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https://d.docs.live.net/a8a405e70313edfe/เดสก์ท็อป/Noona's Port/"/>
    </mc:Choice>
  </mc:AlternateContent>
  <xr:revisionPtr revIDLastSave="3" documentId="8_{FFDAFC93-0670-49F1-93BE-8696471B742C}" xr6:coauthVersionLast="47" xr6:coauthVersionMax="47" xr10:uidLastSave="{A2D84366-DE17-45F8-A2E7-38E61837E617}"/>
  <bookViews>
    <workbookView xWindow="-110" yWindow="-110" windowWidth="19420" windowHeight="10300" activeTab="1" xr2:uid="{00000000-000D-0000-FFFF-FFFF00000000}"/>
  </bookViews>
  <sheets>
    <sheet name="Price" sheetId="23" r:id="rId1"/>
    <sheet name="Dohome" sheetId="15" r:id="rId2"/>
    <sheet name="Form - Financial" sheetId="17" r:id="rId3"/>
    <sheet name="CPALL" sheetId="18" r:id="rId4"/>
    <sheet name="MAKRO" sheetId="19" r:id="rId5"/>
    <sheet name="MTC" sheetId="20" r:id="rId6"/>
  </sheets>
  <definedNames>
    <definedName name="ExternalData_2" localSheetId="0" hidden="1">Price!$A$1:$L$878</definedName>
  </definedNames>
  <calcPr calcId="191029"/>
</workbook>
</file>

<file path=xl/calcChain.xml><?xml version="1.0" encoding="utf-8"?>
<calcChain xmlns="http://schemas.openxmlformats.org/spreadsheetml/2006/main">
  <c r="O720" i="15" l="1"/>
  <c r="O716" i="15"/>
  <c r="O661" i="15"/>
  <c r="O654" i="15" s="1"/>
  <c r="O629" i="15"/>
  <c r="O628" i="15"/>
  <c r="O627" i="15"/>
  <c r="O626" i="15"/>
  <c r="O624" i="15"/>
  <c r="O623" i="15"/>
  <c r="O622" i="15"/>
  <c r="O621" i="15"/>
  <c r="O619" i="15"/>
  <c r="O618" i="15"/>
  <c r="O617" i="15"/>
  <c r="O616" i="15"/>
  <c r="O614" i="15"/>
  <c r="O613" i="15"/>
  <c r="O612" i="15"/>
  <c r="O611" i="15"/>
  <c r="O602" i="15"/>
  <c r="O601" i="15"/>
  <c r="O600" i="15"/>
  <c r="O606" i="15" s="1"/>
  <c r="O599" i="15"/>
  <c r="O605" i="15" s="1"/>
  <c r="O596" i="15"/>
  <c r="O595" i="15"/>
  <c r="O594" i="15"/>
  <c r="O593" i="15"/>
  <c r="O587" i="15"/>
  <c r="O586" i="15"/>
  <c r="O585" i="15"/>
  <c r="O584" i="15"/>
  <c r="O580" i="15"/>
  <c r="O579" i="15"/>
  <c r="O578" i="15"/>
  <c r="O577" i="15"/>
  <c r="O566" i="15"/>
  <c r="O565" i="15"/>
  <c r="O564" i="15"/>
  <c r="O563" i="15"/>
  <c r="O543" i="15"/>
  <c r="O542" i="15"/>
  <c r="O541" i="15"/>
  <c r="O540" i="15"/>
  <c r="O544" i="15" s="1"/>
  <c r="O535" i="15"/>
  <c r="O534" i="15"/>
  <c r="O533" i="15"/>
  <c r="O532" i="15"/>
  <c r="O527" i="15"/>
  <c r="O526" i="15"/>
  <c r="O525" i="15"/>
  <c r="O524" i="15"/>
  <c r="O528" i="15" s="1"/>
  <c r="O519" i="15"/>
  <c r="O518" i="15"/>
  <c r="O517" i="15"/>
  <c r="O516" i="15"/>
  <c r="O502" i="15"/>
  <c r="O501" i="15"/>
  <c r="O500" i="15"/>
  <c r="O499" i="15"/>
  <c r="O495" i="15"/>
  <c r="O494" i="15"/>
  <c r="O493" i="15"/>
  <c r="O492" i="15"/>
  <c r="O489" i="15"/>
  <c r="O488" i="15"/>
  <c r="O487" i="15"/>
  <c r="O486" i="15"/>
  <c r="O483" i="15"/>
  <c r="O482" i="15"/>
  <c r="O481" i="15"/>
  <c r="O484" i="15" s="1"/>
  <c r="O480" i="15"/>
  <c r="O477" i="15"/>
  <c r="O476" i="15"/>
  <c r="O475" i="15"/>
  <c r="O474" i="15"/>
  <c r="O471" i="15"/>
  <c r="O470" i="15"/>
  <c r="O469" i="15"/>
  <c r="O468" i="15"/>
  <c r="O464" i="15"/>
  <c r="O510" i="15" s="1"/>
  <c r="O463" i="15"/>
  <c r="O462" i="15"/>
  <c r="O508" i="15" s="1"/>
  <c r="O461" i="15"/>
  <c r="O507" i="15" s="1"/>
  <c r="O547" i="15" s="1"/>
  <c r="O457" i="15"/>
  <c r="O648" i="15" s="1"/>
  <c r="O456" i="15"/>
  <c r="O455" i="15"/>
  <c r="O454" i="15"/>
  <c r="O451" i="15"/>
  <c r="O450" i="15"/>
  <c r="O449" i="15"/>
  <c r="O448" i="15"/>
  <c r="O444" i="15"/>
  <c r="O443" i="15"/>
  <c r="O442" i="15"/>
  <c r="O441" i="15"/>
  <c r="O438" i="15"/>
  <c r="O437" i="15"/>
  <c r="O436" i="15"/>
  <c r="O435" i="15"/>
  <c r="O432" i="15"/>
  <c r="O431" i="15"/>
  <c r="O430" i="15"/>
  <c r="O429" i="15"/>
  <c r="O426" i="15"/>
  <c r="O425" i="15"/>
  <c r="O424" i="15"/>
  <c r="O423" i="15"/>
  <c r="O420" i="15"/>
  <c r="O419" i="15"/>
  <c r="O418" i="15"/>
  <c r="O417" i="15"/>
  <c r="O414" i="15"/>
  <c r="O413" i="15"/>
  <c r="O412" i="15"/>
  <c r="O411" i="15"/>
  <c r="O408" i="15"/>
  <c r="O407" i="15"/>
  <c r="O406" i="15"/>
  <c r="O405" i="15"/>
  <c r="O402" i="15"/>
  <c r="O415" i="15" s="1"/>
  <c r="O401" i="15"/>
  <c r="O400" i="15"/>
  <c r="O399" i="15"/>
  <c r="O396" i="15"/>
  <c r="O397" i="15" s="1"/>
  <c r="O395" i="15"/>
  <c r="O394" i="15"/>
  <c r="O393" i="15"/>
  <c r="O390" i="15"/>
  <c r="O389" i="15"/>
  <c r="O388" i="15"/>
  <c r="O387" i="15"/>
  <c r="O384" i="15"/>
  <c r="O385" i="15" s="1"/>
  <c r="O383" i="15"/>
  <c r="O382" i="15"/>
  <c r="O381" i="15"/>
  <c r="O378" i="15"/>
  <c r="O637" i="15" s="1"/>
  <c r="O377" i="15"/>
  <c r="O376" i="15"/>
  <c r="O375" i="15"/>
  <c r="O373" i="15"/>
  <c r="O372" i="15"/>
  <c r="O371" i="15"/>
  <c r="O370" i="15"/>
  <c r="O369" i="15"/>
  <c r="O366" i="15"/>
  <c r="O365" i="15"/>
  <c r="O364" i="15"/>
  <c r="O363" i="15"/>
  <c r="O360" i="15"/>
  <c r="O359" i="15"/>
  <c r="O358" i="15"/>
  <c r="O357" i="15"/>
  <c r="O354" i="15"/>
  <c r="O355" i="15" s="1"/>
  <c r="O353" i="15"/>
  <c r="O352" i="15"/>
  <c r="O351" i="15"/>
  <c r="O213" i="15"/>
  <c r="O215" i="15" s="1"/>
  <c r="O122" i="15"/>
  <c r="O124" i="15" s="1"/>
  <c r="O121" i="15"/>
  <c r="O120" i="15"/>
  <c r="O119" i="15"/>
  <c r="P614" i="20"/>
  <c r="P608" i="20" s="1"/>
  <c r="P661" i="19"/>
  <c r="P661" i="18"/>
  <c r="O614" i="17"/>
  <c r="P661" i="15"/>
  <c r="M960" i="20"/>
  <c r="L960" i="20"/>
  <c r="K960" i="20"/>
  <c r="J960" i="20"/>
  <c r="I960" i="20"/>
  <c r="M959" i="20"/>
  <c r="L959" i="20"/>
  <c r="K959" i="20"/>
  <c r="J959" i="20"/>
  <c r="I959" i="20"/>
  <c r="M958" i="20"/>
  <c r="L958" i="20"/>
  <c r="K958" i="20"/>
  <c r="J958" i="20"/>
  <c r="I958" i="20"/>
  <c r="P956" i="20"/>
  <c r="O956" i="20"/>
  <c r="N956" i="20"/>
  <c r="M956" i="20"/>
  <c r="L956" i="20"/>
  <c r="K956" i="20"/>
  <c r="J956" i="20"/>
  <c r="I956" i="20"/>
  <c r="P950" i="20"/>
  <c r="O950" i="20"/>
  <c r="N950" i="20"/>
  <c r="M950" i="20"/>
  <c r="L950" i="20"/>
  <c r="K950" i="20"/>
  <c r="J950" i="20"/>
  <c r="I950" i="20"/>
  <c r="H950" i="20"/>
  <c r="G950" i="20"/>
  <c r="F950" i="20"/>
  <c r="P949" i="20"/>
  <c r="O949" i="20"/>
  <c r="N949" i="20"/>
  <c r="M949" i="20"/>
  <c r="L949" i="20"/>
  <c r="K949" i="20"/>
  <c r="J949" i="20"/>
  <c r="I949" i="20"/>
  <c r="P948" i="20"/>
  <c r="O948" i="20"/>
  <c r="N948" i="20"/>
  <c r="M948" i="20"/>
  <c r="L948" i="20"/>
  <c r="K948" i="20"/>
  <c r="J948" i="20"/>
  <c r="I948" i="20"/>
  <c r="P947" i="20"/>
  <c r="O947" i="20"/>
  <c r="N947" i="20"/>
  <c r="M947" i="20"/>
  <c r="L947" i="20"/>
  <c r="K947" i="20"/>
  <c r="J947" i="20"/>
  <c r="I947" i="20"/>
  <c r="P946" i="20"/>
  <c r="O946" i="20"/>
  <c r="N946" i="20"/>
  <c r="M946" i="20"/>
  <c r="L946" i="20"/>
  <c r="K946" i="20"/>
  <c r="J946" i="20"/>
  <c r="I946" i="20"/>
  <c r="K930" i="20"/>
  <c r="I930" i="20"/>
  <c r="Q927" i="20"/>
  <c r="P927" i="20"/>
  <c r="O927" i="20"/>
  <c r="N927" i="20"/>
  <c r="M927" i="20"/>
  <c r="L927" i="20"/>
  <c r="K927" i="20"/>
  <c r="J927" i="20"/>
  <c r="Q926" i="20"/>
  <c r="P926" i="20"/>
  <c r="O926" i="20"/>
  <c r="N926" i="20"/>
  <c r="M926" i="20"/>
  <c r="L926" i="20"/>
  <c r="K926" i="20"/>
  <c r="J926" i="20"/>
  <c r="P922" i="20"/>
  <c r="M922" i="20"/>
  <c r="L922" i="20"/>
  <c r="K922" i="20"/>
  <c r="J922" i="20"/>
  <c r="I922" i="20"/>
  <c r="O921" i="20"/>
  <c r="N921" i="20"/>
  <c r="O920" i="20"/>
  <c r="N920" i="20"/>
  <c r="M917" i="20"/>
  <c r="L917" i="20"/>
  <c r="K917" i="20"/>
  <c r="N916" i="20"/>
  <c r="N917" i="20" s="1"/>
  <c r="M916" i="20"/>
  <c r="L916" i="20"/>
  <c r="Q915" i="20"/>
  <c r="P915" i="20"/>
  <c r="O915" i="20"/>
  <c r="O916" i="20" s="1"/>
  <c r="O917" i="20" s="1"/>
  <c r="N915" i="20"/>
  <c r="M915" i="20"/>
  <c r="L915" i="20"/>
  <c r="Q914" i="20"/>
  <c r="M914" i="20"/>
  <c r="L914" i="20"/>
  <c r="P907" i="20"/>
  <c r="O907" i="20"/>
  <c r="Q907" i="20" s="1"/>
  <c r="N907" i="20"/>
  <c r="I907" i="20"/>
  <c r="H907" i="20"/>
  <c r="P906" i="20"/>
  <c r="O906" i="20"/>
  <c r="N906" i="20"/>
  <c r="N911" i="20" s="1"/>
  <c r="K906" i="20"/>
  <c r="J906" i="20"/>
  <c r="I906" i="20"/>
  <c r="H906" i="20"/>
  <c r="P905" i="20"/>
  <c r="O905" i="20"/>
  <c r="Q905" i="20" s="1"/>
  <c r="N905" i="20"/>
  <c r="K905" i="20"/>
  <c r="J905" i="20"/>
  <c r="I905" i="20"/>
  <c r="H905" i="20"/>
  <c r="P904" i="20"/>
  <c r="O904" i="20"/>
  <c r="N904" i="20"/>
  <c r="Q904" i="20" s="1"/>
  <c r="L904" i="20"/>
  <c r="L909" i="20" s="1"/>
  <c r="K904" i="20"/>
  <c r="J904" i="20"/>
  <c r="I904" i="20"/>
  <c r="H904" i="20"/>
  <c r="P891" i="20"/>
  <c r="I891" i="20"/>
  <c r="H891" i="20"/>
  <c r="P890" i="20"/>
  <c r="N890" i="20"/>
  <c r="K890" i="20"/>
  <c r="J890" i="20"/>
  <c r="I890" i="20"/>
  <c r="H890" i="20"/>
  <c r="N889" i="20"/>
  <c r="M889" i="20"/>
  <c r="L889" i="20"/>
  <c r="K889" i="20"/>
  <c r="J889" i="20"/>
  <c r="I889" i="20"/>
  <c r="H889" i="20"/>
  <c r="N888" i="20"/>
  <c r="K888" i="20"/>
  <c r="J888" i="20"/>
  <c r="I888" i="20"/>
  <c r="H888" i="20"/>
  <c r="P881" i="20"/>
  <c r="M881" i="20"/>
  <c r="L881" i="20"/>
  <c r="K881" i="20"/>
  <c r="J881" i="20"/>
  <c r="I881" i="20"/>
  <c r="H881" i="20"/>
  <c r="P880" i="20"/>
  <c r="P900" i="20" s="1"/>
  <c r="N880" i="20"/>
  <c r="M880" i="20"/>
  <c r="L880" i="20"/>
  <c r="K880" i="20"/>
  <c r="J880" i="20"/>
  <c r="I880" i="20"/>
  <c r="H880" i="20"/>
  <c r="H900" i="20" s="1"/>
  <c r="N879" i="20"/>
  <c r="N899" i="20" s="1"/>
  <c r="M879" i="20"/>
  <c r="L879" i="20"/>
  <c r="K879" i="20"/>
  <c r="J879" i="20"/>
  <c r="I879" i="20"/>
  <c r="H879" i="20"/>
  <c r="N878" i="20"/>
  <c r="M878" i="20"/>
  <c r="M883" i="20" s="1"/>
  <c r="L878" i="20"/>
  <c r="L883" i="20" s="1"/>
  <c r="K878" i="20"/>
  <c r="J878" i="20"/>
  <c r="I878" i="20"/>
  <c r="H878" i="20"/>
  <c r="H898" i="20" s="1"/>
  <c r="P871" i="20"/>
  <c r="I871" i="20"/>
  <c r="I901" i="20" s="1"/>
  <c r="H871" i="20"/>
  <c r="P870" i="20"/>
  <c r="N870" i="20"/>
  <c r="N900" i="20" s="1"/>
  <c r="K870" i="20"/>
  <c r="J870" i="20"/>
  <c r="J900" i="20" s="1"/>
  <c r="I870" i="20"/>
  <c r="I900" i="20" s="1"/>
  <c r="H870" i="20"/>
  <c r="N869" i="20"/>
  <c r="K869" i="20"/>
  <c r="J869" i="20"/>
  <c r="I869" i="20"/>
  <c r="H869" i="20"/>
  <c r="H899" i="20" s="1"/>
  <c r="P868" i="20"/>
  <c r="N868" i="20"/>
  <c r="K868" i="20"/>
  <c r="J868" i="20"/>
  <c r="J898" i="20" s="1"/>
  <c r="I868" i="20"/>
  <c r="H868" i="20"/>
  <c r="P865" i="20"/>
  <c r="O865" i="20"/>
  <c r="Q865" i="20" s="1"/>
  <c r="N865" i="20"/>
  <c r="Q864" i="20"/>
  <c r="P864" i="20"/>
  <c r="O864" i="20"/>
  <c r="N864" i="20"/>
  <c r="P863" i="20"/>
  <c r="O863" i="20"/>
  <c r="Q863" i="20" s="1"/>
  <c r="N863" i="20"/>
  <c r="P862" i="20"/>
  <c r="O862" i="20"/>
  <c r="N862" i="20"/>
  <c r="Q860" i="20"/>
  <c r="Q859" i="20"/>
  <c r="Q858" i="20"/>
  <c r="Q857" i="20"/>
  <c r="P854" i="20"/>
  <c r="P853" i="20"/>
  <c r="N853" i="20"/>
  <c r="M853" i="20"/>
  <c r="N852" i="20"/>
  <c r="M852" i="20"/>
  <c r="N851" i="20"/>
  <c r="M851" i="20"/>
  <c r="P848" i="20"/>
  <c r="P847" i="20"/>
  <c r="O847" i="20"/>
  <c r="Q847" i="20" s="1"/>
  <c r="N847" i="20"/>
  <c r="M847" i="20"/>
  <c r="Q844" i="20"/>
  <c r="Q843" i="20"/>
  <c r="Q842" i="20"/>
  <c r="Q841" i="20"/>
  <c r="P839" i="20"/>
  <c r="P838" i="20"/>
  <c r="O837" i="20"/>
  <c r="N837" i="20"/>
  <c r="M837" i="20"/>
  <c r="O834" i="20"/>
  <c r="Q834" i="20" s="1"/>
  <c r="N834" i="20"/>
  <c r="O833" i="20"/>
  <c r="Q832" i="20"/>
  <c r="P832" i="20"/>
  <c r="P837" i="20" s="1"/>
  <c r="O832" i="20"/>
  <c r="Q831" i="20"/>
  <c r="P831" i="20"/>
  <c r="O831" i="20"/>
  <c r="N827" i="20"/>
  <c r="M827" i="20"/>
  <c r="O824" i="20"/>
  <c r="N824" i="20"/>
  <c r="N854" i="20" s="1"/>
  <c r="M824" i="20"/>
  <c r="M854" i="20" s="1"/>
  <c r="O823" i="20"/>
  <c r="Q823" i="20" s="1"/>
  <c r="M823" i="20"/>
  <c r="P822" i="20"/>
  <c r="O822" i="20"/>
  <c r="O852" i="20" s="1"/>
  <c r="P821" i="20"/>
  <c r="P851" i="20" s="1"/>
  <c r="O821" i="20"/>
  <c r="P818" i="20"/>
  <c r="O818" i="20"/>
  <c r="P817" i="20"/>
  <c r="N817" i="20"/>
  <c r="N816" i="20"/>
  <c r="M816" i="20"/>
  <c r="P815" i="20"/>
  <c r="N815" i="20"/>
  <c r="L815" i="20"/>
  <c r="Q813" i="20"/>
  <c r="M813" i="20"/>
  <c r="M907" i="20" s="1"/>
  <c r="L813" i="20"/>
  <c r="L907" i="20" s="1"/>
  <c r="K813" i="20"/>
  <c r="K907" i="20" s="1"/>
  <c r="J813" i="20"/>
  <c r="J907" i="20" s="1"/>
  <c r="Q812" i="20"/>
  <c r="M812" i="20"/>
  <c r="M817" i="20" s="1"/>
  <c r="L812" i="20"/>
  <c r="L906" i="20" s="1"/>
  <c r="Q811" i="20"/>
  <c r="M811" i="20"/>
  <c r="M905" i="20" s="1"/>
  <c r="M910" i="20" s="1"/>
  <c r="L811" i="20"/>
  <c r="L905" i="20" s="1"/>
  <c r="L910" i="20" s="1"/>
  <c r="Q810" i="20"/>
  <c r="M810" i="20"/>
  <c r="M904" i="20" s="1"/>
  <c r="L810" i="20"/>
  <c r="P806" i="20"/>
  <c r="N806" i="20"/>
  <c r="K806" i="20"/>
  <c r="J806" i="20"/>
  <c r="N805" i="20"/>
  <c r="M805" i="20"/>
  <c r="L805" i="20"/>
  <c r="K805" i="20"/>
  <c r="J805" i="20"/>
  <c r="N804" i="20"/>
  <c r="K804" i="20"/>
  <c r="J804" i="20"/>
  <c r="O797" i="20"/>
  <c r="O891" i="20" s="1"/>
  <c r="N797" i="20"/>
  <c r="N891" i="20" s="1"/>
  <c r="M797" i="20"/>
  <c r="L797" i="20"/>
  <c r="K797" i="20"/>
  <c r="K891" i="20" s="1"/>
  <c r="J797" i="20"/>
  <c r="J891" i="20" s="1"/>
  <c r="O796" i="20"/>
  <c r="O890" i="20" s="1"/>
  <c r="M796" i="20"/>
  <c r="M890" i="20" s="1"/>
  <c r="L796" i="20"/>
  <c r="L890" i="20" s="1"/>
  <c r="Q795" i="20"/>
  <c r="P795" i="20"/>
  <c r="P889" i="20" s="1"/>
  <c r="O795" i="20"/>
  <c r="M795" i="20"/>
  <c r="L795" i="20"/>
  <c r="P794" i="20"/>
  <c r="O794" i="20"/>
  <c r="O815" i="20" s="1"/>
  <c r="Q815" i="20" s="1"/>
  <c r="M794" i="20"/>
  <c r="M888" i="20" s="1"/>
  <c r="M893" i="20" s="1"/>
  <c r="L794" i="20"/>
  <c r="L888" i="20" s="1"/>
  <c r="L893" i="20" s="1"/>
  <c r="P791" i="20"/>
  <c r="O787" i="20"/>
  <c r="N787" i="20"/>
  <c r="N807" i="20" s="1"/>
  <c r="O786" i="20"/>
  <c r="Q786" i="20" s="1"/>
  <c r="P785" i="20"/>
  <c r="O785" i="20"/>
  <c r="O879" i="20" s="1"/>
  <c r="P784" i="20"/>
  <c r="O784" i="20"/>
  <c r="O878" i="20" s="1"/>
  <c r="P781" i="20"/>
  <c r="O777" i="20"/>
  <c r="O871" i="20" s="1"/>
  <c r="N777" i="20"/>
  <c r="M777" i="20"/>
  <c r="L777" i="20"/>
  <c r="K777" i="20"/>
  <c r="K871" i="20" s="1"/>
  <c r="J777" i="20"/>
  <c r="O776" i="20"/>
  <c r="O870" i="20" s="1"/>
  <c r="M776" i="20"/>
  <c r="L776" i="20"/>
  <c r="L806" i="20" s="1"/>
  <c r="P775" i="20"/>
  <c r="O775" i="20"/>
  <c r="Q775" i="20" s="1"/>
  <c r="M775" i="20"/>
  <c r="M869" i="20" s="1"/>
  <c r="L775" i="20"/>
  <c r="L869" i="20" s="1"/>
  <c r="Q774" i="20"/>
  <c r="P774" i="20"/>
  <c r="O774" i="20"/>
  <c r="M774" i="20"/>
  <c r="L774" i="20"/>
  <c r="L868" i="20" s="1"/>
  <c r="Q769" i="20"/>
  <c r="N769" i="20"/>
  <c r="M769" i="20"/>
  <c r="M930" i="20" s="1"/>
  <c r="L769" i="20"/>
  <c r="L928" i="20" s="1"/>
  <c r="K769" i="20"/>
  <c r="K928" i="20" s="1"/>
  <c r="J769" i="20"/>
  <c r="J928" i="20" s="1"/>
  <c r="I769" i="20"/>
  <c r="I928" i="20" s="1"/>
  <c r="H769" i="20"/>
  <c r="Q768" i="20"/>
  <c r="Q767" i="20"/>
  <c r="Q766" i="20"/>
  <c r="Q765" i="20"/>
  <c r="Q764" i="20"/>
  <c r="Q763" i="20"/>
  <c r="Q762" i="20"/>
  <c r="O757" i="20"/>
  <c r="N757" i="20"/>
  <c r="M757" i="20"/>
  <c r="O756" i="20"/>
  <c r="N756" i="20"/>
  <c r="M756" i="20"/>
  <c r="O755" i="20"/>
  <c r="N755" i="20"/>
  <c r="M755" i="20"/>
  <c r="O754" i="20"/>
  <c r="N754" i="20"/>
  <c r="M754" i="20"/>
  <c r="O753" i="20"/>
  <c r="N753" i="20"/>
  <c r="M753" i="20"/>
  <c r="O752" i="20"/>
  <c r="N752" i="20"/>
  <c r="M752" i="20"/>
  <c r="O751" i="20"/>
  <c r="N751" i="20"/>
  <c r="M751" i="20"/>
  <c r="O750" i="20"/>
  <c r="N750" i="20"/>
  <c r="M750" i="20"/>
  <c r="O748" i="20"/>
  <c r="N748" i="20"/>
  <c r="M748" i="20"/>
  <c r="O736" i="20"/>
  <c r="O737" i="20" s="1"/>
  <c r="N736" i="20"/>
  <c r="M736" i="20"/>
  <c r="M737" i="20" s="1"/>
  <c r="L736" i="20"/>
  <c r="K736" i="20"/>
  <c r="L737" i="20" s="1"/>
  <c r="J736" i="20"/>
  <c r="J737" i="20" s="1"/>
  <c r="P735" i="20"/>
  <c r="L735" i="20"/>
  <c r="K735" i="20"/>
  <c r="P734" i="20"/>
  <c r="M734" i="20"/>
  <c r="L734" i="20"/>
  <c r="K734" i="20"/>
  <c r="J734" i="20"/>
  <c r="O733" i="20"/>
  <c r="M733" i="20"/>
  <c r="L733" i="20"/>
  <c r="K733" i="20"/>
  <c r="J733" i="20"/>
  <c r="P732" i="20"/>
  <c r="Q732" i="20" s="1"/>
  <c r="O732" i="20"/>
  <c r="N732" i="20"/>
  <c r="M732" i="20"/>
  <c r="L732" i="20"/>
  <c r="K732" i="20"/>
  <c r="J732" i="20"/>
  <c r="O729" i="20"/>
  <c r="N729" i="20"/>
  <c r="M729" i="20"/>
  <c r="L729" i="20"/>
  <c r="K729" i="20"/>
  <c r="J729" i="20"/>
  <c r="M727" i="20"/>
  <c r="L727" i="20"/>
  <c r="K727" i="20"/>
  <c r="O726" i="20"/>
  <c r="O727" i="20" s="1"/>
  <c r="Q727" i="20" s="1"/>
  <c r="P725" i="20"/>
  <c r="Q725" i="20" s="1"/>
  <c r="O725" i="20"/>
  <c r="N725" i="20"/>
  <c r="N726" i="20" s="1"/>
  <c r="N727" i="20" s="1"/>
  <c r="Q724" i="20"/>
  <c r="O721" i="20"/>
  <c r="N721" i="20"/>
  <c r="M721" i="20"/>
  <c r="L721" i="20"/>
  <c r="K721" i="20"/>
  <c r="J721" i="20"/>
  <c r="M719" i="20"/>
  <c r="L719" i="20"/>
  <c r="K719" i="20"/>
  <c r="J719" i="20"/>
  <c r="J735" i="20" s="1"/>
  <c r="P717" i="20"/>
  <c r="Q717" i="20" s="1"/>
  <c r="O717" i="20"/>
  <c r="O718" i="20" s="1"/>
  <c r="N717" i="20"/>
  <c r="N718" i="20" s="1"/>
  <c r="N719" i="20" s="1"/>
  <c r="Q716" i="20"/>
  <c r="O713" i="20"/>
  <c r="N713" i="20"/>
  <c r="M713" i="20"/>
  <c r="L713" i="20"/>
  <c r="K713" i="20"/>
  <c r="J713" i="20"/>
  <c r="M711" i="20"/>
  <c r="L711" i="20"/>
  <c r="K711" i="20"/>
  <c r="P709" i="20"/>
  <c r="P712" i="20" s="1"/>
  <c r="O709" i="20"/>
  <c r="Q709" i="20" s="1"/>
  <c r="N709" i="20"/>
  <c r="N710" i="20" s="1"/>
  <c r="Q708" i="20"/>
  <c r="O704" i="20"/>
  <c r="O703" i="20"/>
  <c r="N703" i="20"/>
  <c r="M703" i="20"/>
  <c r="N704" i="20" s="1"/>
  <c r="L703" i="20"/>
  <c r="L704" i="20" s="1"/>
  <c r="K703" i="20"/>
  <c r="J703" i="20"/>
  <c r="J704" i="20" s="1"/>
  <c r="P702" i="20"/>
  <c r="P701" i="20"/>
  <c r="M701" i="20"/>
  <c r="L701" i="20"/>
  <c r="K701" i="20"/>
  <c r="J701" i="20"/>
  <c r="M700" i="20"/>
  <c r="L700" i="20"/>
  <c r="K700" i="20"/>
  <c r="J700" i="20"/>
  <c r="P699" i="20"/>
  <c r="Q699" i="20" s="1"/>
  <c r="O699" i="20"/>
  <c r="N699" i="20"/>
  <c r="M699" i="20"/>
  <c r="L699" i="20"/>
  <c r="K699" i="20"/>
  <c r="J699" i="20"/>
  <c r="O696" i="20"/>
  <c r="N696" i="20"/>
  <c r="M696" i="20"/>
  <c r="L696" i="20"/>
  <c r="K696" i="20"/>
  <c r="J696" i="20"/>
  <c r="M694" i="20"/>
  <c r="L694" i="20"/>
  <c r="K694" i="20"/>
  <c r="P692" i="20"/>
  <c r="P960" i="20" s="1"/>
  <c r="O692" i="20"/>
  <c r="O960" i="20" s="1"/>
  <c r="N692" i="20"/>
  <c r="N693" i="20" s="1"/>
  <c r="N694" i="20" s="1"/>
  <c r="Q691" i="20"/>
  <c r="O688" i="20"/>
  <c r="N688" i="20"/>
  <c r="M688" i="20"/>
  <c r="L688" i="20"/>
  <c r="K688" i="20"/>
  <c r="J688" i="20"/>
  <c r="P687" i="20"/>
  <c r="P688" i="20" s="1"/>
  <c r="M686" i="20"/>
  <c r="L686" i="20"/>
  <c r="K686" i="20"/>
  <c r="J686" i="20"/>
  <c r="J702" i="20" s="1"/>
  <c r="P684" i="20"/>
  <c r="O684" i="20"/>
  <c r="O685" i="20" s="1"/>
  <c r="N684" i="20"/>
  <c r="N685" i="20" s="1"/>
  <c r="N686" i="20" s="1"/>
  <c r="Q683" i="20"/>
  <c r="O680" i="20"/>
  <c r="N680" i="20"/>
  <c r="M680" i="20"/>
  <c r="L680" i="20"/>
  <c r="K680" i="20"/>
  <c r="J680" i="20"/>
  <c r="M678" i="20"/>
  <c r="M702" i="20" s="1"/>
  <c r="L678" i="20"/>
  <c r="L702" i="20" s="1"/>
  <c r="K678" i="20"/>
  <c r="O677" i="20"/>
  <c r="P676" i="20"/>
  <c r="Q676" i="20" s="1"/>
  <c r="O676" i="20"/>
  <c r="N676" i="20"/>
  <c r="Q675" i="20"/>
  <c r="P592" i="20"/>
  <c r="P591" i="20"/>
  <c r="P590" i="20"/>
  <c r="P829" i="20" s="1"/>
  <c r="P589" i="20"/>
  <c r="P828" i="20" s="1"/>
  <c r="P587" i="20"/>
  <c r="P846" i="20" s="1"/>
  <c r="P586" i="20"/>
  <c r="P585" i="20"/>
  <c r="P584" i="20"/>
  <c r="P582" i="20"/>
  <c r="P581" i="20"/>
  <c r="P580" i="20"/>
  <c r="P579" i="20"/>
  <c r="P577" i="20"/>
  <c r="P576" i="20"/>
  <c r="P575" i="20"/>
  <c r="P574" i="20"/>
  <c r="P565" i="20"/>
  <c r="P564" i="20"/>
  <c r="P563" i="20"/>
  <c r="P562" i="20"/>
  <c r="P559" i="20"/>
  <c r="P558" i="20"/>
  <c r="P557" i="20"/>
  <c r="P556" i="20"/>
  <c r="P550" i="20"/>
  <c r="P549" i="20"/>
  <c r="P548" i="20"/>
  <c r="P547" i="20"/>
  <c r="P543" i="20"/>
  <c r="P802" i="20" s="1"/>
  <c r="P542" i="20"/>
  <c r="P801" i="20" s="1"/>
  <c r="P541" i="20"/>
  <c r="P544" i="20" s="1"/>
  <c r="P540" i="20"/>
  <c r="P528" i="20"/>
  <c r="P527" i="20"/>
  <c r="P526" i="20"/>
  <c r="P525" i="20"/>
  <c r="P520" i="20"/>
  <c r="P519" i="20"/>
  <c r="P518" i="20"/>
  <c r="P517" i="20"/>
  <c r="P504" i="20"/>
  <c r="P503" i="20"/>
  <c r="P502" i="20"/>
  <c r="P501" i="20"/>
  <c r="P488" i="20"/>
  <c r="P487" i="20"/>
  <c r="P486" i="20"/>
  <c r="P489" i="20" s="1"/>
  <c r="P491" i="20" s="1"/>
  <c r="P485" i="20"/>
  <c r="P481" i="20"/>
  <c r="P512" i="20" s="1"/>
  <c r="P480" i="20"/>
  <c r="P479" i="20"/>
  <c r="P510" i="20" s="1"/>
  <c r="P478" i="20"/>
  <c r="P509" i="20" s="1"/>
  <c r="P475" i="20"/>
  <c r="P474" i="20"/>
  <c r="P473" i="20"/>
  <c r="P476" i="20" s="1"/>
  <c r="P472" i="20"/>
  <c r="P469" i="20"/>
  <c r="P468" i="20"/>
  <c r="P467" i="20"/>
  <c r="P466" i="20"/>
  <c r="P461" i="20"/>
  <c r="P460" i="20"/>
  <c r="P459" i="20"/>
  <c r="P458" i="20"/>
  <c r="P453" i="20"/>
  <c r="P452" i="20"/>
  <c r="P451" i="20"/>
  <c r="P450" i="20"/>
  <c r="P446" i="20"/>
  <c r="P445" i="20"/>
  <c r="P444" i="20"/>
  <c r="P495" i="20" s="1"/>
  <c r="P443" i="20"/>
  <c r="P442" i="20"/>
  <c r="P493" i="20" s="1"/>
  <c r="P438" i="20"/>
  <c r="P602" i="20" s="1"/>
  <c r="P437" i="20"/>
  <c r="P436" i="20"/>
  <c r="P435" i="20"/>
  <c r="P432" i="20"/>
  <c r="P431" i="20"/>
  <c r="P430" i="20"/>
  <c r="P429" i="20"/>
  <c r="P425" i="20"/>
  <c r="P424" i="20"/>
  <c r="P423" i="20"/>
  <c r="P422" i="20"/>
  <c r="P418" i="20"/>
  <c r="P412" i="20"/>
  <c r="P406" i="20"/>
  <c r="P401" i="20"/>
  <c r="P400" i="20"/>
  <c r="P399" i="20"/>
  <c r="P398" i="20"/>
  <c r="P395" i="20"/>
  <c r="P396" i="20" s="1"/>
  <c r="P394" i="20"/>
  <c r="P393" i="20"/>
  <c r="P392" i="20"/>
  <c r="P389" i="20"/>
  <c r="P390" i="20" s="1"/>
  <c r="P388" i="20"/>
  <c r="P387" i="20"/>
  <c r="P386" i="20"/>
  <c r="P383" i="20"/>
  <c r="P384" i="20" s="1"/>
  <c r="P382" i="20"/>
  <c r="P381" i="20"/>
  <c r="P380" i="20"/>
  <c r="P376" i="20"/>
  <c r="P371" i="20"/>
  <c r="P370" i="20"/>
  <c r="P369" i="20"/>
  <c r="P368" i="20"/>
  <c r="P365" i="20"/>
  <c r="P364" i="20"/>
  <c r="P363" i="20"/>
  <c r="P362" i="20"/>
  <c r="P359" i="20"/>
  <c r="P358" i="20"/>
  <c r="P357" i="20"/>
  <c r="P356" i="20"/>
  <c r="P353" i="20"/>
  <c r="P352" i="20"/>
  <c r="P351" i="20"/>
  <c r="P350" i="20"/>
  <c r="P122" i="20"/>
  <c r="P120" i="20"/>
  <c r="P119" i="20"/>
  <c r="P117" i="20"/>
  <c r="P115" i="20"/>
  <c r="P114" i="20"/>
  <c r="P113" i="20"/>
  <c r="O608" i="15" l="1"/>
  <c r="O520" i="15"/>
  <c r="O536" i="15"/>
  <c r="O567" i="15"/>
  <c r="O588" i="15"/>
  <c r="O634" i="15" s="1"/>
  <c r="O548" i="15"/>
  <c r="O571" i="15" s="1"/>
  <c r="O478" i="15"/>
  <c r="O503" i="15"/>
  <c r="O550" i="15"/>
  <c r="O558" i="15" s="1"/>
  <c r="O472" i="15"/>
  <c r="O123" i="15"/>
  <c r="O125" i="15" s="1"/>
  <c r="O367" i="15"/>
  <c r="O427" i="15"/>
  <c r="O607" i="15"/>
  <c r="O496" i="15"/>
  <c r="O581" i="15"/>
  <c r="O509" i="15"/>
  <c r="O549" i="15" s="1"/>
  <c r="O572" i="15" s="1"/>
  <c r="O465" i="15"/>
  <c r="O511" i="15" s="1"/>
  <c r="O490" i="15"/>
  <c r="O409" i="15"/>
  <c r="O445" i="15"/>
  <c r="O570" i="15"/>
  <c r="O555" i="15"/>
  <c r="O573" i="15"/>
  <c r="O655" i="15"/>
  <c r="O379" i="15"/>
  <c r="O458" i="15"/>
  <c r="O717" i="15"/>
  <c r="O718" i="15" s="1"/>
  <c r="O361" i="15"/>
  <c r="O439" i="15"/>
  <c r="O603" i="15"/>
  <c r="O636" i="15"/>
  <c r="O669" i="15"/>
  <c r="O391" i="15"/>
  <c r="O421" i="15"/>
  <c r="O452" i="15"/>
  <c r="O639" i="15"/>
  <c r="O433" i="15"/>
  <c r="O652" i="15"/>
  <c r="O721" i="15"/>
  <c r="O722" i="15" s="1"/>
  <c r="P713" i="20"/>
  <c r="P714" i="20"/>
  <c r="P116" i="20"/>
  <c r="P118" i="20" s="1"/>
  <c r="P494" i="20"/>
  <c r="P679" i="20"/>
  <c r="Q684" i="20"/>
  <c r="P700" i="20"/>
  <c r="K704" i="20"/>
  <c r="O710" i="20"/>
  <c r="O711" i="20" s="1"/>
  <c r="Q711" i="20" s="1"/>
  <c r="M804" i="20"/>
  <c r="N871" i="20"/>
  <c r="Q871" i="20" s="1"/>
  <c r="P782" i="20"/>
  <c r="O807" i="20"/>
  <c r="O808" i="20" s="1"/>
  <c r="O804" i="20"/>
  <c r="J818" i="20"/>
  <c r="P826" i="20"/>
  <c r="P836" i="20"/>
  <c r="P849" i="20"/>
  <c r="Q862" i="20"/>
  <c r="K898" i="20"/>
  <c r="H901" i="20"/>
  <c r="K899" i="20"/>
  <c r="N910" i="20"/>
  <c r="N700" i="20"/>
  <c r="P728" i="20"/>
  <c r="P729" i="20" s="1"/>
  <c r="P792" i="20"/>
  <c r="M909" i="20"/>
  <c r="J912" i="20"/>
  <c r="P911" i="20"/>
  <c r="N922" i="20"/>
  <c r="P433" i="20"/>
  <c r="P496" i="20"/>
  <c r="O700" i="20"/>
  <c r="N733" i="20"/>
  <c r="N737" i="20"/>
  <c r="P779" i="20"/>
  <c r="M806" i="20"/>
  <c r="Q777" i="20"/>
  <c r="P804" i="20"/>
  <c r="Q804" i="20" s="1"/>
  <c r="O806" i="20"/>
  <c r="Q806" i="20" s="1"/>
  <c r="L816" i="20"/>
  <c r="O868" i="20"/>
  <c r="O898" i="20" s="1"/>
  <c r="J871" i="20"/>
  <c r="N881" i="20"/>
  <c r="O922" i="20"/>
  <c r="N960" i="20"/>
  <c r="P560" i="20"/>
  <c r="M735" i="20"/>
  <c r="P879" i="20"/>
  <c r="J807" i="20"/>
  <c r="J808" i="20" s="1"/>
  <c r="Q851" i="20"/>
  <c r="Q824" i="20"/>
  <c r="O851" i="20"/>
  <c r="J930" i="20"/>
  <c r="O959" i="20"/>
  <c r="N959" i="20"/>
  <c r="P733" i="20"/>
  <c r="Q733" i="20" s="1"/>
  <c r="P121" i="20"/>
  <c r="P454" i="20"/>
  <c r="P470" i="20"/>
  <c r="P529" i="20"/>
  <c r="P569" i="20"/>
  <c r="K702" i="20"/>
  <c r="Q785" i="20"/>
  <c r="P799" i="20"/>
  <c r="Q797" i="20"/>
  <c r="K807" i="20"/>
  <c r="K808" i="20" s="1"/>
  <c r="O816" i="20"/>
  <c r="Q816" i="20" s="1"/>
  <c r="Q821" i="20"/>
  <c r="Q837" i="20"/>
  <c r="I899" i="20"/>
  <c r="K900" i="20"/>
  <c r="O888" i="20"/>
  <c r="O909" i="20" s="1"/>
  <c r="P426" i="20"/>
  <c r="Q794" i="20"/>
  <c r="O805" i="20"/>
  <c r="P888" i="20"/>
  <c r="P909" i="20" s="1"/>
  <c r="P805" i="20"/>
  <c r="P790" i="20"/>
  <c r="M815" i="20"/>
  <c r="P852" i="20"/>
  <c r="Q852" i="20" s="1"/>
  <c r="I898" i="20"/>
  <c r="J899" i="20"/>
  <c r="P912" i="20"/>
  <c r="P606" i="20"/>
  <c r="Q891" i="20"/>
  <c r="O912" i="20"/>
  <c r="M899" i="20"/>
  <c r="P910" i="20"/>
  <c r="O686" i="20"/>
  <c r="Q686" i="20" s="1"/>
  <c r="Q685" i="20"/>
  <c r="N734" i="20"/>
  <c r="P807" i="20"/>
  <c r="Q805" i="20"/>
  <c r="Q700" i="20"/>
  <c r="Q878" i="20"/>
  <c r="Q917" i="20"/>
  <c r="Q890" i="20"/>
  <c r="L911" i="20"/>
  <c r="O719" i="20"/>
  <c r="Q719" i="20" s="1"/>
  <c r="Q718" i="20"/>
  <c r="L873" i="20"/>
  <c r="L898" i="20"/>
  <c r="Q870" i="20"/>
  <c r="Q879" i="20"/>
  <c r="O911" i="20"/>
  <c r="Q911" i="20" s="1"/>
  <c r="K901" i="20"/>
  <c r="N912" i="20"/>
  <c r="K912" i="20"/>
  <c r="J901" i="20"/>
  <c r="N677" i="20"/>
  <c r="O693" i="20"/>
  <c r="O701" i="20" s="1"/>
  <c r="Q701" i="20" s="1"/>
  <c r="P730" i="20"/>
  <c r="P780" i="20"/>
  <c r="P800" i="20"/>
  <c r="O817" i="20"/>
  <c r="Q817" i="20" s="1"/>
  <c r="M868" i="20"/>
  <c r="O869" i="20"/>
  <c r="O889" i="20"/>
  <c r="M906" i="20"/>
  <c r="M911" i="20" s="1"/>
  <c r="O910" i="20"/>
  <c r="Q910" i="20" s="1"/>
  <c r="Q787" i="20"/>
  <c r="O881" i="20"/>
  <c r="Q726" i="20"/>
  <c r="Q833" i="20"/>
  <c r="O853" i="20"/>
  <c r="Q853" i="20" s="1"/>
  <c r="L899" i="20"/>
  <c r="P959" i="20"/>
  <c r="Q710" i="20"/>
  <c r="K818" i="20"/>
  <c r="Q822" i="20"/>
  <c r="O880" i="20"/>
  <c r="Q888" i="20"/>
  <c r="Q906" i="20"/>
  <c r="L930" i="20"/>
  <c r="P869" i="20"/>
  <c r="M704" i="20"/>
  <c r="P720" i="20"/>
  <c r="K737" i="20"/>
  <c r="L818" i="20"/>
  <c r="L871" i="20"/>
  <c r="L891" i="20"/>
  <c r="N909" i="20"/>
  <c r="N958" i="20"/>
  <c r="Q677" i="20"/>
  <c r="Q776" i="20"/>
  <c r="Q784" i="20"/>
  <c r="Q796" i="20"/>
  <c r="L804" i="20"/>
  <c r="L807" i="20"/>
  <c r="M818" i="20"/>
  <c r="M871" i="20"/>
  <c r="M891" i="20"/>
  <c r="Q916" i="20"/>
  <c r="O958" i="20"/>
  <c r="P680" i="20"/>
  <c r="O678" i="20"/>
  <c r="P789" i="20"/>
  <c r="M807" i="20"/>
  <c r="P816" i="20"/>
  <c r="N818" i="20"/>
  <c r="Q818" i="20" s="1"/>
  <c r="O827" i="20"/>
  <c r="Q827" i="20" s="1"/>
  <c r="L870" i="20"/>
  <c r="N898" i="20"/>
  <c r="P958" i="20"/>
  <c r="P695" i="20"/>
  <c r="N711" i="20"/>
  <c r="N735" i="20" s="1"/>
  <c r="P827" i="20"/>
  <c r="O854" i="20"/>
  <c r="Q854" i="20" s="1"/>
  <c r="M870" i="20"/>
  <c r="L817" i="20"/>
  <c r="P878" i="20"/>
  <c r="Q692" i="20"/>
  <c r="P354" i="20"/>
  <c r="P505" i="20"/>
  <c r="P462" i="20"/>
  <c r="P511" i="20"/>
  <c r="P536" i="20"/>
  <c r="P570" i="20"/>
  <c r="P571" i="20"/>
  <c r="P521" i="20"/>
  <c r="P568" i="20"/>
  <c r="P551" i="20"/>
  <c r="P603" i="20" s="1"/>
  <c r="P610" i="20" s="1"/>
  <c r="P497" i="20"/>
  <c r="P498" i="20" s="1"/>
  <c r="P611" i="20"/>
  <c r="P609" i="20"/>
  <c r="P533" i="20"/>
  <c r="P534" i="20"/>
  <c r="P535" i="20"/>
  <c r="P439" i="20"/>
  <c r="P689" i="20" s="1"/>
  <c r="P482" i="20"/>
  <c r="P522" i="20" s="1"/>
  <c r="P360" i="20"/>
  <c r="P366" i="20"/>
  <c r="P621" i="20"/>
  <c r="P372" i="20"/>
  <c r="O614" i="20"/>
  <c r="P629" i="19"/>
  <c r="P628" i="19"/>
  <c r="P627" i="19"/>
  <c r="P626" i="19"/>
  <c r="P624" i="19"/>
  <c r="P623" i="19"/>
  <c r="P622" i="19"/>
  <c r="P621" i="19"/>
  <c r="P619" i="19"/>
  <c r="P618" i="19"/>
  <c r="P617" i="19"/>
  <c r="P616" i="19"/>
  <c r="P614" i="19"/>
  <c r="P613" i="19"/>
  <c r="P612" i="19"/>
  <c r="P611" i="19"/>
  <c r="P602" i="19"/>
  <c r="P608" i="19" s="1"/>
  <c r="P601" i="19"/>
  <c r="P607" i="19" s="1"/>
  <c r="P600" i="19"/>
  <c r="P599" i="19"/>
  <c r="P596" i="19"/>
  <c r="P595" i="19"/>
  <c r="P594" i="19"/>
  <c r="P593" i="19"/>
  <c r="P587" i="19"/>
  <c r="P586" i="19"/>
  <c r="P585" i="19"/>
  <c r="P584" i="19"/>
  <c r="P580" i="19"/>
  <c r="P579" i="19"/>
  <c r="P578" i="19"/>
  <c r="P581" i="19" s="1"/>
  <c r="P577" i="19"/>
  <c r="P566" i="19"/>
  <c r="P565" i="19"/>
  <c r="P564" i="19"/>
  <c r="P563" i="19"/>
  <c r="P535" i="19"/>
  <c r="P534" i="19"/>
  <c r="P533" i="19"/>
  <c r="P532" i="19"/>
  <c r="P527" i="19"/>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4" i="19"/>
  <c r="P471" i="19"/>
  <c r="P470" i="19"/>
  <c r="P469" i="19"/>
  <c r="P472" i="19" s="1"/>
  <c r="P468" i="19"/>
  <c r="P464" i="19"/>
  <c r="P463" i="19"/>
  <c r="P509" i="19" s="1"/>
  <c r="P462" i="19"/>
  <c r="P461" i="19"/>
  <c r="P457" i="19"/>
  <c r="P456" i="19"/>
  <c r="P455" i="19"/>
  <c r="P454" i="19"/>
  <c r="P451" i="19"/>
  <c r="P450" i="19"/>
  <c r="P449" i="19"/>
  <c r="P448" i="19"/>
  <c r="P444" i="19"/>
  <c r="P443" i="19"/>
  <c r="P442" i="19"/>
  <c r="P441" i="19"/>
  <c r="P438" i="19"/>
  <c r="P437" i="19"/>
  <c r="P436" i="19"/>
  <c r="P435" i="19"/>
  <c r="P414" i="19"/>
  <c r="P413" i="19"/>
  <c r="P412" i="19"/>
  <c r="P411" i="19"/>
  <c r="P408" i="19"/>
  <c r="P407" i="19"/>
  <c r="P406" i="19"/>
  <c r="P405" i="19"/>
  <c r="P402" i="19"/>
  <c r="P401" i="19"/>
  <c r="P400" i="19"/>
  <c r="P399" i="19"/>
  <c r="P396" i="19"/>
  <c r="P397" i="19" s="1"/>
  <c r="P395" i="19"/>
  <c r="P394" i="19"/>
  <c r="P393" i="19"/>
  <c r="P390" i="19"/>
  <c r="P391" i="19" s="1"/>
  <c r="P389" i="19"/>
  <c r="P388" i="19"/>
  <c r="P387" i="19"/>
  <c r="P384" i="19"/>
  <c r="P385" i="19" s="1"/>
  <c r="P383" i="19"/>
  <c r="P382" i="19"/>
  <c r="P381" i="19"/>
  <c r="P378" i="19"/>
  <c r="P379" i="19" s="1"/>
  <c r="P377" i="19"/>
  <c r="P376" i="19"/>
  <c r="P375" i="19"/>
  <c r="P372" i="19"/>
  <c r="P373" i="19" s="1"/>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P819" i="18"/>
  <c r="P813" i="18"/>
  <c r="P807" i="18"/>
  <c r="P801" i="18"/>
  <c r="P795" i="18"/>
  <c r="P788" i="18"/>
  <c r="P778" i="18"/>
  <c r="P781" i="18" s="1"/>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0" i="18"/>
  <c r="P599" i="18"/>
  <c r="P596" i="18"/>
  <c r="P595" i="18"/>
  <c r="P594" i="18"/>
  <c r="P593" i="18"/>
  <c r="P587" i="18"/>
  <c r="P586" i="18"/>
  <c r="P585" i="18"/>
  <c r="P584" i="18"/>
  <c r="P580" i="18"/>
  <c r="P579" i="18"/>
  <c r="P578" i="18"/>
  <c r="P577" i="18"/>
  <c r="P566" i="18"/>
  <c r="P565" i="18"/>
  <c r="P564" i="18"/>
  <c r="P563" i="18"/>
  <c r="P535" i="18"/>
  <c r="P534" i="18"/>
  <c r="P533" i="18"/>
  <c r="P532" i="18"/>
  <c r="P527" i="18"/>
  <c r="P526" i="18"/>
  <c r="P525" i="18"/>
  <c r="P524" i="18"/>
  <c r="P519" i="18"/>
  <c r="P518" i="18"/>
  <c r="P517" i="18"/>
  <c r="P520" i="18" s="1"/>
  <c r="P516" i="18"/>
  <c r="P502" i="18"/>
  <c r="P501" i="18"/>
  <c r="P500" i="18"/>
  <c r="P499" i="18"/>
  <c r="P495" i="18"/>
  <c r="P494" i="18"/>
  <c r="P493" i="18"/>
  <c r="P492" i="18"/>
  <c r="P489" i="18"/>
  <c r="P488" i="18"/>
  <c r="P487" i="18"/>
  <c r="P486" i="18"/>
  <c r="P483" i="18"/>
  <c r="P482" i="18"/>
  <c r="P481" i="18"/>
  <c r="P484" i="18" s="1"/>
  <c r="P480" i="18"/>
  <c r="P477" i="18"/>
  <c r="P476" i="18"/>
  <c r="P475" i="18"/>
  <c r="P474" i="18"/>
  <c r="P471" i="18"/>
  <c r="P470" i="18"/>
  <c r="P469" i="18"/>
  <c r="P468" i="18"/>
  <c r="P464" i="18"/>
  <c r="P510" i="18" s="1"/>
  <c r="P463" i="18"/>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91" i="18" s="1"/>
  <c r="P389" i="18"/>
  <c r="P388" i="18"/>
  <c r="P387" i="18"/>
  <c r="P384" i="18"/>
  <c r="P383" i="18"/>
  <c r="P382" i="18"/>
  <c r="P381" i="18"/>
  <c r="P378" i="18"/>
  <c r="P377" i="18"/>
  <c r="P376" i="18"/>
  <c r="P375" i="18"/>
  <c r="P372" i="18"/>
  <c r="P371" i="18"/>
  <c r="P370" i="18"/>
  <c r="P369" i="18"/>
  <c r="P366" i="18"/>
  <c r="P365" i="18"/>
  <c r="P364" i="18"/>
  <c r="P363" i="18"/>
  <c r="P360" i="18"/>
  <c r="P359" i="18"/>
  <c r="P358" i="18"/>
  <c r="P357" i="18"/>
  <c r="P354" i="18"/>
  <c r="P353" i="18"/>
  <c r="P352" i="18"/>
  <c r="P351" i="18"/>
  <c r="P213" i="18"/>
  <c r="P215" i="18" s="1"/>
  <c r="P122" i="18"/>
  <c r="P124" i="18" s="1"/>
  <c r="P121" i="18"/>
  <c r="P120" i="18"/>
  <c r="P119" i="18"/>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3" i="18"/>
  <c r="M784" i="18" s="1"/>
  <c r="L783" i="18"/>
  <c r="L784" i="18" s="1"/>
  <c r="K783" i="18"/>
  <c r="K784" i="18" s="1"/>
  <c r="J783" i="18"/>
  <c r="J784" i="18" s="1"/>
  <c r="I783" i="18"/>
  <c r="I784" i="18" s="1"/>
  <c r="H783" i="18"/>
  <c r="H784" i="18" s="1"/>
  <c r="O779" i="18"/>
  <c r="O778" i="18"/>
  <c r="O781" i="18" s="1"/>
  <c r="N778" i="18"/>
  <c r="N782" i="18" s="1"/>
  <c r="M778" i="18"/>
  <c r="M779" i="18" s="1"/>
  <c r="L778" i="18"/>
  <c r="L779" i="18" s="1"/>
  <c r="K778" i="18"/>
  <c r="J778" i="18"/>
  <c r="I778" i="18"/>
  <c r="H778" i="18"/>
  <c r="J774" i="18"/>
  <c r="I774" i="18"/>
  <c r="H774" i="18"/>
  <c r="O773" i="18"/>
  <c r="N773" i="18"/>
  <c r="N774" i="18" s="1"/>
  <c r="N779" i="18" s="1"/>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N122" i="15"/>
  <c r="M122" i="15"/>
  <c r="L122" i="15"/>
  <c r="K122" i="15"/>
  <c r="J122" i="15"/>
  <c r="I122" i="15"/>
  <c r="H122" i="15"/>
  <c r="G122" i="15"/>
  <c r="F122" i="15"/>
  <c r="E122" i="15"/>
  <c r="D122" i="15"/>
  <c r="C122"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N121" i="15"/>
  <c r="M121" i="15"/>
  <c r="L121" i="15"/>
  <c r="K121" i="15"/>
  <c r="J121" i="15"/>
  <c r="I121" i="15"/>
  <c r="H121" i="15"/>
  <c r="G121" i="15"/>
  <c r="F121" i="15"/>
  <c r="E121" i="15"/>
  <c r="D121" i="15"/>
  <c r="C121"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N120" i="15"/>
  <c r="M120" i="15"/>
  <c r="L120" i="15"/>
  <c r="K120" i="15"/>
  <c r="J120" i="15"/>
  <c r="I120" i="15"/>
  <c r="H120" i="15"/>
  <c r="G120" i="15"/>
  <c r="F120" i="15"/>
  <c r="E120" i="15"/>
  <c r="D120" i="15"/>
  <c r="C120"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N119" i="15"/>
  <c r="M119" i="15"/>
  <c r="L119" i="15"/>
  <c r="K119" i="15"/>
  <c r="J119" i="15"/>
  <c r="I119" i="15"/>
  <c r="H119" i="15"/>
  <c r="G119" i="15"/>
  <c r="F119" i="15"/>
  <c r="E119" i="15"/>
  <c r="D119" i="15"/>
  <c r="C119" i="15"/>
  <c r="B122" i="15"/>
  <c r="B121" i="15"/>
  <c r="B120" i="15"/>
  <c r="B119" i="15"/>
  <c r="BM213"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N213" i="15"/>
  <c r="M213" i="15"/>
  <c r="L213" i="15"/>
  <c r="K213" i="15"/>
  <c r="J213" i="15"/>
  <c r="I213" i="15"/>
  <c r="H213" i="15"/>
  <c r="G213" i="15"/>
  <c r="F213" i="15"/>
  <c r="E213" i="15"/>
  <c r="D213" i="15"/>
  <c r="C213" i="15"/>
  <c r="B213" i="15"/>
  <c r="O632" i="15" l="1"/>
  <c r="O640" i="15"/>
  <c r="O557" i="15"/>
  <c r="O649" i="15"/>
  <c r="O653" i="15" s="1"/>
  <c r="O556" i="15"/>
  <c r="O551" i="15"/>
  <c r="O552" i="15" s="1"/>
  <c r="O521" i="15"/>
  <c r="O597" i="15"/>
  <c r="O589" i="15"/>
  <c r="O504" i="15"/>
  <c r="O529" i="15"/>
  <c r="O658" i="15"/>
  <c r="O512" i="15"/>
  <c r="O545" i="15"/>
  <c r="O537" i="15"/>
  <c r="O568" i="15"/>
  <c r="O559" i="15"/>
  <c r="O574" i="15"/>
  <c r="P123" i="18"/>
  <c r="P125" i="18" s="1"/>
  <c r="P503" i="18"/>
  <c r="P567" i="18"/>
  <c r="P415" i="19"/>
  <c r="P458" i="19"/>
  <c r="P681" i="20"/>
  <c r="K779" i="18"/>
  <c r="P528" i="18"/>
  <c r="P536" i="18"/>
  <c r="P567" i="19"/>
  <c r="P506" i="20"/>
  <c r="P409" i="19"/>
  <c r="P439" i="19"/>
  <c r="P452" i="19"/>
  <c r="N901" i="20"/>
  <c r="P528" i="19"/>
  <c r="L808" i="20"/>
  <c r="O734" i="20"/>
  <c r="Q734" i="20" s="1"/>
  <c r="J779" i="18"/>
  <c r="Q909" i="20"/>
  <c r="Q868" i="20"/>
  <c r="K902" i="20"/>
  <c r="L901" i="20"/>
  <c r="L902" i="20" s="1"/>
  <c r="Q881" i="20"/>
  <c r="P898" i="20"/>
  <c r="Q898" i="20" s="1"/>
  <c r="Q880" i="20"/>
  <c r="Q807" i="20"/>
  <c r="P808" i="20"/>
  <c r="Q678" i="20"/>
  <c r="O694" i="20"/>
  <c r="Q694" i="20" s="1"/>
  <c r="Q693" i="20"/>
  <c r="L912" i="20"/>
  <c r="N808" i="20"/>
  <c r="M808" i="20"/>
  <c r="Q889" i="20"/>
  <c r="N701" i="20"/>
  <c r="N678" i="20"/>
  <c r="N702" i="20" s="1"/>
  <c r="Q912" i="20"/>
  <c r="P722" i="20"/>
  <c r="P736" i="20"/>
  <c r="P737" i="20" s="1"/>
  <c r="P721" i="20"/>
  <c r="O899" i="20"/>
  <c r="Q869" i="20"/>
  <c r="P697" i="20"/>
  <c r="P696" i="20"/>
  <c r="P703" i="20"/>
  <c r="P704" i="20" s="1"/>
  <c r="O735" i="20"/>
  <c r="Q735" i="20" s="1"/>
  <c r="M898" i="20"/>
  <c r="M873" i="20"/>
  <c r="M912" i="20"/>
  <c r="O900" i="20"/>
  <c r="Q900" i="20" s="1"/>
  <c r="M900" i="20"/>
  <c r="P899" i="20"/>
  <c r="N928" i="20"/>
  <c r="N902" i="20"/>
  <c r="N930" i="20"/>
  <c r="L900" i="20"/>
  <c r="M901" i="20"/>
  <c r="O901" i="20"/>
  <c r="P595" i="20"/>
  <c r="P596" i="20"/>
  <c r="P552" i="20"/>
  <c r="P566" i="20"/>
  <c r="P607" i="20"/>
  <c r="P513" i="20"/>
  <c r="P530" i="20"/>
  <c r="P537" i="20"/>
  <c r="P448" i="20"/>
  <c r="P456" i="20"/>
  <c r="P464" i="20"/>
  <c r="P782" i="18"/>
  <c r="P783" i="18" s="1"/>
  <c r="P784" i="18" s="1"/>
  <c r="J730" i="18"/>
  <c r="P507" i="18"/>
  <c r="P606" i="19"/>
  <c r="P509" i="18"/>
  <c r="P588" i="18"/>
  <c r="P634" i="18" s="1"/>
  <c r="P472" i="18"/>
  <c r="P568" i="18" s="1"/>
  <c r="P490" i="18"/>
  <c r="P588" i="19"/>
  <c r="P649" i="19" s="1"/>
  <c r="I779" i="18"/>
  <c r="P123" i="19"/>
  <c r="P125" i="19" s="1"/>
  <c r="P637" i="18"/>
  <c r="P496" i="18"/>
  <c r="P581" i="18"/>
  <c r="P439" i="18"/>
  <c r="P478" i="18"/>
  <c r="P607" i="18"/>
  <c r="P478" i="19"/>
  <c r="P605" i="19"/>
  <c r="P669" i="19"/>
  <c r="P465" i="19"/>
  <c r="P597" i="19" s="1"/>
  <c r="P445" i="19"/>
  <c r="P508" i="19"/>
  <c r="P536" i="19"/>
  <c r="P484" i="19"/>
  <c r="P510" i="19"/>
  <c r="P637" i="19"/>
  <c r="P520" i="19"/>
  <c r="P648" i="19"/>
  <c r="P589" i="19"/>
  <c r="P634" i="19"/>
  <c r="P503" i="19"/>
  <c r="P636" i="19"/>
  <c r="P507" i="19"/>
  <c r="P669" i="18"/>
  <c r="P373" i="18"/>
  <c r="P445" i="18"/>
  <c r="P361" i="18"/>
  <c r="P397" i="18"/>
  <c r="P415" i="18"/>
  <c r="P452" i="18"/>
  <c r="P367" i="18"/>
  <c r="P385" i="18"/>
  <c r="P605" i="18"/>
  <c r="P606" i="18"/>
  <c r="P409" i="18"/>
  <c r="P603" i="18"/>
  <c r="P649" i="18"/>
  <c r="P632" i="18"/>
  <c r="P504" i="18"/>
  <c r="Q801" i="18"/>
  <c r="Q813" i="18"/>
  <c r="P508" i="18"/>
  <c r="L730" i="18"/>
  <c r="P465" i="18"/>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P360" i="15"/>
  <c r="P359" i="15"/>
  <c r="P358" i="15"/>
  <c r="P357" i="15"/>
  <c r="O360" i="18"/>
  <c r="O359" i="18"/>
  <c r="O358" i="18"/>
  <c r="O357" i="18"/>
  <c r="P495" i="15"/>
  <c r="N495" i="15"/>
  <c r="M495" i="15"/>
  <c r="L495" i="15"/>
  <c r="K495" i="15"/>
  <c r="J495" i="15"/>
  <c r="I495" i="15"/>
  <c r="H495" i="15"/>
  <c r="G495" i="15"/>
  <c r="F495" i="15"/>
  <c r="E495" i="15"/>
  <c r="D495" i="15"/>
  <c r="C495" i="15"/>
  <c r="B495" i="15"/>
  <c r="P494" i="15"/>
  <c r="N494" i="15"/>
  <c r="M494" i="15"/>
  <c r="L494" i="15"/>
  <c r="K494" i="15"/>
  <c r="J494" i="15"/>
  <c r="I494" i="15"/>
  <c r="H494" i="15"/>
  <c r="G494" i="15"/>
  <c r="F494" i="15"/>
  <c r="E494" i="15"/>
  <c r="D494" i="15"/>
  <c r="C494" i="15"/>
  <c r="B494" i="15"/>
  <c r="P493" i="15"/>
  <c r="N493" i="15"/>
  <c r="M493" i="15"/>
  <c r="L493" i="15"/>
  <c r="K493" i="15"/>
  <c r="J493" i="15"/>
  <c r="I493" i="15"/>
  <c r="H493" i="15"/>
  <c r="G493" i="15"/>
  <c r="F493" i="15"/>
  <c r="E493" i="15"/>
  <c r="D493" i="15"/>
  <c r="C493" i="15"/>
  <c r="B493" i="15"/>
  <c r="P492" i="15"/>
  <c r="N492" i="15"/>
  <c r="M492" i="15"/>
  <c r="L492" i="15"/>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O122" i="20"/>
  <c r="N122" i="20"/>
  <c r="M122" i="20"/>
  <c r="L122" i="20"/>
  <c r="K122" i="20"/>
  <c r="J122" i="20"/>
  <c r="I122" i="20"/>
  <c r="H122" i="20"/>
  <c r="G122" i="20"/>
  <c r="F122" i="20"/>
  <c r="E122" i="20"/>
  <c r="D122" i="20"/>
  <c r="C122" i="20"/>
  <c r="B122"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O120" i="20"/>
  <c r="N120" i="20"/>
  <c r="M120" i="20"/>
  <c r="L120" i="20"/>
  <c r="K120" i="20"/>
  <c r="J120" i="20"/>
  <c r="I120" i="20"/>
  <c r="H120" i="20"/>
  <c r="G120" i="20"/>
  <c r="F120" i="20"/>
  <c r="E120" i="20"/>
  <c r="D120" i="20"/>
  <c r="C120" i="20"/>
  <c r="B120"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O119" i="20"/>
  <c r="N119" i="20"/>
  <c r="M119" i="20"/>
  <c r="L119" i="20"/>
  <c r="K119" i="20"/>
  <c r="J119" i="20"/>
  <c r="I119" i="20"/>
  <c r="H119" i="20"/>
  <c r="G119" i="20"/>
  <c r="F119" i="20"/>
  <c r="E119" i="20"/>
  <c r="D119" i="20"/>
  <c r="C119" i="20"/>
  <c r="B119" i="20"/>
  <c r="BL115" i="20"/>
  <c r="BL117" i="20" s="1"/>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P410" i="20" s="1"/>
  <c r="B115" i="20"/>
  <c r="B117" i="20" s="1"/>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O114" i="20"/>
  <c r="N114" i="20"/>
  <c r="M114" i="20"/>
  <c r="L114" i="20"/>
  <c r="K114" i="20"/>
  <c r="J114" i="20"/>
  <c r="I114" i="20"/>
  <c r="H114" i="20"/>
  <c r="G114" i="20"/>
  <c r="F114" i="20"/>
  <c r="E114" i="20"/>
  <c r="D114" i="20"/>
  <c r="C114" i="20"/>
  <c r="B114" i="20"/>
  <c r="BL113" i="20"/>
  <c r="BK113" i="20"/>
  <c r="BJ113" i="20"/>
  <c r="BI113" i="20"/>
  <c r="BH113" i="20"/>
  <c r="BG113" i="20"/>
  <c r="BF113" i="20"/>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T113" i="20"/>
  <c r="T116" i="20" s="1"/>
  <c r="S113" i="20"/>
  <c r="R113" i="20"/>
  <c r="Q113" i="20"/>
  <c r="O113" i="20"/>
  <c r="N113" i="20"/>
  <c r="M113" i="20"/>
  <c r="L113" i="20"/>
  <c r="K113" i="20"/>
  <c r="J113" i="20"/>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N602" i="19"/>
  <c r="M602" i="19"/>
  <c r="L602" i="19"/>
  <c r="K602" i="19"/>
  <c r="K608" i="19" s="1"/>
  <c r="J602" i="19"/>
  <c r="I602" i="19"/>
  <c r="H602" i="19"/>
  <c r="H608" i="19" s="1"/>
  <c r="G602" i="19"/>
  <c r="G608" i="19" s="1"/>
  <c r="F602" i="19"/>
  <c r="E602" i="19"/>
  <c r="E608" i="19" s="1"/>
  <c r="D602" i="19"/>
  <c r="C602" i="19"/>
  <c r="B602" i="19"/>
  <c r="O601" i="19"/>
  <c r="N601" i="19"/>
  <c r="M601" i="19"/>
  <c r="L601" i="19"/>
  <c r="K601" i="19"/>
  <c r="J601" i="19"/>
  <c r="J607" i="19" s="1"/>
  <c r="I601" i="19"/>
  <c r="H601" i="19"/>
  <c r="H607" i="19" s="1"/>
  <c r="G601" i="19"/>
  <c r="F601" i="19"/>
  <c r="E601" i="19"/>
  <c r="D601" i="19"/>
  <c r="C601" i="19"/>
  <c r="B601" i="19"/>
  <c r="O600" i="19"/>
  <c r="N600" i="19"/>
  <c r="M600" i="19"/>
  <c r="L600" i="19"/>
  <c r="L606" i="19" s="1"/>
  <c r="K600" i="19"/>
  <c r="J600" i="19"/>
  <c r="J606" i="19" s="1"/>
  <c r="I600" i="19"/>
  <c r="H600" i="19"/>
  <c r="G600" i="19"/>
  <c r="F600" i="19"/>
  <c r="E600" i="19"/>
  <c r="D600" i="19"/>
  <c r="C600" i="19"/>
  <c r="B600" i="19"/>
  <c r="O599" i="19"/>
  <c r="N599" i="19"/>
  <c r="N605" i="19" s="1"/>
  <c r="M599" i="19"/>
  <c r="L599" i="19"/>
  <c r="L605" i="19" s="1"/>
  <c r="K599" i="19"/>
  <c r="J599" i="19"/>
  <c r="I599" i="19"/>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I464" i="19"/>
  <c r="H464" i="19"/>
  <c r="H510" i="19" s="1"/>
  <c r="G464" i="19"/>
  <c r="G510" i="19" s="1"/>
  <c r="F464" i="19"/>
  <c r="E464" i="19"/>
  <c r="D464" i="19"/>
  <c r="C464" i="19"/>
  <c r="B464" i="19"/>
  <c r="O463" i="19"/>
  <c r="O509" i="19" s="1"/>
  <c r="N463" i="19"/>
  <c r="M463" i="19"/>
  <c r="L463" i="19"/>
  <c r="K463" i="19"/>
  <c r="J463" i="19"/>
  <c r="J509" i="19" s="1"/>
  <c r="I463" i="19"/>
  <c r="I509" i="19" s="1"/>
  <c r="H463" i="19"/>
  <c r="G463" i="19"/>
  <c r="F463" i="19"/>
  <c r="E463" i="19"/>
  <c r="D463" i="19"/>
  <c r="C463" i="19"/>
  <c r="C509" i="19" s="1"/>
  <c r="B463" i="19"/>
  <c r="O462" i="19"/>
  <c r="N462" i="19"/>
  <c r="M462" i="19"/>
  <c r="L462" i="19"/>
  <c r="L508" i="19" s="1"/>
  <c r="K462" i="19"/>
  <c r="K508" i="19" s="1"/>
  <c r="J462" i="19"/>
  <c r="I462" i="19"/>
  <c r="H462" i="19"/>
  <c r="G462" i="19"/>
  <c r="F462" i="19"/>
  <c r="E462" i="19"/>
  <c r="E508" i="19" s="1"/>
  <c r="D462" i="19"/>
  <c r="C462" i="19"/>
  <c r="B462" i="19"/>
  <c r="O461" i="19"/>
  <c r="N461" i="19"/>
  <c r="N507" i="19" s="1"/>
  <c r="M461" i="19"/>
  <c r="L461" i="19"/>
  <c r="K461" i="19"/>
  <c r="J461" i="19"/>
  <c r="I461" i="19"/>
  <c r="H461" i="19"/>
  <c r="G461" i="19"/>
  <c r="G507" i="19" s="1"/>
  <c r="F461" i="19"/>
  <c r="E461" i="19"/>
  <c r="D461" i="19"/>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J402" i="19"/>
  <c r="J361" i="19" s="1"/>
  <c r="I402" i="19"/>
  <c r="I458" i="19" s="1"/>
  <c r="H402" i="19"/>
  <c r="H361" i="19" s="1"/>
  <c r="G402" i="19"/>
  <c r="G452" i="19" s="1"/>
  <c r="F402" i="19"/>
  <c r="E402" i="19"/>
  <c r="D402"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M396" i="19"/>
  <c r="L396" i="19"/>
  <c r="K396" i="19"/>
  <c r="J396" i="19"/>
  <c r="I396" i="19"/>
  <c r="H396" i="19"/>
  <c r="G396" i="19"/>
  <c r="F396" i="19"/>
  <c r="E396" i="19"/>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D361" i="19"/>
  <c r="O354" i="19"/>
  <c r="N354" i="19"/>
  <c r="N355" i="19" s="1"/>
  <c r="M354" i="19"/>
  <c r="L354" i="19"/>
  <c r="L355" i="19" s="1"/>
  <c r="K354" i="19"/>
  <c r="J354" i="19"/>
  <c r="I354" i="19"/>
  <c r="H354" i="19"/>
  <c r="G354" i="19"/>
  <c r="G355" i="19" s="1"/>
  <c r="F354" i="19"/>
  <c r="E354" i="19"/>
  <c r="D354" i="19"/>
  <c r="D355" i="19" s="1"/>
  <c r="C354" i="19"/>
  <c r="B354"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K122" i="19"/>
  <c r="BK124" i="19" s="1"/>
  <c r="BJ122" i="19"/>
  <c r="BJ124" i="19" s="1"/>
  <c r="BI122" i="19"/>
  <c r="BI124" i="19" s="1"/>
  <c r="BH122" i="19"/>
  <c r="BH124"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O119" i="19"/>
  <c r="N119" i="19"/>
  <c r="M119" i="19"/>
  <c r="L119" i="19"/>
  <c r="K119" i="19"/>
  <c r="J119" i="19"/>
  <c r="I119" i="19"/>
  <c r="H119" i="19"/>
  <c r="G119" i="19"/>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L602" i="18"/>
  <c r="K602" i="18"/>
  <c r="J602" i="18"/>
  <c r="I602" i="18"/>
  <c r="H602" i="18"/>
  <c r="H608" i="18" s="1"/>
  <c r="G602" i="18"/>
  <c r="F602" i="18"/>
  <c r="E602" i="18"/>
  <c r="D602" i="18"/>
  <c r="C602" i="18"/>
  <c r="B602" i="18"/>
  <c r="O601" i="18"/>
  <c r="N601" i="18"/>
  <c r="M601" i="18"/>
  <c r="L601" i="18"/>
  <c r="K601" i="18"/>
  <c r="J601" i="18"/>
  <c r="J607" i="18" s="1"/>
  <c r="I601" i="18"/>
  <c r="H601" i="18"/>
  <c r="G601" i="18"/>
  <c r="F601" i="18"/>
  <c r="E601" i="18"/>
  <c r="D601" i="18"/>
  <c r="C601" i="18"/>
  <c r="B601" i="18"/>
  <c r="O600" i="18"/>
  <c r="N600" i="18"/>
  <c r="M600" i="18"/>
  <c r="L600" i="18"/>
  <c r="L606" i="18" s="1"/>
  <c r="K600" i="18"/>
  <c r="J600" i="18"/>
  <c r="I600" i="18"/>
  <c r="H600" i="18"/>
  <c r="G600" i="18"/>
  <c r="F600" i="18"/>
  <c r="E600" i="18"/>
  <c r="D600" i="18"/>
  <c r="C600" i="18"/>
  <c r="B600" i="18"/>
  <c r="O599" i="18"/>
  <c r="N599" i="18"/>
  <c r="N605" i="18" s="1"/>
  <c r="M599" i="18"/>
  <c r="L599" i="18"/>
  <c r="K599" i="18"/>
  <c r="J599" i="18"/>
  <c r="I599" i="18"/>
  <c r="H599" i="18"/>
  <c r="G599" i="18"/>
  <c r="F599" i="18"/>
  <c r="E599" i="18"/>
  <c r="D599" i="18"/>
  <c r="C599" i="18"/>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I464" i="18"/>
  <c r="H464" i="18"/>
  <c r="G464" i="18"/>
  <c r="F464" i="18"/>
  <c r="E464" i="18"/>
  <c r="D464" i="18"/>
  <c r="C464" i="18"/>
  <c r="C510" i="18" s="1"/>
  <c r="B464" i="18"/>
  <c r="O463" i="18"/>
  <c r="N463" i="18"/>
  <c r="N509" i="18" s="1"/>
  <c r="M463" i="18"/>
  <c r="L463" i="18"/>
  <c r="K463" i="18"/>
  <c r="J463" i="18"/>
  <c r="I463" i="18"/>
  <c r="H463" i="18"/>
  <c r="G463" i="18"/>
  <c r="F463" i="18"/>
  <c r="E463" i="18"/>
  <c r="E509" i="18" s="1"/>
  <c r="D463" i="18"/>
  <c r="C463" i="18"/>
  <c r="B463" i="18"/>
  <c r="B509" i="18" s="1"/>
  <c r="O462" i="18"/>
  <c r="N462" i="18"/>
  <c r="M462" i="18"/>
  <c r="L462" i="18"/>
  <c r="K462" i="18"/>
  <c r="J462" i="18"/>
  <c r="I462" i="18"/>
  <c r="H462" i="18"/>
  <c r="G462" i="18"/>
  <c r="F462" i="18"/>
  <c r="E462" i="18"/>
  <c r="D462" i="18"/>
  <c r="D508" i="18" s="1"/>
  <c r="C462" i="18"/>
  <c r="B462" i="18"/>
  <c r="O461" i="18"/>
  <c r="N461" i="18"/>
  <c r="M461" i="18"/>
  <c r="L461" i="18"/>
  <c r="K461" i="18"/>
  <c r="J461" i="18"/>
  <c r="I461" i="18"/>
  <c r="I507" i="18" s="1"/>
  <c r="H461" i="18"/>
  <c r="G461" i="18"/>
  <c r="F461" i="18"/>
  <c r="E461" i="18"/>
  <c r="D461" i="18"/>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E402" i="18"/>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M385" i="18" s="1"/>
  <c r="L384" i="18"/>
  <c r="K384" i="18"/>
  <c r="J384" i="18"/>
  <c r="J385" i="18" s="1"/>
  <c r="I384" i="18"/>
  <c r="H384" i="18"/>
  <c r="G384" i="18"/>
  <c r="F384" i="18"/>
  <c r="F385" i="18" s="1"/>
  <c r="E384" i="18"/>
  <c r="E385" i="18" s="1"/>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K378" i="18"/>
  <c r="J378" i="18"/>
  <c r="I378" i="18"/>
  <c r="H378" i="18"/>
  <c r="G378" i="18"/>
  <c r="G379" i="18" s="1"/>
  <c r="F378" i="18"/>
  <c r="F379" i="18" s="1"/>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K372" i="18"/>
  <c r="J372" i="18"/>
  <c r="I372" i="18"/>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H366" i="18"/>
  <c r="G366" i="18"/>
  <c r="G367" i="18" s="1"/>
  <c r="F366" i="18"/>
  <c r="E366" i="18"/>
  <c r="E367" i="18" s="1"/>
  <c r="D366" i="18"/>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K360" i="18"/>
  <c r="J360" i="18"/>
  <c r="J361" i="18" s="1"/>
  <c r="I360" i="18"/>
  <c r="H360" i="18"/>
  <c r="G360" i="18"/>
  <c r="F360" i="18"/>
  <c r="E360" i="18"/>
  <c r="E361" i="18" s="1"/>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L354" i="18"/>
  <c r="L355" i="18" s="1"/>
  <c r="K354" i="18"/>
  <c r="J354" i="18"/>
  <c r="I354" i="18"/>
  <c r="H354" i="18"/>
  <c r="G354" i="18"/>
  <c r="G355" i="18" s="1"/>
  <c r="F354" i="18"/>
  <c r="E354" i="18"/>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Y213" i="18"/>
  <c r="Y215" i="18" s="1"/>
  <c r="X213" i="18"/>
  <c r="X215" i="18" s="1"/>
  <c r="W213" i="18"/>
  <c r="W215" i="18" s="1"/>
  <c r="V213" i="18"/>
  <c r="V215" i="18" s="1"/>
  <c r="U213" i="18"/>
  <c r="U215"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E213" i="18"/>
  <c r="E215" i="18" s="1"/>
  <c r="P541" i="18" s="1"/>
  <c r="D213" i="18"/>
  <c r="D215" i="18" s="1"/>
  <c r="C213" i="18"/>
  <c r="C215" i="18" s="1"/>
  <c r="B213" i="18"/>
  <c r="B215" i="18" s="1"/>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AN122" i="18"/>
  <c r="AN124" i="18" s="1"/>
  <c r="AM122" i="18"/>
  <c r="AM124" i="18" s="1"/>
  <c r="AL122" i="18"/>
  <c r="AL124" i="18" s="1"/>
  <c r="AK122" i="18"/>
  <c r="AK124" i="18" s="1"/>
  <c r="AJ122" i="18"/>
  <c r="AJ124" i="18" s="1"/>
  <c r="AI122" i="18"/>
  <c r="AI124" i="18" s="1"/>
  <c r="AH122" i="18"/>
  <c r="AH124" i="18" s="1"/>
  <c r="AG122" i="18"/>
  <c r="AG124" i="18" s="1"/>
  <c r="AF122" i="18"/>
  <c r="AF124" i="18" s="1"/>
  <c r="AE122" i="18"/>
  <c r="AE124" i="18" s="1"/>
  <c r="AD122" i="18"/>
  <c r="AD124" i="18" s="1"/>
  <c r="AC122" i="18"/>
  <c r="AC124"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P424" i="18" s="1"/>
  <c r="D122" i="18"/>
  <c r="D124" i="18" s="1"/>
  <c r="C122" i="18"/>
  <c r="C124" i="18" s="1"/>
  <c r="P426" i="18" s="1"/>
  <c r="P427"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3" i="15" s="1"/>
  <c r="P720" i="15"/>
  <c r="M717" i="15"/>
  <c r="O719" i="15" s="1"/>
  <c r="N716" i="15"/>
  <c r="P716" i="15" s="1"/>
  <c r="L713" i="15"/>
  <c r="M712" i="15"/>
  <c r="K709" i="15"/>
  <c r="O711" i="15" s="1"/>
  <c r="L708" i="15"/>
  <c r="M708" i="15" s="1"/>
  <c r="O708" i="15" s="1"/>
  <c r="O709" i="15" s="1"/>
  <c r="O710"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P629" i="15"/>
  <c r="N629" i="15"/>
  <c r="M629" i="15"/>
  <c r="L629" i="15"/>
  <c r="K629" i="15"/>
  <c r="J629" i="15"/>
  <c r="I629" i="15"/>
  <c r="H629" i="15"/>
  <c r="G629" i="15"/>
  <c r="F629" i="15"/>
  <c r="E629" i="15"/>
  <c r="D629" i="15"/>
  <c r="C629" i="15"/>
  <c r="B629" i="15"/>
  <c r="P628" i="15"/>
  <c r="N628" i="15"/>
  <c r="M628" i="15"/>
  <c r="L628" i="15"/>
  <c r="K628" i="15"/>
  <c r="J628" i="15"/>
  <c r="I628" i="15"/>
  <c r="H628" i="15"/>
  <c r="G628" i="15"/>
  <c r="F628" i="15"/>
  <c r="E628" i="15"/>
  <c r="D628" i="15"/>
  <c r="C628" i="15"/>
  <c r="B628" i="15"/>
  <c r="P627" i="15"/>
  <c r="N627" i="15"/>
  <c r="M627" i="15"/>
  <c r="L627" i="15"/>
  <c r="K627" i="15"/>
  <c r="J627" i="15"/>
  <c r="I627" i="15"/>
  <c r="H627" i="15"/>
  <c r="G627" i="15"/>
  <c r="F627" i="15"/>
  <c r="E627" i="15"/>
  <c r="D627" i="15"/>
  <c r="C627" i="15"/>
  <c r="B627" i="15"/>
  <c r="P626" i="15"/>
  <c r="N626" i="15"/>
  <c r="M626" i="15"/>
  <c r="L626" i="15"/>
  <c r="K626" i="15"/>
  <c r="J626" i="15"/>
  <c r="I626" i="15"/>
  <c r="H626" i="15"/>
  <c r="G626" i="15"/>
  <c r="F626" i="15"/>
  <c r="E626" i="15"/>
  <c r="D626" i="15"/>
  <c r="C626" i="15"/>
  <c r="B626" i="15"/>
  <c r="P624" i="15"/>
  <c r="N624" i="15"/>
  <c r="M624" i="15"/>
  <c r="L624" i="15"/>
  <c r="K624" i="15"/>
  <c r="J624" i="15"/>
  <c r="I624" i="15"/>
  <c r="H624" i="15"/>
  <c r="G624" i="15"/>
  <c r="F624" i="15"/>
  <c r="E624" i="15"/>
  <c r="D624" i="15"/>
  <c r="C624" i="15"/>
  <c r="B624" i="15"/>
  <c r="P623" i="15"/>
  <c r="N623" i="15"/>
  <c r="M623" i="15"/>
  <c r="L623" i="15"/>
  <c r="K623" i="15"/>
  <c r="J623" i="15"/>
  <c r="I623" i="15"/>
  <c r="H623" i="15"/>
  <c r="G623" i="15"/>
  <c r="F623" i="15"/>
  <c r="E623" i="15"/>
  <c r="D623" i="15"/>
  <c r="C623" i="15"/>
  <c r="B623" i="15"/>
  <c r="P622" i="15"/>
  <c r="N622" i="15"/>
  <c r="M622" i="15"/>
  <c r="L622" i="15"/>
  <c r="K622" i="15"/>
  <c r="J622" i="15"/>
  <c r="I622" i="15"/>
  <c r="H622" i="15"/>
  <c r="G622" i="15"/>
  <c r="F622" i="15"/>
  <c r="E622" i="15"/>
  <c r="D622" i="15"/>
  <c r="C622" i="15"/>
  <c r="B622" i="15"/>
  <c r="P621" i="15"/>
  <c r="N621" i="15"/>
  <c r="M621" i="15"/>
  <c r="L621" i="15"/>
  <c r="K621" i="15"/>
  <c r="J621" i="15"/>
  <c r="I621" i="15"/>
  <c r="H621" i="15"/>
  <c r="G621" i="15"/>
  <c r="F621" i="15"/>
  <c r="E621" i="15"/>
  <c r="D621" i="15"/>
  <c r="C621" i="15"/>
  <c r="B621" i="15"/>
  <c r="P619" i="15"/>
  <c r="N619" i="15"/>
  <c r="M619" i="15"/>
  <c r="L619" i="15"/>
  <c r="K619" i="15"/>
  <c r="J619" i="15"/>
  <c r="I619" i="15"/>
  <c r="H619" i="15"/>
  <c r="G619" i="15"/>
  <c r="F619" i="15"/>
  <c r="E619" i="15"/>
  <c r="D619" i="15"/>
  <c r="C619" i="15"/>
  <c r="B619" i="15"/>
  <c r="P618" i="15"/>
  <c r="N618" i="15"/>
  <c r="M618" i="15"/>
  <c r="L618" i="15"/>
  <c r="K618" i="15"/>
  <c r="J618" i="15"/>
  <c r="I618" i="15"/>
  <c r="H618" i="15"/>
  <c r="G618" i="15"/>
  <c r="F618" i="15"/>
  <c r="E618" i="15"/>
  <c r="D618" i="15"/>
  <c r="C618" i="15"/>
  <c r="B618" i="15"/>
  <c r="P617" i="15"/>
  <c r="N617" i="15"/>
  <c r="M617" i="15"/>
  <c r="L617" i="15"/>
  <c r="K617" i="15"/>
  <c r="J617" i="15"/>
  <c r="I617" i="15"/>
  <c r="H617" i="15"/>
  <c r="G617" i="15"/>
  <c r="F617" i="15"/>
  <c r="E617" i="15"/>
  <c r="D617" i="15"/>
  <c r="C617" i="15"/>
  <c r="B617" i="15"/>
  <c r="P616" i="15"/>
  <c r="N616" i="15"/>
  <c r="M616" i="15"/>
  <c r="L616" i="15"/>
  <c r="K616" i="15"/>
  <c r="J616" i="15"/>
  <c r="I616" i="15"/>
  <c r="H616" i="15"/>
  <c r="G616" i="15"/>
  <c r="F616" i="15"/>
  <c r="E616" i="15"/>
  <c r="D616" i="15"/>
  <c r="C616" i="15"/>
  <c r="B616" i="15"/>
  <c r="P614" i="15"/>
  <c r="N614" i="15"/>
  <c r="M614" i="15"/>
  <c r="L614" i="15"/>
  <c r="K614" i="15"/>
  <c r="J614" i="15"/>
  <c r="I614" i="15"/>
  <c r="H614" i="15"/>
  <c r="G614" i="15"/>
  <c r="F614" i="15"/>
  <c r="E614" i="15"/>
  <c r="D614" i="15"/>
  <c r="C614" i="15"/>
  <c r="B614" i="15"/>
  <c r="P613" i="15"/>
  <c r="N613" i="15"/>
  <c r="M613" i="15"/>
  <c r="L613" i="15"/>
  <c r="K613" i="15"/>
  <c r="J613" i="15"/>
  <c r="I613" i="15"/>
  <c r="H613" i="15"/>
  <c r="G613" i="15"/>
  <c r="F613" i="15"/>
  <c r="E613" i="15"/>
  <c r="D613" i="15"/>
  <c r="C613" i="15"/>
  <c r="B613" i="15"/>
  <c r="P612" i="15"/>
  <c r="N612" i="15"/>
  <c r="M612" i="15"/>
  <c r="L612" i="15"/>
  <c r="K612" i="15"/>
  <c r="J612" i="15"/>
  <c r="I612" i="15"/>
  <c r="H612" i="15"/>
  <c r="G612" i="15"/>
  <c r="F612" i="15"/>
  <c r="E612" i="15"/>
  <c r="D612" i="15"/>
  <c r="C612" i="15"/>
  <c r="B612" i="15"/>
  <c r="P611" i="15"/>
  <c r="N611" i="15"/>
  <c r="M611" i="15"/>
  <c r="L611" i="15"/>
  <c r="K611" i="15"/>
  <c r="J611" i="15"/>
  <c r="I611" i="15"/>
  <c r="H611" i="15"/>
  <c r="G611" i="15"/>
  <c r="F611" i="15"/>
  <c r="E611" i="15"/>
  <c r="D611" i="15"/>
  <c r="C611" i="15"/>
  <c r="B611" i="15"/>
  <c r="P602" i="15"/>
  <c r="N602" i="15"/>
  <c r="M602" i="15"/>
  <c r="L602" i="15"/>
  <c r="K602" i="15"/>
  <c r="J602" i="15"/>
  <c r="I602" i="15"/>
  <c r="H602" i="15"/>
  <c r="G602" i="15"/>
  <c r="F602" i="15"/>
  <c r="E602" i="15"/>
  <c r="D602" i="15"/>
  <c r="C602" i="15"/>
  <c r="B602" i="15"/>
  <c r="P601" i="15"/>
  <c r="N601" i="15"/>
  <c r="M601" i="15"/>
  <c r="L601" i="15"/>
  <c r="K601" i="15"/>
  <c r="J601" i="15"/>
  <c r="I601" i="15"/>
  <c r="H601" i="15"/>
  <c r="G601" i="15"/>
  <c r="F601" i="15"/>
  <c r="E601" i="15"/>
  <c r="D601" i="15"/>
  <c r="C601" i="15"/>
  <c r="B601" i="15"/>
  <c r="P600" i="15"/>
  <c r="N600" i="15"/>
  <c r="M600" i="15"/>
  <c r="L600" i="15"/>
  <c r="K600" i="15"/>
  <c r="J600" i="15"/>
  <c r="I600" i="15"/>
  <c r="H600" i="15"/>
  <c r="G600" i="15"/>
  <c r="F600" i="15"/>
  <c r="E600" i="15"/>
  <c r="D600" i="15"/>
  <c r="C600" i="15"/>
  <c r="B600" i="15"/>
  <c r="P599" i="15"/>
  <c r="N599" i="15"/>
  <c r="M599" i="15"/>
  <c r="L599" i="15"/>
  <c r="K599" i="15"/>
  <c r="J599" i="15"/>
  <c r="I599" i="15"/>
  <c r="H599" i="15"/>
  <c r="G599" i="15"/>
  <c r="F599" i="15"/>
  <c r="E599" i="15"/>
  <c r="D599" i="15"/>
  <c r="C599" i="15"/>
  <c r="B599" i="15"/>
  <c r="P596" i="15"/>
  <c r="N596" i="15"/>
  <c r="M596" i="15"/>
  <c r="L596" i="15"/>
  <c r="K596" i="15"/>
  <c r="J596" i="15"/>
  <c r="I596" i="15"/>
  <c r="H596" i="15"/>
  <c r="G596" i="15"/>
  <c r="F596" i="15"/>
  <c r="E596" i="15"/>
  <c r="D596" i="15"/>
  <c r="C596" i="15"/>
  <c r="B596" i="15"/>
  <c r="P595" i="15"/>
  <c r="N595" i="15"/>
  <c r="M595" i="15"/>
  <c r="L595" i="15"/>
  <c r="K595" i="15"/>
  <c r="J595" i="15"/>
  <c r="I595" i="15"/>
  <c r="H595" i="15"/>
  <c r="G595" i="15"/>
  <c r="F595" i="15"/>
  <c r="E595" i="15"/>
  <c r="D595" i="15"/>
  <c r="C595" i="15"/>
  <c r="B595" i="15"/>
  <c r="P594" i="15"/>
  <c r="N594" i="15"/>
  <c r="M594" i="15"/>
  <c r="L594" i="15"/>
  <c r="K594" i="15"/>
  <c r="J594" i="15"/>
  <c r="I594" i="15"/>
  <c r="H594" i="15"/>
  <c r="G594" i="15"/>
  <c r="F594" i="15"/>
  <c r="E594" i="15"/>
  <c r="D594" i="15"/>
  <c r="C594" i="15"/>
  <c r="B594" i="15"/>
  <c r="P593" i="15"/>
  <c r="N593" i="15"/>
  <c r="M593" i="15"/>
  <c r="L593" i="15"/>
  <c r="K593" i="15"/>
  <c r="J593" i="15"/>
  <c r="I593" i="15"/>
  <c r="H593" i="15"/>
  <c r="G593" i="15"/>
  <c r="F593" i="15"/>
  <c r="E593" i="15"/>
  <c r="D593" i="15"/>
  <c r="C593" i="15"/>
  <c r="B593" i="15"/>
  <c r="P587" i="15"/>
  <c r="N587" i="15"/>
  <c r="M587" i="15"/>
  <c r="L587" i="15"/>
  <c r="K587" i="15"/>
  <c r="J587" i="15"/>
  <c r="I587" i="15"/>
  <c r="H587" i="15"/>
  <c r="G587" i="15"/>
  <c r="F587" i="15"/>
  <c r="E587" i="15"/>
  <c r="D587" i="15"/>
  <c r="C587" i="15"/>
  <c r="B587" i="15"/>
  <c r="P586" i="15"/>
  <c r="N586" i="15"/>
  <c r="M586" i="15"/>
  <c r="L586" i="15"/>
  <c r="K586" i="15"/>
  <c r="J586" i="15"/>
  <c r="I586" i="15"/>
  <c r="H586" i="15"/>
  <c r="G586" i="15"/>
  <c r="F586" i="15"/>
  <c r="E586" i="15"/>
  <c r="D586" i="15"/>
  <c r="C586" i="15"/>
  <c r="B586" i="15"/>
  <c r="P585" i="15"/>
  <c r="N585" i="15"/>
  <c r="M585" i="15"/>
  <c r="L585" i="15"/>
  <c r="K585" i="15"/>
  <c r="J585" i="15"/>
  <c r="I585" i="15"/>
  <c r="H585" i="15"/>
  <c r="G585" i="15"/>
  <c r="F585" i="15"/>
  <c r="E585" i="15"/>
  <c r="D585" i="15"/>
  <c r="C585" i="15"/>
  <c r="B585" i="15"/>
  <c r="P584" i="15"/>
  <c r="N584" i="15"/>
  <c r="M584" i="15"/>
  <c r="L584" i="15"/>
  <c r="K584" i="15"/>
  <c r="J584" i="15"/>
  <c r="I584" i="15"/>
  <c r="H584" i="15"/>
  <c r="G584" i="15"/>
  <c r="F584" i="15"/>
  <c r="E584" i="15"/>
  <c r="D584" i="15"/>
  <c r="C584" i="15"/>
  <c r="B584" i="15"/>
  <c r="P580" i="15"/>
  <c r="N580" i="15"/>
  <c r="M580" i="15"/>
  <c r="L580" i="15"/>
  <c r="K580" i="15"/>
  <c r="J580" i="15"/>
  <c r="I580" i="15"/>
  <c r="H580" i="15"/>
  <c r="G580" i="15"/>
  <c r="F580" i="15"/>
  <c r="E580" i="15"/>
  <c r="D580" i="15"/>
  <c r="C580" i="15"/>
  <c r="B580" i="15"/>
  <c r="P579" i="15"/>
  <c r="N579" i="15"/>
  <c r="M579" i="15"/>
  <c r="L579" i="15"/>
  <c r="K579" i="15"/>
  <c r="J579" i="15"/>
  <c r="I579" i="15"/>
  <c r="H579" i="15"/>
  <c r="G579" i="15"/>
  <c r="F579" i="15"/>
  <c r="E579" i="15"/>
  <c r="D579" i="15"/>
  <c r="C579" i="15"/>
  <c r="B579" i="15"/>
  <c r="P578" i="15"/>
  <c r="N578" i="15"/>
  <c r="M578" i="15"/>
  <c r="L578" i="15"/>
  <c r="K578" i="15"/>
  <c r="J578" i="15"/>
  <c r="I578" i="15"/>
  <c r="H578" i="15"/>
  <c r="G578" i="15"/>
  <c r="F578" i="15"/>
  <c r="E578" i="15"/>
  <c r="D578" i="15"/>
  <c r="C578" i="15"/>
  <c r="B578" i="15"/>
  <c r="P577" i="15"/>
  <c r="N577" i="15"/>
  <c r="M577" i="15"/>
  <c r="L577" i="15"/>
  <c r="K577" i="15"/>
  <c r="J577" i="15"/>
  <c r="I577" i="15"/>
  <c r="H577" i="15"/>
  <c r="G577" i="15"/>
  <c r="F577" i="15"/>
  <c r="E577" i="15"/>
  <c r="D577" i="15"/>
  <c r="C577" i="15"/>
  <c r="B577" i="15"/>
  <c r="P566" i="15"/>
  <c r="N566" i="15"/>
  <c r="M566" i="15"/>
  <c r="L566" i="15"/>
  <c r="K566" i="15"/>
  <c r="J566" i="15"/>
  <c r="I566" i="15"/>
  <c r="H566" i="15"/>
  <c r="G566" i="15"/>
  <c r="F566" i="15"/>
  <c r="E566" i="15"/>
  <c r="D566" i="15"/>
  <c r="C566" i="15"/>
  <c r="B566" i="15"/>
  <c r="P565" i="15"/>
  <c r="N565" i="15"/>
  <c r="M565" i="15"/>
  <c r="L565" i="15"/>
  <c r="K565" i="15"/>
  <c r="J565" i="15"/>
  <c r="I565" i="15"/>
  <c r="H565" i="15"/>
  <c r="G565" i="15"/>
  <c r="F565" i="15"/>
  <c r="E565" i="15"/>
  <c r="D565" i="15"/>
  <c r="C565" i="15"/>
  <c r="B565" i="15"/>
  <c r="P564" i="15"/>
  <c r="N564" i="15"/>
  <c r="M564" i="15"/>
  <c r="L564" i="15"/>
  <c r="K564" i="15"/>
  <c r="J564" i="15"/>
  <c r="I564" i="15"/>
  <c r="H564" i="15"/>
  <c r="G564" i="15"/>
  <c r="F564" i="15"/>
  <c r="E564" i="15"/>
  <c r="D564" i="15"/>
  <c r="C564" i="15"/>
  <c r="B564" i="15"/>
  <c r="P563" i="15"/>
  <c r="N563" i="15"/>
  <c r="M563" i="15"/>
  <c r="L563" i="15"/>
  <c r="K563" i="15"/>
  <c r="J563" i="15"/>
  <c r="I563" i="15"/>
  <c r="H563" i="15"/>
  <c r="G563" i="15"/>
  <c r="F563" i="15"/>
  <c r="E563" i="15"/>
  <c r="D563" i="15"/>
  <c r="C563" i="15"/>
  <c r="B563" i="15"/>
  <c r="P543" i="15"/>
  <c r="P542" i="15"/>
  <c r="P541" i="15"/>
  <c r="P535" i="15"/>
  <c r="N535" i="15"/>
  <c r="M535" i="15"/>
  <c r="L535" i="15"/>
  <c r="K535" i="15"/>
  <c r="J535" i="15"/>
  <c r="I535" i="15"/>
  <c r="H535" i="15"/>
  <c r="G535" i="15"/>
  <c r="F535" i="15"/>
  <c r="E535" i="15"/>
  <c r="D535" i="15"/>
  <c r="C535" i="15"/>
  <c r="B535" i="15"/>
  <c r="P534" i="15"/>
  <c r="N534" i="15"/>
  <c r="M534" i="15"/>
  <c r="L534" i="15"/>
  <c r="K534" i="15"/>
  <c r="J534" i="15"/>
  <c r="I534" i="15"/>
  <c r="H534" i="15"/>
  <c r="G534" i="15"/>
  <c r="F534" i="15"/>
  <c r="E534" i="15"/>
  <c r="D534" i="15"/>
  <c r="C534" i="15"/>
  <c r="B534" i="15"/>
  <c r="P533" i="15"/>
  <c r="N533" i="15"/>
  <c r="M533" i="15"/>
  <c r="L533" i="15"/>
  <c r="K533" i="15"/>
  <c r="J533" i="15"/>
  <c r="I533" i="15"/>
  <c r="H533" i="15"/>
  <c r="G533" i="15"/>
  <c r="F533" i="15"/>
  <c r="E533" i="15"/>
  <c r="D533" i="15"/>
  <c r="C533" i="15"/>
  <c r="B533" i="15"/>
  <c r="P532" i="15"/>
  <c r="N532" i="15"/>
  <c r="M532" i="15"/>
  <c r="L532" i="15"/>
  <c r="K532" i="15"/>
  <c r="J532" i="15"/>
  <c r="I532" i="15"/>
  <c r="H532" i="15"/>
  <c r="G532" i="15"/>
  <c r="F532" i="15"/>
  <c r="E532" i="15"/>
  <c r="D532" i="15"/>
  <c r="C532" i="15"/>
  <c r="B532" i="15"/>
  <c r="P527" i="15"/>
  <c r="N527" i="15"/>
  <c r="M527" i="15"/>
  <c r="L527" i="15"/>
  <c r="K527" i="15"/>
  <c r="J527" i="15"/>
  <c r="I527" i="15"/>
  <c r="H527" i="15"/>
  <c r="G527" i="15"/>
  <c r="F527" i="15"/>
  <c r="E527" i="15"/>
  <c r="D527" i="15"/>
  <c r="C527" i="15"/>
  <c r="B527" i="15"/>
  <c r="P526" i="15"/>
  <c r="N526" i="15"/>
  <c r="M526" i="15"/>
  <c r="L526" i="15"/>
  <c r="K526" i="15"/>
  <c r="J526" i="15"/>
  <c r="I526" i="15"/>
  <c r="H526" i="15"/>
  <c r="G526" i="15"/>
  <c r="F526" i="15"/>
  <c r="E526" i="15"/>
  <c r="D526" i="15"/>
  <c r="C526" i="15"/>
  <c r="B526" i="15"/>
  <c r="P525" i="15"/>
  <c r="N525" i="15"/>
  <c r="M525" i="15"/>
  <c r="L525" i="15"/>
  <c r="K525" i="15"/>
  <c r="J525" i="15"/>
  <c r="I525" i="15"/>
  <c r="H525" i="15"/>
  <c r="G525" i="15"/>
  <c r="F525" i="15"/>
  <c r="E525" i="15"/>
  <c r="D525" i="15"/>
  <c r="C525" i="15"/>
  <c r="B525" i="15"/>
  <c r="P524" i="15"/>
  <c r="N524" i="15"/>
  <c r="M524" i="15"/>
  <c r="L524" i="15"/>
  <c r="K524" i="15"/>
  <c r="J524" i="15"/>
  <c r="I524" i="15"/>
  <c r="H524" i="15"/>
  <c r="G524" i="15"/>
  <c r="F524" i="15"/>
  <c r="E524" i="15"/>
  <c r="D524" i="15"/>
  <c r="C524" i="15"/>
  <c r="B524" i="15"/>
  <c r="P519" i="15"/>
  <c r="N519" i="15"/>
  <c r="M519" i="15"/>
  <c r="L519" i="15"/>
  <c r="K519" i="15"/>
  <c r="J519" i="15"/>
  <c r="I519" i="15"/>
  <c r="H519" i="15"/>
  <c r="G519" i="15"/>
  <c r="F519" i="15"/>
  <c r="E519" i="15"/>
  <c r="D519" i="15"/>
  <c r="C519" i="15"/>
  <c r="B519" i="15"/>
  <c r="P518" i="15"/>
  <c r="N518" i="15"/>
  <c r="M518" i="15"/>
  <c r="L518" i="15"/>
  <c r="K518" i="15"/>
  <c r="J518" i="15"/>
  <c r="I518" i="15"/>
  <c r="H518" i="15"/>
  <c r="G518" i="15"/>
  <c r="F518" i="15"/>
  <c r="E518" i="15"/>
  <c r="D518" i="15"/>
  <c r="C518" i="15"/>
  <c r="B518" i="15"/>
  <c r="P517" i="15"/>
  <c r="N517" i="15"/>
  <c r="M517" i="15"/>
  <c r="L517" i="15"/>
  <c r="K517" i="15"/>
  <c r="J517" i="15"/>
  <c r="I517" i="15"/>
  <c r="H517" i="15"/>
  <c r="G517" i="15"/>
  <c r="F517" i="15"/>
  <c r="E517" i="15"/>
  <c r="D517" i="15"/>
  <c r="C517" i="15"/>
  <c r="B517" i="15"/>
  <c r="P516" i="15"/>
  <c r="N516" i="15"/>
  <c r="M516" i="15"/>
  <c r="L516" i="15"/>
  <c r="K516" i="15"/>
  <c r="J516" i="15"/>
  <c r="I516" i="15"/>
  <c r="H516" i="15"/>
  <c r="G516" i="15"/>
  <c r="F516" i="15"/>
  <c r="E516" i="15"/>
  <c r="D516" i="15"/>
  <c r="C516" i="15"/>
  <c r="B516" i="15"/>
  <c r="P502" i="15"/>
  <c r="N502" i="15"/>
  <c r="M502" i="15"/>
  <c r="L502" i="15"/>
  <c r="K502" i="15"/>
  <c r="J502" i="15"/>
  <c r="I502" i="15"/>
  <c r="H502" i="15"/>
  <c r="G502" i="15"/>
  <c r="F502" i="15"/>
  <c r="E502" i="15"/>
  <c r="D502" i="15"/>
  <c r="C502" i="15"/>
  <c r="B502" i="15"/>
  <c r="P501" i="15"/>
  <c r="N501" i="15"/>
  <c r="M501" i="15"/>
  <c r="L501" i="15"/>
  <c r="K501" i="15"/>
  <c r="J501" i="15"/>
  <c r="I501" i="15"/>
  <c r="H501" i="15"/>
  <c r="G501" i="15"/>
  <c r="F501" i="15"/>
  <c r="E501" i="15"/>
  <c r="D501" i="15"/>
  <c r="C501" i="15"/>
  <c r="B501" i="15"/>
  <c r="P500" i="15"/>
  <c r="N500" i="15"/>
  <c r="M500" i="15"/>
  <c r="L500" i="15"/>
  <c r="K500" i="15"/>
  <c r="J500" i="15"/>
  <c r="I500" i="15"/>
  <c r="H500" i="15"/>
  <c r="G500" i="15"/>
  <c r="F500" i="15"/>
  <c r="E500" i="15"/>
  <c r="D500" i="15"/>
  <c r="C500" i="15"/>
  <c r="B500" i="15"/>
  <c r="P499" i="15"/>
  <c r="N499" i="15"/>
  <c r="M499" i="15"/>
  <c r="L499" i="15"/>
  <c r="K499" i="15"/>
  <c r="J499" i="15"/>
  <c r="I499" i="15"/>
  <c r="H499" i="15"/>
  <c r="G499" i="15"/>
  <c r="F499" i="15"/>
  <c r="E499" i="15"/>
  <c r="D499" i="15"/>
  <c r="C499" i="15"/>
  <c r="B499" i="15"/>
  <c r="P489" i="15"/>
  <c r="N489" i="15"/>
  <c r="M489" i="15"/>
  <c r="L489" i="15"/>
  <c r="K489" i="15"/>
  <c r="J489" i="15"/>
  <c r="I489" i="15"/>
  <c r="H489" i="15"/>
  <c r="G489" i="15"/>
  <c r="F489" i="15"/>
  <c r="E489" i="15"/>
  <c r="D489" i="15"/>
  <c r="C489" i="15"/>
  <c r="B489" i="15"/>
  <c r="P488" i="15"/>
  <c r="N488" i="15"/>
  <c r="M488" i="15"/>
  <c r="L488" i="15"/>
  <c r="K488" i="15"/>
  <c r="J488" i="15"/>
  <c r="I488" i="15"/>
  <c r="H488" i="15"/>
  <c r="G488" i="15"/>
  <c r="F488" i="15"/>
  <c r="E488" i="15"/>
  <c r="D488" i="15"/>
  <c r="C488" i="15"/>
  <c r="B488" i="15"/>
  <c r="P487" i="15"/>
  <c r="N487" i="15"/>
  <c r="M487" i="15"/>
  <c r="L487" i="15"/>
  <c r="K487" i="15"/>
  <c r="J487" i="15"/>
  <c r="I487" i="15"/>
  <c r="H487" i="15"/>
  <c r="G487" i="15"/>
  <c r="F487" i="15"/>
  <c r="E487" i="15"/>
  <c r="D487" i="15"/>
  <c r="C487" i="15"/>
  <c r="B487" i="15"/>
  <c r="P486" i="15"/>
  <c r="N486" i="15"/>
  <c r="M486" i="15"/>
  <c r="L486" i="15"/>
  <c r="K486" i="15"/>
  <c r="J486" i="15"/>
  <c r="I486" i="15"/>
  <c r="H486" i="15"/>
  <c r="G486" i="15"/>
  <c r="F486" i="15"/>
  <c r="E486" i="15"/>
  <c r="D486" i="15"/>
  <c r="C486" i="15"/>
  <c r="B486" i="15"/>
  <c r="P483" i="15"/>
  <c r="N483" i="15"/>
  <c r="M483" i="15"/>
  <c r="L483" i="15"/>
  <c r="K483" i="15"/>
  <c r="J483" i="15"/>
  <c r="I483" i="15"/>
  <c r="H483" i="15"/>
  <c r="G483" i="15"/>
  <c r="F483" i="15"/>
  <c r="E483" i="15"/>
  <c r="D483" i="15"/>
  <c r="C483" i="15"/>
  <c r="B483" i="15"/>
  <c r="P482" i="15"/>
  <c r="N482" i="15"/>
  <c r="M482" i="15"/>
  <c r="L482" i="15"/>
  <c r="K482" i="15"/>
  <c r="J482" i="15"/>
  <c r="I482" i="15"/>
  <c r="H482" i="15"/>
  <c r="G482" i="15"/>
  <c r="F482" i="15"/>
  <c r="E482" i="15"/>
  <c r="D482" i="15"/>
  <c r="C482" i="15"/>
  <c r="B482" i="15"/>
  <c r="P481" i="15"/>
  <c r="N481" i="15"/>
  <c r="M481" i="15"/>
  <c r="L481" i="15"/>
  <c r="K481" i="15"/>
  <c r="J481" i="15"/>
  <c r="I481" i="15"/>
  <c r="H481" i="15"/>
  <c r="G481" i="15"/>
  <c r="F481" i="15"/>
  <c r="E481" i="15"/>
  <c r="D481" i="15"/>
  <c r="C481" i="15"/>
  <c r="B481" i="15"/>
  <c r="P480" i="15"/>
  <c r="N480" i="15"/>
  <c r="M480" i="15"/>
  <c r="L480" i="15"/>
  <c r="K480" i="15"/>
  <c r="J480" i="15"/>
  <c r="I480" i="15"/>
  <c r="H480" i="15"/>
  <c r="G480" i="15"/>
  <c r="F480" i="15"/>
  <c r="E480" i="15"/>
  <c r="D480" i="15"/>
  <c r="C480" i="15"/>
  <c r="B480" i="15"/>
  <c r="P477" i="15"/>
  <c r="N477" i="15"/>
  <c r="M477" i="15"/>
  <c r="L477" i="15"/>
  <c r="K477" i="15"/>
  <c r="J477" i="15"/>
  <c r="I477" i="15"/>
  <c r="H477" i="15"/>
  <c r="G477" i="15"/>
  <c r="F477" i="15"/>
  <c r="E477" i="15"/>
  <c r="D477" i="15"/>
  <c r="C477" i="15"/>
  <c r="B477" i="15"/>
  <c r="P476" i="15"/>
  <c r="N476" i="15"/>
  <c r="M476" i="15"/>
  <c r="L476" i="15"/>
  <c r="K476" i="15"/>
  <c r="J476" i="15"/>
  <c r="I476" i="15"/>
  <c r="H476" i="15"/>
  <c r="G476" i="15"/>
  <c r="F476" i="15"/>
  <c r="E476" i="15"/>
  <c r="D476" i="15"/>
  <c r="C476" i="15"/>
  <c r="B476" i="15"/>
  <c r="P475" i="15"/>
  <c r="N475" i="15"/>
  <c r="M475" i="15"/>
  <c r="L475" i="15"/>
  <c r="K475" i="15"/>
  <c r="J475" i="15"/>
  <c r="I475" i="15"/>
  <c r="H475" i="15"/>
  <c r="G475" i="15"/>
  <c r="F475" i="15"/>
  <c r="E475" i="15"/>
  <c r="D475" i="15"/>
  <c r="C475" i="15"/>
  <c r="B475" i="15"/>
  <c r="P474" i="15"/>
  <c r="N474" i="15"/>
  <c r="M474" i="15"/>
  <c r="L474" i="15"/>
  <c r="K474" i="15"/>
  <c r="J474" i="15"/>
  <c r="I474" i="15"/>
  <c r="H474" i="15"/>
  <c r="G474" i="15"/>
  <c r="F474" i="15"/>
  <c r="E474" i="15"/>
  <c r="D474" i="15"/>
  <c r="C474" i="15"/>
  <c r="B474" i="15"/>
  <c r="P471" i="15"/>
  <c r="N471" i="15"/>
  <c r="M471" i="15"/>
  <c r="L471" i="15"/>
  <c r="K471" i="15"/>
  <c r="J471" i="15"/>
  <c r="I471" i="15"/>
  <c r="H471" i="15"/>
  <c r="G471" i="15"/>
  <c r="F471" i="15"/>
  <c r="E471" i="15"/>
  <c r="D471" i="15"/>
  <c r="C471" i="15"/>
  <c r="B471" i="15"/>
  <c r="P470" i="15"/>
  <c r="N470" i="15"/>
  <c r="M470" i="15"/>
  <c r="L470" i="15"/>
  <c r="K470" i="15"/>
  <c r="J470" i="15"/>
  <c r="I470" i="15"/>
  <c r="H470" i="15"/>
  <c r="G470" i="15"/>
  <c r="F470" i="15"/>
  <c r="E470" i="15"/>
  <c r="D470" i="15"/>
  <c r="C470" i="15"/>
  <c r="B470" i="15"/>
  <c r="P469" i="15"/>
  <c r="N469" i="15"/>
  <c r="M469" i="15"/>
  <c r="L469" i="15"/>
  <c r="K469" i="15"/>
  <c r="J469" i="15"/>
  <c r="I469" i="15"/>
  <c r="H469" i="15"/>
  <c r="G469" i="15"/>
  <c r="F469" i="15"/>
  <c r="E469" i="15"/>
  <c r="D469" i="15"/>
  <c r="C469" i="15"/>
  <c r="B469" i="15"/>
  <c r="P468" i="15"/>
  <c r="N468" i="15"/>
  <c r="M468" i="15"/>
  <c r="L468" i="15"/>
  <c r="K468" i="15"/>
  <c r="J468" i="15"/>
  <c r="I468" i="15"/>
  <c r="H468" i="15"/>
  <c r="G468" i="15"/>
  <c r="F468" i="15"/>
  <c r="E468" i="15"/>
  <c r="D468" i="15"/>
  <c r="C468" i="15"/>
  <c r="B468" i="15"/>
  <c r="P464" i="15"/>
  <c r="N464" i="15"/>
  <c r="M464" i="15"/>
  <c r="L464" i="15"/>
  <c r="K464" i="15"/>
  <c r="J464" i="15"/>
  <c r="I464" i="15"/>
  <c r="H464" i="15"/>
  <c r="G464" i="15"/>
  <c r="F464" i="15"/>
  <c r="E464" i="15"/>
  <c r="D464" i="15"/>
  <c r="C464" i="15"/>
  <c r="B464" i="15"/>
  <c r="P463" i="15"/>
  <c r="N463" i="15"/>
  <c r="M463" i="15"/>
  <c r="L463" i="15"/>
  <c r="K463" i="15"/>
  <c r="J463" i="15"/>
  <c r="I463" i="15"/>
  <c r="H463" i="15"/>
  <c r="G463" i="15"/>
  <c r="F463" i="15"/>
  <c r="E463" i="15"/>
  <c r="D463" i="15"/>
  <c r="C463" i="15"/>
  <c r="B463" i="15"/>
  <c r="P462" i="15"/>
  <c r="N462" i="15"/>
  <c r="M462" i="15"/>
  <c r="L462" i="15"/>
  <c r="K462" i="15"/>
  <c r="J462" i="15"/>
  <c r="I462" i="15"/>
  <c r="H462" i="15"/>
  <c r="G462" i="15"/>
  <c r="F462" i="15"/>
  <c r="E462" i="15"/>
  <c r="D462" i="15"/>
  <c r="C462" i="15"/>
  <c r="B462" i="15"/>
  <c r="P461" i="15"/>
  <c r="N461" i="15"/>
  <c r="M461" i="15"/>
  <c r="L461" i="15"/>
  <c r="K461" i="15"/>
  <c r="J461" i="15"/>
  <c r="I461" i="15"/>
  <c r="H461" i="15"/>
  <c r="G461" i="15"/>
  <c r="F461" i="15"/>
  <c r="E461" i="15"/>
  <c r="D461" i="15"/>
  <c r="C461" i="15"/>
  <c r="B461" i="15"/>
  <c r="P457" i="15"/>
  <c r="P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P456" i="15"/>
  <c r="N456" i="15"/>
  <c r="M456" i="15"/>
  <c r="L456" i="15"/>
  <c r="K456" i="15"/>
  <c r="J456" i="15"/>
  <c r="I456" i="15"/>
  <c r="H456" i="15"/>
  <c r="G456" i="15"/>
  <c r="F456" i="15"/>
  <c r="E456" i="15"/>
  <c r="D456" i="15"/>
  <c r="C456" i="15"/>
  <c r="B456" i="15"/>
  <c r="P455" i="15"/>
  <c r="N455" i="15"/>
  <c r="M455" i="15"/>
  <c r="L455" i="15"/>
  <c r="K455" i="15"/>
  <c r="J455" i="15"/>
  <c r="I455" i="15"/>
  <c r="H455" i="15"/>
  <c r="G455" i="15"/>
  <c r="F455" i="15"/>
  <c r="E455" i="15"/>
  <c r="D455" i="15"/>
  <c r="C455" i="15"/>
  <c r="B455" i="15"/>
  <c r="P454" i="15"/>
  <c r="N454" i="15"/>
  <c r="M454" i="15"/>
  <c r="L454" i="15"/>
  <c r="K454" i="15"/>
  <c r="J454" i="15"/>
  <c r="I454" i="15"/>
  <c r="H454" i="15"/>
  <c r="G454" i="15"/>
  <c r="F454" i="15"/>
  <c r="E454" i="15"/>
  <c r="D454" i="15"/>
  <c r="C454" i="15"/>
  <c r="B454" i="15"/>
  <c r="P451" i="15"/>
  <c r="N451" i="15"/>
  <c r="M451" i="15"/>
  <c r="L451" i="15"/>
  <c r="K451" i="15"/>
  <c r="J451" i="15"/>
  <c r="I451" i="15"/>
  <c r="H451" i="15"/>
  <c r="G451" i="15"/>
  <c r="F451" i="15"/>
  <c r="E451" i="15"/>
  <c r="D451" i="15"/>
  <c r="C451" i="15"/>
  <c r="B451" i="15"/>
  <c r="P450" i="15"/>
  <c r="N450" i="15"/>
  <c r="M450" i="15"/>
  <c r="L450" i="15"/>
  <c r="K450" i="15"/>
  <c r="J450" i="15"/>
  <c r="I450" i="15"/>
  <c r="H450" i="15"/>
  <c r="G450" i="15"/>
  <c r="F450" i="15"/>
  <c r="E450" i="15"/>
  <c r="D450" i="15"/>
  <c r="C450" i="15"/>
  <c r="B450" i="15"/>
  <c r="P449" i="15"/>
  <c r="N449" i="15"/>
  <c r="M449" i="15"/>
  <c r="L449" i="15"/>
  <c r="K449" i="15"/>
  <c r="J449" i="15"/>
  <c r="I449" i="15"/>
  <c r="H449" i="15"/>
  <c r="G449" i="15"/>
  <c r="F449" i="15"/>
  <c r="E449" i="15"/>
  <c r="D449" i="15"/>
  <c r="C449" i="15"/>
  <c r="B449" i="15"/>
  <c r="P448" i="15"/>
  <c r="N448" i="15"/>
  <c r="M448" i="15"/>
  <c r="L448" i="15"/>
  <c r="K448" i="15"/>
  <c r="J448" i="15"/>
  <c r="I448" i="15"/>
  <c r="H448" i="15"/>
  <c r="G448" i="15"/>
  <c r="F448" i="15"/>
  <c r="E448" i="15"/>
  <c r="D448" i="15"/>
  <c r="C448" i="15"/>
  <c r="B448" i="15"/>
  <c r="P444" i="15"/>
  <c r="N444" i="15"/>
  <c r="M444" i="15"/>
  <c r="L444" i="15"/>
  <c r="K444" i="15"/>
  <c r="J444" i="15"/>
  <c r="I444" i="15"/>
  <c r="H444" i="15"/>
  <c r="G444" i="15"/>
  <c r="F444" i="15"/>
  <c r="E444" i="15"/>
  <c r="D444" i="15"/>
  <c r="C444" i="15"/>
  <c r="B444" i="15"/>
  <c r="P443" i="15"/>
  <c r="N443" i="15"/>
  <c r="M443" i="15"/>
  <c r="L443" i="15"/>
  <c r="K443" i="15"/>
  <c r="J443" i="15"/>
  <c r="I443" i="15"/>
  <c r="H443" i="15"/>
  <c r="G443" i="15"/>
  <c r="F443" i="15"/>
  <c r="E443" i="15"/>
  <c r="D443" i="15"/>
  <c r="C443" i="15"/>
  <c r="B443" i="15"/>
  <c r="P442" i="15"/>
  <c r="N442" i="15"/>
  <c r="M442" i="15"/>
  <c r="L442" i="15"/>
  <c r="K442" i="15"/>
  <c r="J442" i="15"/>
  <c r="I442" i="15"/>
  <c r="H442" i="15"/>
  <c r="G442" i="15"/>
  <c r="F442" i="15"/>
  <c r="E442" i="15"/>
  <c r="D442" i="15"/>
  <c r="C442" i="15"/>
  <c r="B442" i="15"/>
  <c r="P441" i="15"/>
  <c r="N441" i="15"/>
  <c r="M441" i="15"/>
  <c r="L441" i="15"/>
  <c r="K441" i="15"/>
  <c r="J441" i="15"/>
  <c r="I441" i="15"/>
  <c r="H441" i="15"/>
  <c r="G441" i="15"/>
  <c r="F441" i="15"/>
  <c r="E441" i="15"/>
  <c r="D441" i="15"/>
  <c r="C441" i="15"/>
  <c r="B441" i="15"/>
  <c r="P438" i="15"/>
  <c r="N438" i="15"/>
  <c r="M438" i="15"/>
  <c r="L438" i="15"/>
  <c r="K438" i="15"/>
  <c r="J438" i="15"/>
  <c r="I438" i="15"/>
  <c r="H438" i="15"/>
  <c r="G438" i="15"/>
  <c r="F438" i="15"/>
  <c r="E438" i="15"/>
  <c r="D438" i="15"/>
  <c r="C438" i="15"/>
  <c r="B438" i="15"/>
  <c r="P437" i="15"/>
  <c r="N437" i="15"/>
  <c r="M437" i="15"/>
  <c r="L437" i="15"/>
  <c r="K437" i="15"/>
  <c r="J437" i="15"/>
  <c r="I437" i="15"/>
  <c r="H437" i="15"/>
  <c r="G437" i="15"/>
  <c r="F437" i="15"/>
  <c r="E437" i="15"/>
  <c r="D437" i="15"/>
  <c r="C437" i="15"/>
  <c r="B437" i="15"/>
  <c r="P436" i="15"/>
  <c r="N436" i="15"/>
  <c r="M436" i="15"/>
  <c r="L436" i="15"/>
  <c r="K436" i="15"/>
  <c r="J436" i="15"/>
  <c r="I436" i="15"/>
  <c r="H436" i="15"/>
  <c r="G436" i="15"/>
  <c r="F436" i="15"/>
  <c r="E436" i="15"/>
  <c r="D436" i="15"/>
  <c r="C436" i="15"/>
  <c r="B436" i="15"/>
  <c r="P435" i="15"/>
  <c r="N435" i="15"/>
  <c r="M435" i="15"/>
  <c r="L435" i="15"/>
  <c r="K435" i="15"/>
  <c r="J435" i="15"/>
  <c r="I435" i="15"/>
  <c r="H435" i="15"/>
  <c r="G435" i="15"/>
  <c r="F435" i="15"/>
  <c r="E435" i="15"/>
  <c r="D435" i="15"/>
  <c r="C435" i="15"/>
  <c r="B435" i="15"/>
  <c r="P431" i="15"/>
  <c r="P430" i="15"/>
  <c r="P425" i="15"/>
  <c r="P424" i="15"/>
  <c r="P419" i="15"/>
  <c r="P418" i="15"/>
  <c r="P414" i="15"/>
  <c r="N414" i="15"/>
  <c r="M414" i="15"/>
  <c r="L414" i="15"/>
  <c r="K414" i="15"/>
  <c r="J414" i="15"/>
  <c r="I414" i="15"/>
  <c r="H414" i="15"/>
  <c r="G414" i="15"/>
  <c r="F414" i="15"/>
  <c r="E414" i="15"/>
  <c r="D414" i="15"/>
  <c r="C414" i="15"/>
  <c r="B414" i="15"/>
  <c r="P413" i="15"/>
  <c r="N413" i="15"/>
  <c r="M413" i="15"/>
  <c r="L413" i="15"/>
  <c r="K413" i="15"/>
  <c r="J413" i="15"/>
  <c r="I413" i="15"/>
  <c r="H413" i="15"/>
  <c r="G413" i="15"/>
  <c r="F413" i="15"/>
  <c r="E413" i="15"/>
  <c r="D413" i="15"/>
  <c r="C413" i="15"/>
  <c r="B413" i="15"/>
  <c r="P412" i="15"/>
  <c r="N412" i="15"/>
  <c r="M412" i="15"/>
  <c r="L412" i="15"/>
  <c r="K412" i="15"/>
  <c r="J412" i="15"/>
  <c r="I412" i="15"/>
  <c r="H412" i="15"/>
  <c r="G412" i="15"/>
  <c r="F412" i="15"/>
  <c r="E412" i="15"/>
  <c r="D412" i="15"/>
  <c r="C412" i="15"/>
  <c r="B412" i="15"/>
  <c r="P411" i="15"/>
  <c r="N411" i="15"/>
  <c r="M411" i="15"/>
  <c r="L411" i="15"/>
  <c r="K411" i="15"/>
  <c r="J411" i="15"/>
  <c r="I411" i="15"/>
  <c r="H411" i="15"/>
  <c r="G411" i="15"/>
  <c r="F411" i="15"/>
  <c r="E411" i="15"/>
  <c r="D411" i="15"/>
  <c r="C411" i="15"/>
  <c r="B411" i="15"/>
  <c r="P408" i="15"/>
  <c r="N408" i="15"/>
  <c r="M408" i="15"/>
  <c r="O644" i="15" s="1"/>
  <c r="L408" i="15"/>
  <c r="K408" i="15"/>
  <c r="J408" i="15"/>
  <c r="I408" i="15"/>
  <c r="H408" i="15"/>
  <c r="G408" i="15"/>
  <c r="F408" i="15"/>
  <c r="E408" i="15"/>
  <c r="D408" i="15"/>
  <c r="C408" i="15"/>
  <c r="B408" i="15"/>
  <c r="P407" i="15"/>
  <c r="N407" i="15"/>
  <c r="M407" i="15"/>
  <c r="L407" i="15"/>
  <c r="K407" i="15"/>
  <c r="J407" i="15"/>
  <c r="I407" i="15"/>
  <c r="H407" i="15"/>
  <c r="G407" i="15"/>
  <c r="F407" i="15"/>
  <c r="E407" i="15"/>
  <c r="D407" i="15"/>
  <c r="C407" i="15"/>
  <c r="B407" i="15"/>
  <c r="P406" i="15"/>
  <c r="N406" i="15"/>
  <c r="M406" i="15"/>
  <c r="L406" i="15"/>
  <c r="K406" i="15"/>
  <c r="J406" i="15"/>
  <c r="I406" i="15"/>
  <c r="H406" i="15"/>
  <c r="G406" i="15"/>
  <c r="F406" i="15"/>
  <c r="E406" i="15"/>
  <c r="D406" i="15"/>
  <c r="C406" i="15"/>
  <c r="B406" i="15"/>
  <c r="P405" i="15"/>
  <c r="N405" i="15"/>
  <c r="M405" i="15"/>
  <c r="L405" i="15"/>
  <c r="K405" i="15"/>
  <c r="J405" i="15"/>
  <c r="I405" i="15"/>
  <c r="H405" i="15"/>
  <c r="G405" i="15"/>
  <c r="F405" i="15"/>
  <c r="E405" i="15"/>
  <c r="D405" i="15"/>
  <c r="C405" i="15"/>
  <c r="B405" i="15"/>
  <c r="P402" i="15"/>
  <c r="N402" i="15"/>
  <c r="M402" i="15"/>
  <c r="L402" i="15"/>
  <c r="K402" i="15"/>
  <c r="J402" i="15"/>
  <c r="I402" i="15"/>
  <c r="H402" i="15"/>
  <c r="G402" i="15"/>
  <c r="F402" i="15"/>
  <c r="E402" i="15"/>
  <c r="D402" i="15"/>
  <c r="C402" i="15"/>
  <c r="B402" i="15"/>
  <c r="P401" i="15"/>
  <c r="N401" i="15"/>
  <c r="M401" i="15"/>
  <c r="L401" i="15"/>
  <c r="K401" i="15"/>
  <c r="J401" i="15"/>
  <c r="I401" i="15"/>
  <c r="H401" i="15"/>
  <c r="G401" i="15"/>
  <c r="F401" i="15"/>
  <c r="E401" i="15"/>
  <c r="D401" i="15"/>
  <c r="C401" i="15"/>
  <c r="B401" i="15"/>
  <c r="P400" i="15"/>
  <c r="N400" i="15"/>
  <c r="M400" i="15"/>
  <c r="L400" i="15"/>
  <c r="K400" i="15"/>
  <c r="J400" i="15"/>
  <c r="I400" i="15"/>
  <c r="H400" i="15"/>
  <c r="G400" i="15"/>
  <c r="F400" i="15"/>
  <c r="E400" i="15"/>
  <c r="D400" i="15"/>
  <c r="C400" i="15"/>
  <c r="B400" i="15"/>
  <c r="P399" i="15"/>
  <c r="N399" i="15"/>
  <c r="M399" i="15"/>
  <c r="L399" i="15"/>
  <c r="K399" i="15"/>
  <c r="J399" i="15"/>
  <c r="I399" i="15"/>
  <c r="H399" i="15"/>
  <c r="G399" i="15"/>
  <c r="F399" i="15"/>
  <c r="E399" i="15"/>
  <c r="D399" i="15"/>
  <c r="C399" i="15"/>
  <c r="B399" i="15"/>
  <c r="P396" i="15"/>
  <c r="N396" i="15"/>
  <c r="M396" i="15"/>
  <c r="L396" i="15"/>
  <c r="K396" i="15"/>
  <c r="J396" i="15"/>
  <c r="I396" i="15"/>
  <c r="H396" i="15"/>
  <c r="G396" i="15"/>
  <c r="F396" i="15"/>
  <c r="E396" i="15"/>
  <c r="D396" i="15"/>
  <c r="C396" i="15"/>
  <c r="B396" i="15"/>
  <c r="P395" i="15"/>
  <c r="N395" i="15"/>
  <c r="M395" i="15"/>
  <c r="L395" i="15"/>
  <c r="K395" i="15"/>
  <c r="J395" i="15"/>
  <c r="I395" i="15"/>
  <c r="H395" i="15"/>
  <c r="G395" i="15"/>
  <c r="F395" i="15"/>
  <c r="E395" i="15"/>
  <c r="D395" i="15"/>
  <c r="C395" i="15"/>
  <c r="B395" i="15"/>
  <c r="P394" i="15"/>
  <c r="N394" i="15"/>
  <c r="M394" i="15"/>
  <c r="L394" i="15"/>
  <c r="K394" i="15"/>
  <c r="J394" i="15"/>
  <c r="I394" i="15"/>
  <c r="H394" i="15"/>
  <c r="G394" i="15"/>
  <c r="F394" i="15"/>
  <c r="E394" i="15"/>
  <c r="D394" i="15"/>
  <c r="C394" i="15"/>
  <c r="B394" i="15"/>
  <c r="P393" i="15"/>
  <c r="N393" i="15"/>
  <c r="M393" i="15"/>
  <c r="L393" i="15"/>
  <c r="K393" i="15"/>
  <c r="J393" i="15"/>
  <c r="I393" i="15"/>
  <c r="H393" i="15"/>
  <c r="G393" i="15"/>
  <c r="F393" i="15"/>
  <c r="E393" i="15"/>
  <c r="D393" i="15"/>
  <c r="C393" i="15"/>
  <c r="B393" i="15"/>
  <c r="P390" i="15"/>
  <c r="N390" i="15"/>
  <c r="M390" i="15"/>
  <c r="L390" i="15"/>
  <c r="K390" i="15"/>
  <c r="J390" i="15"/>
  <c r="I390" i="15"/>
  <c r="H390" i="15"/>
  <c r="G390" i="15"/>
  <c r="F390" i="15"/>
  <c r="E390" i="15"/>
  <c r="D390" i="15"/>
  <c r="C390" i="15"/>
  <c r="B390" i="15"/>
  <c r="P389" i="15"/>
  <c r="N389" i="15"/>
  <c r="M389" i="15"/>
  <c r="L389" i="15"/>
  <c r="K389" i="15"/>
  <c r="J389" i="15"/>
  <c r="I389" i="15"/>
  <c r="H389" i="15"/>
  <c r="G389" i="15"/>
  <c r="F389" i="15"/>
  <c r="E389" i="15"/>
  <c r="D389" i="15"/>
  <c r="C389" i="15"/>
  <c r="B389" i="15"/>
  <c r="P388" i="15"/>
  <c r="N388" i="15"/>
  <c r="M388" i="15"/>
  <c r="L388" i="15"/>
  <c r="K388" i="15"/>
  <c r="J388" i="15"/>
  <c r="I388" i="15"/>
  <c r="H388" i="15"/>
  <c r="G388" i="15"/>
  <c r="F388" i="15"/>
  <c r="E388" i="15"/>
  <c r="D388" i="15"/>
  <c r="C388" i="15"/>
  <c r="B388" i="15"/>
  <c r="P387" i="15"/>
  <c r="N387" i="15"/>
  <c r="M387" i="15"/>
  <c r="L387" i="15"/>
  <c r="K387" i="15"/>
  <c r="J387" i="15"/>
  <c r="I387" i="15"/>
  <c r="H387" i="15"/>
  <c r="G387" i="15"/>
  <c r="F387" i="15"/>
  <c r="E387" i="15"/>
  <c r="D387" i="15"/>
  <c r="C387" i="15"/>
  <c r="B387" i="15"/>
  <c r="P384" i="15"/>
  <c r="N384" i="15"/>
  <c r="N385" i="15" s="1"/>
  <c r="M384" i="15"/>
  <c r="M385" i="15" s="1"/>
  <c r="L384" i="15"/>
  <c r="K384" i="15"/>
  <c r="J384" i="15"/>
  <c r="J385" i="15" s="1"/>
  <c r="I384" i="15"/>
  <c r="H384" i="15"/>
  <c r="H385" i="15" s="1"/>
  <c r="G384" i="15"/>
  <c r="F384" i="15"/>
  <c r="F385" i="15" s="1"/>
  <c r="E384" i="15"/>
  <c r="E385" i="15" s="1"/>
  <c r="D384" i="15"/>
  <c r="C384" i="15"/>
  <c r="B384" i="15"/>
  <c r="B385" i="15" s="1"/>
  <c r="P383" i="15"/>
  <c r="N383" i="15"/>
  <c r="M383" i="15"/>
  <c r="L383" i="15"/>
  <c r="K383" i="15"/>
  <c r="J383" i="15"/>
  <c r="I383" i="15"/>
  <c r="H383" i="15"/>
  <c r="G383" i="15"/>
  <c r="F383" i="15"/>
  <c r="E383" i="15"/>
  <c r="D383" i="15"/>
  <c r="C383" i="15"/>
  <c r="B383" i="15"/>
  <c r="P382" i="15"/>
  <c r="N382" i="15"/>
  <c r="M382" i="15"/>
  <c r="L382" i="15"/>
  <c r="K382" i="15"/>
  <c r="J382" i="15"/>
  <c r="I382" i="15"/>
  <c r="H382" i="15"/>
  <c r="G382" i="15"/>
  <c r="F382" i="15"/>
  <c r="E382" i="15"/>
  <c r="D382" i="15"/>
  <c r="C382" i="15"/>
  <c r="B382" i="15"/>
  <c r="P381" i="15"/>
  <c r="N381" i="15"/>
  <c r="M381" i="15"/>
  <c r="L381" i="15"/>
  <c r="K381" i="15"/>
  <c r="J381" i="15"/>
  <c r="I381" i="15"/>
  <c r="H381" i="15"/>
  <c r="G381" i="15"/>
  <c r="F381" i="15"/>
  <c r="E381" i="15"/>
  <c r="D381" i="15"/>
  <c r="C381" i="15"/>
  <c r="B381" i="15"/>
  <c r="P378" i="15"/>
  <c r="N378" i="15"/>
  <c r="M378" i="15"/>
  <c r="L378" i="15"/>
  <c r="K378" i="15"/>
  <c r="J378" i="15"/>
  <c r="I378" i="15"/>
  <c r="H378" i="15"/>
  <c r="G378" i="15"/>
  <c r="F378" i="15"/>
  <c r="E378" i="15"/>
  <c r="D378" i="15"/>
  <c r="C378" i="15"/>
  <c r="B378" i="15"/>
  <c r="P377" i="15"/>
  <c r="N377" i="15"/>
  <c r="M377" i="15"/>
  <c r="L377" i="15"/>
  <c r="K377" i="15"/>
  <c r="J377" i="15"/>
  <c r="I377" i="15"/>
  <c r="H377" i="15"/>
  <c r="G377" i="15"/>
  <c r="F377" i="15"/>
  <c r="E377" i="15"/>
  <c r="D377" i="15"/>
  <c r="C377" i="15"/>
  <c r="B377" i="15"/>
  <c r="P376" i="15"/>
  <c r="N376" i="15"/>
  <c r="M376" i="15"/>
  <c r="L376" i="15"/>
  <c r="K376" i="15"/>
  <c r="J376" i="15"/>
  <c r="I376" i="15"/>
  <c r="H376" i="15"/>
  <c r="G376" i="15"/>
  <c r="F376" i="15"/>
  <c r="E376" i="15"/>
  <c r="D376" i="15"/>
  <c r="C376" i="15"/>
  <c r="B376" i="15"/>
  <c r="P375" i="15"/>
  <c r="N375" i="15"/>
  <c r="M375" i="15"/>
  <c r="L375" i="15"/>
  <c r="K375" i="15"/>
  <c r="J375" i="15"/>
  <c r="I375" i="15"/>
  <c r="H375" i="15"/>
  <c r="G375" i="15"/>
  <c r="F375" i="15"/>
  <c r="E375" i="15"/>
  <c r="D375" i="15"/>
  <c r="C375" i="15"/>
  <c r="B375" i="15"/>
  <c r="P372" i="15"/>
  <c r="N372" i="15"/>
  <c r="M372" i="15"/>
  <c r="O643" i="15" s="1"/>
  <c r="L372" i="15"/>
  <c r="K372" i="15"/>
  <c r="J372" i="15"/>
  <c r="I372" i="15"/>
  <c r="H372" i="15"/>
  <c r="G372" i="15"/>
  <c r="F372" i="15"/>
  <c r="E372" i="15"/>
  <c r="D372" i="15"/>
  <c r="C372" i="15"/>
  <c r="B372" i="15"/>
  <c r="P371" i="15"/>
  <c r="N371" i="15"/>
  <c r="M371" i="15"/>
  <c r="L371" i="15"/>
  <c r="K371" i="15"/>
  <c r="J371" i="15"/>
  <c r="I371" i="15"/>
  <c r="H371" i="15"/>
  <c r="G371" i="15"/>
  <c r="F371" i="15"/>
  <c r="E371" i="15"/>
  <c r="D371" i="15"/>
  <c r="C371" i="15"/>
  <c r="B371" i="15"/>
  <c r="P370" i="15"/>
  <c r="N370" i="15"/>
  <c r="M370" i="15"/>
  <c r="L370" i="15"/>
  <c r="K370" i="15"/>
  <c r="J370" i="15"/>
  <c r="I370" i="15"/>
  <c r="H370" i="15"/>
  <c r="G370" i="15"/>
  <c r="F370" i="15"/>
  <c r="E370" i="15"/>
  <c r="D370" i="15"/>
  <c r="C370" i="15"/>
  <c r="B370" i="15"/>
  <c r="P369" i="15"/>
  <c r="N369" i="15"/>
  <c r="M369" i="15"/>
  <c r="L369" i="15"/>
  <c r="K369" i="15"/>
  <c r="J369" i="15"/>
  <c r="I369" i="15"/>
  <c r="H369" i="15"/>
  <c r="G369" i="15"/>
  <c r="F369" i="15"/>
  <c r="E369" i="15"/>
  <c r="D369" i="15"/>
  <c r="C369" i="15"/>
  <c r="B369" i="15"/>
  <c r="P366" i="15"/>
  <c r="N366" i="15"/>
  <c r="M366" i="15"/>
  <c r="L366" i="15"/>
  <c r="K366" i="15"/>
  <c r="J366" i="15"/>
  <c r="I366" i="15"/>
  <c r="H366" i="15"/>
  <c r="G366" i="15"/>
  <c r="G367" i="15" s="1"/>
  <c r="F366" i="15"/>
  <c r="E366" i="15"/>
  <c r="E367" i="15" s="1"/>
  <c r="D366" i="15"/>
  <c r="C366" i="15"/>
  <c r="B366" i="15"/>
  <c r="P365" i="15"/>
  <c r="N365" i="15"/>
  <c r="M365" i="15"/>
  <c r="L365" i="15"/>
  <c r="K365" i="15"/>
  <c r="J365" i="15"/>
  <c r="I365" i="15"/>
  <c r="H365" i="15"/>
  <c r="G365" i="15"/>
  <c r="F365" i="15"/>
  <c r="E365" i="15"/>
  <c r="D365" i="15"/>
  <c r="C365" i="15"/>
  <c r="B365" i="15"/>
  <c r="P364" i="15"/>
  <c r="N364" i="15"/>
  <c r="M364" i="15"/>
  <c r="L364" i="15"/>
  <c r="K364" i="15"/>
  <c r="J364" i="15"/>
  <c r="I364" i="15"/>
  <c r="H364" i="15"/>
  <c r="G364" i="15"/>
  <c r="F364" i="15"/>
  <c r="E364" i="15"/>
  <c r="D364" i="15"/>
  <c r="C364" i="15"/>
  <c r="B364" i="15"/>
  <c r="P363" i="15"/>
  <c r="N363" i="15"/>
  <c r="M363" i="15"/>
  <c r="L363" i="15"/>
  <c r="K363" i="15"/>
  <c r="J363" i="15"/>
  <c r="I363" i="15"/>
  <c r="H363" i="15"/>
  <c r="G363" i="15"/>
  <c r="F363" i="15"/>
  <c r="E363" i="15"/>
  <c r="D363" i="15"/>
  <c r="C363" i="15"/>
  <c r="B363" i="15"/>
  <c r="P354" i="15"/>
  <c r="N354" i="15"/>
  <c r="M354" i="15"/>
  <c r="L354" i="15"/>
  <c r="K354" i="15"/>
  <c r="J354" i="15"/>
  <c r="I354" i="15"/>
  <c r="H354" i="15"/>
  <c r="G354" i="15"/>
  <c r="F354" i="15"/>
  <c r="E354" i="15"/>
  <c r="D354" i="15"/>
  <c r="C354" i="15"/>
  <c r="B354" i="15"/>
  <c r="P353" i="15"/>
  <c r="N353" i="15"/>
  <c r="M353" i="15"/>
  <c r="L353" i="15"/>
  <c r="K353" i="15"/>
  <c r="J353" i="15"/>
  <c r="I353" i="15"/>
  <c r="H353" i="15"/>
  <c r="G353" i="15"/>
  <c r="F353" i="15"/>
  <c r="E353" i="15"/>
  <c r="D353" i="15"/>
  <c r="C353" i="15"/>
  <c r="B353" i="15"/>
  <c r="P352" i="15"/>
  <c r="N352" i="15"/>
  <c r="M352" i="15"/>
  <c r="L352" i="15"/>
  <c r="K352" i="15"/>
  <c r="J352" i="15"/>
  <c r="I352" i="15"/>
  <c r="H352" i="15"/>
  <c r="G352" i="15"/>
  <c r="F352" i="15"/>
  <c r="E352" i="15"/>
  <c r="D352" i="15"/>
  <c r="C352" i="15"/>
  <c r="B352" i="15"/>
  <c r="P351" i="15"/>
  <c r="N351" i="15"/>
  <c r="M351" i="15"/>
  <c r="L351" i="15"/>
  <c r="K351" i="15"/>
  <c r="J351" i="15"/>
  <c r="I351" i="15"/>
  <c r="H351" i="15"/>
  <c r="G351" i="15"/>
  <c r="F351" i="15"/>
  <c r="E351" i="15"/>
  <c r="D351" i="15"/>
  <c r="C351" i="15"/>
  <c r="B351" i="15"/>
  <c r="BM215" i="15"/>
  <c r="BL215" i="15"/>
  <c r="BK215" i="15"/>
  <c r="BJ215" i="15"/>
  <c r="BI215" i="15"/>
  <c r="BH215" i="15"/>
  <c r="BG215" i="15"/>
  <c r="BF215" i="15"/>
  <c r="BE215" i="15"/>
  <c r="BD215" i="15"/>
  <c r="BC215" i="15"/>
  <c r="BB215" i="15"/>
  <c r="BA215" i="15"/>
  <c r="B543" i="15" s="1"/>
  <c r="AZ215" i="15"/>
  <c r="AY215" i="15"/>
  <c r="AX215" i="15"/>
  <c r="AW215" i="15"/>
  <c r="C543" i="15" s="1"/>
  <c r="AV215" i="15"/>
  <c r="D540" i="15" s="1"/>
  <c r="AU215" i="15"/>
  <c r="AT215" i="15"/>
  <c r="AS215" i="15"/>
  <c r="AR215" i="15"/>
  <c r="AQ215" i="15"/>
  <c r="AP215" i="15"/>
  <c r="AO215" i="15"/>
  <c r="E543" i="15" s="1"/>
  <c r="AN215" i="15"/>
  <c r="F540" i="15" s="1"/>
  <c r="AM215" i="15"/>
  <c r="AL215" i="15"/>
  <c r="AK215" i="15"/>
  <c r="F543" i="15" s="1"/>
  <c r="AJ215" i="15"/>
  <c r="G540" i="15" s="1"/>
  <c r="AI215" i="15"/>
  <c r="AH215" i="15"/>
  <c r="G542" i="15" s="1"/>
  <c r="AG215" i="15"/>
  <c r="G543" i="15" s="1"/>
  <c r="AF215" i="15"/>
  <c r="AE215" i="15"/>
  <c r="AD215" i="15"/>
  <c r="H542" i="15" s="1"/>
  <c r="AC215" i="15"/>
  <c r="H543" i="15" s="1"/>
  <c r="AB215" i="15"/>
  <c r="AA215" i="15"/>
  <c r="Z215" i="15"/>
  <c r="Y215" i="15"/>
  <c r="I543" i="15" s="1"/>
  <c r="X215" i="15"/>
  <c r="J540" i="15" s="1"/>
  <c r="W215" i="15"/>
  <c r="V215" i="15"/>
  <c r="U215" i="15"/>
  <c r="T215" i="15"/>
  <c r="S215" i="15"/>
  <c r="R215" i="15"/>
  <c r="Q215" i="15"/>
  <c r="K543" i="15" s="1"/>
  <c r="P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P540" i="15" s="1"/>
  <c r="BL123" i="15"/>
  <c r="BK123" i="15"/>
  <c r="BJ123" i="15"/>
  <c r="BI123" i="15"/>
  <c r="BH123" i="15"/>
  <c r="BG123" i="15"/>
  <c r="BF123" i="15"/>
  <c r="BE123" i="15"/>
  <c r="BD123" i="15"/>
  <c r="BL124" i="15"/>
  <c r="BK124" i="15"/>
  <c r="BJ124" i="15"/>
  <c r="BI124" i="15"/>
  <c r="BH124" i="15"/>
  <c r="BG124" i="15"/>
  <c r="BF124" i="15"/>
  <c r="BE124" i="15"/>
  <c r="BD124" i="15"/>
  <c r="BC124" i="15"/>
  <c r="BB124" i="15"/>
  <c r="BA124" i="15"/>
  <c r="AZ124" i="15"/>
  <c r="AY124" i="15"/>
  <c r="AX124" i="15"/>
  <c r="AW124" i="15"/>
  <c r="AV124" i="15"/>
  <c r="D423" i="15" s="1"/>
  <c r="AU124" i="15"/>
  <c r="AT124" i="15"/>
  <c r="D425" i="15" s="1"/>
  <c r="AS124" i="15"/>
  <c r="AR124" i="15"/>
  <c r="AQ124" i="15"/>
  <c r="AP124" i="15"/>
  <c r="AO124" i="15"/>
  <c r="AN124" i="15"/>
  <c r="AM124" i="15"/>
  <c r="AL124" i="15"/>
  <c r="AK124" i="15"/>
  <c r="AJ124" i="15"/>
  <c r="G423" i="15" s="1"/>
  <c r="AI124" i="15"/>
  <c r="AH124" i="15"/>
  <c r="G425" i="15" s="1"/>
  <c r="AG124" i="15"/>
  <c r="AF124" i="15"/>
  <c r="AE124" i="15"/>
  <c r="AD124" i="15"/>
  <c r="AC124" i="15"/>
  <c r="AB124" i="15"/>
  <c r="AA124" i="15"/>
  <c r="Z124" i="15"/>
  <c r="Y124" i="15"/>
  <c r="X124" i="15"/>
  <c r="J423" i="15" s="1"/>
  <c r="W124" i="15"/>
  <c r="V124" i="15"/>
  <c r="J425" i="15" s="1"/>
  <c r="U124" i="15"/>
  <c r="T124" i="15"/>
  <c r="S124" i="15"/>
  <c r="R124" i="15"/>
  <c r="Q124" i="15"/>
  <c r="P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P426" i="15" s="1"/>
  <c r="O656" i="15" l="1"/>
  <c r="O575" i="15"/>
  <c r="O582" i="15"/>
  <c r="O633" i="15" s="1"/>
  <c r="M367" i="15"/>
  <c r="O642" i="15"/>
  <c r="O645" i="15" s="1"/>
  <c r="O560" i="15"/>
  <c r="O657" i="15"/>
  <c r="M713" i="15"/>
  <c r="O712" i="15"/>
  <c r="O713" i="15" s="1"/>
  <c r="O714" i="15" s="1"/>
  <c r="N722" i="20"/>
  <c r="N730" i="20"/>
  <c r="N714" i="20"/>
  <c r="N779" i="20"/>
  <c r="N789" i="20"/>
  <c r="N799" i="20"/>
  <c r="L792" i="20"/>
  <c r="L802" i="20"/>
  <c r="L782" i="20"/>
  <c r="N828" i="20"/>
  <c r="N848" i="20"/>
  <c r="N838" i="20"/>
  <c r="I541" i="18"/>
  <c r="H688" i="18"/>
  <c r="I688" i="18" s="1"/>
  <c r="G123" i="19"/>
  <c r="AF123" i="19"/>
  <c r="D424" i="19"/>
  <c r="D540" i="19"/>
  <c r="E355" i="19"/>
  <c r="AB121" i="20"/>
  <c r="M689" i="20"/>
  <c r="M697" i="20"/>
  <c r="M681" i="20"/>
  <c r="O722" i="20"/>
  <c r="O730" i="20"/>
  <c r="O714" i="20"/>
  <c r="O799" i="20"/>
  <c r="Q799" i="20" s="1"/>
  <c r="O779" i="20"/>
  <c r="Q779" i="20" s="1"/>
  <c r="O789" i="20"/>
  <c r="Q789" i="20" s="1"/>
  <c r="M792" i="20"/>
  <c r="M802" i="20"/>
  <c r="M782" i="20"/>
  <c r="M826" i="20"/>
  <c r="M846" i="20"/>
  <c r="M836" i="20"/>
  <c r="O848" i="20"/>
  <c r="Q848" i="20" s="1"/>
  <c r="O838" i="20"/>
  <c r="Q838" i="20" s="1"/>
  <c r="O828" i="20"/>
  <c r="Q828" i="20" s="1"/>
  <c r="W116" i="20"/>
  <c r="AU116" i="20"/>
  <c r="AU118" i="20" s="1"/>
  <c r="L791" i="20"/>
  <c r="L781" i="20"/>
  <c r="L801" i="20"/>
  <c r="N802" i="20"/>
  <c r="N782" i="20"/>
  <c r="N792" i="20"/>
  <c r="N826" i="20"/>
  <c r="N846" i="20"/>
  <c r="N836" i="20"/>
  <c r="M496" i="19"/>
  <c r="E496" i="15"/>
  <c r="P537" i="18"/>
  <c r="BL125" i="19"/>
  <c r="M791" i="20"/>
  <c r="M801" i="20"/>
  <c r="M781" i="20"/>
  <c r="O802" i="20"/>
  <c r="Q802" i="20" s="1"/>
  <c r="O782" i="20"/>
  <c r="O792" i="20"/>
  <c r="Q792" i="20" s="1"/>
  <c r="O846" i="20"/>
  <c r="O836" i="20"/>
  <c r="O826" i="20"/>
  <c r="Q826" i="20" s="1"/>
  <c r="J542" i="18"/>
  <c r="F361" i="18"/>
  <c r="H355" i="19"/>
  <c r="J714" i="20"/>
  <c r="J722" i="20"/>
  <c r="J730" i="20"/>
  <c r="L790" i="20"/>
  <c r="L800" i="20"/>
  <c r="L780" i="20"/>
  <c r="N801" i="20"/>
  <c r="N781" i="20"/>
  <c r="N791" i="20"/>
  <c r="G361" i="18"/>
  <c r="T123" i="19"/>
  <c r="AR123" i="19"/>
  <c r="F378" i="20"/>
  <c r="K714" i="20"/>
  <c r="K722" i="20"/>
  <c r="K730" i="20"/>
  <c r="M780" i="20"/>
  <c r="M790" i="20"/>
  <c r="M800" i="20"/>
  <c r="O781" i="20"/>
  <c r="O801" i="20"/>
  <c r="O791" i="20"/>
  <c r="M849" i="20"/>
  <c r="M829" i="20"/>
  <c r="M839" i="20"/>
  <c r="P589" i="18"/>
  <c r="I390" i="17"/>
  <c r="P423" i="18"/>
  <c r="P540" i="18"/>
  <c r="P547" i="18" s="1"/>
  <c r="E355" i="18"/>
  <c r="M355" i="18"/>
  <c r="B355" i="19"/>
  <c r="J355" i="19"/>
  <c r="G361" i="19"/>
  <c r="J116" i="20"/>
  <c r="AI116" i="20"/>
  <c r="BG116" i="20"/>
  <c r="L714" i="20"/>
  <c r="L722" i="20"/>
  <c r="L730" i="20"/>
  <c r="L799" i="20"/>
  <c r="L779" i="20"/>
  <c r="L789" i="20"/>
  <c r="N790" i="20"/>
  <c r="N800" i="20"/>
  <c r="N780" i="20"/>
  <c r="J792" i="20"/>
  <c r="J802" i="20"/>
  <c r="J782" i="20"/>
  <c r="N849" i="20"/>
  <c r="N839" i="20"/>
  <c r="N829" i="20"/>
  <c r="BH125" i="19"/>
  <c r="M722" i="20"/>
  <c r="M730" i="20"/>
  <c r="M714" i="20"/>
  <c r="M779" i="20"/>
  <c r="M789" i="20"/>
  <c r="M799" i="20"/>
  <c r="O800" i="20"/>
  <c r="Q800" i="20" s="1"/>
  <c r="O790" i="20"/>
  <c r="O780" i="20"/>
  <c r="Q780" i="20" s="1"/>
  <c r="K782" i="20"/>
  <c r="K792" i="20"/>
  <c r="K802" i="20"/>
  <c r="M838" i="20"/>
  <c r="M848" i="20"/>
  <c r="M828" i="20"/>
  <c r="O849" i="20"/>
  <c r="Q849" i="20" s="1"/>
  <c r="O829" i="20"/>
  <c r="O839" i="20"/>
  <c r="Q839" i="20" s="1"/>
  <c r="Q899" i="20"/>
  <c r="P901" i="20"/>
  <c r="O928" i="20"/>
  <c r="O902" i="20"/>
  <c r="O930" i="20"/>
  <c r="M928" i="20"/>
  <c r="M902" i="20"/>
  <c r="O702" i="20"/>
  <c r="Q702" i="20" s="1"/>
  <c r="M571" i="20"/>
  <c r="O413" i="20"/>
  <c r="P413" i="20"/>
  <c r="P414" i="20" s="1"/>
  <c r="P411" i="20"/>
  <c r="C627" i="20"/>
  <c r="P538" i="20"/>
  <c r="P545" i="20"/>
  <c r="M413" i="20"/>
  <c r="M414" i="20" s="1"/>
  <c r="P514" i="20"/>
  <c r="K372" i="20"/>
  <c r="C366" i="20"/>
  <c r="P603" i="19"/>
  <c r="I361" i="18"/>
  <c r="J378" i="20"/>
  <c r="P529" i="19"/>
  <c r="C605" i="18"/>
  <c r="I608" i="18"/>
  <c r="J508" i="19"/>
  <c r="H509" i="19"/>
  <c r="F510" i="19"/>
  <c r="D605" i="19"/>
  <c r="B606" i="19"/>
  <c r="N606" i="19"/>
  <c r="L607" i="19"/>
  <c r="J608" i="19"/>
  <c r="L568" i="20"/>
  <c r="P568" i="19"/>
  <c r="L361" i="18"/>
  <c r="D367" i="18"/>
  <c r="L379" i="18"/>
  <c r="G391" i="18"/>
  <c r="I509" i="18"/>
  <c r="I549" i="18" s="1"/>
  <c r="G510" i="18"/>
  <c r="E605" i="18"/>
  <c r="C606" i="18"/>
  <c r="O606" i="18"/>
  <c r="M607" i="18"/>
  <c r="H373" i="19"/>
  <c r="D409" i="19"/>
  <c r="M361" i="18"/>
  <c r="I373" i="18"/>
  <c r="M379" i="18"/>
  <c r="L496" i="15"/>
  <c r="P521" i="19"/>
  <c r="K425" i="18"/>
  <c r="H425" i="18"/>
  <c r="E425" i="18"/>
  <c r="B425" i="18"/>
  <c r="J373" i="18"/>
  <c r="E452" i="18"/>
  <c r="O507" i="18"/>
  <c r="M508" i="18"/>
  <c r="K509" i="18"/>
  <c r="I510" i="18"/>
  <c r="M608" i="18"/>
  <c r="K543" i="19"/>
  <c r="H543" i="19"/>
  <c r="B397" i="19"/>
  <c r="N397" i="19"/>
  <c r="F452" i="19"/>
  <c r="D507" i="19"/>
  <c r="B508" i="19"/>
  <c r="N508" i="19"/>
  <c r="L509" i="19"/>
  <c r="J510" i="19"/>
  <c r="B354" i="20"/>
  <c r="G385" i="18"/>
  <c r="F415" i="18"/>
  <c r="D507" i="18"/>
  <c r="B508" i="18"/>
  <c r="N508" i="18"/>
  <c r="L509" i="18"/>
  <c r="L549" i="18" s="1"/>
  <c r="J510" i="18"/>
  <c r="F606" i="18"/>
  <c r="D607" i="18"/>
  <c r="P426" i="19"/>
  <c r="P427" i="19" s="1"/>
  <c r="I605" i="19"/>
  <c r="G606" i="19"/>
  <c r="E607" i="19"/>
  <c r="C608" i="19"/>
  <c r="O608" i="19"/>
  <c r="I355" i="18"/>
  <c r="D361" i="18"/>
  <c r="L373" i="18"/>
  <c r="D379" i="18"/>
  <c r="L391" i="19"/>
  <c r="P632" i="19"/>
  <c r="I367" i="18"/>
  <c r="M373" i="18"/>
  <c r="P540" i="19"/>
  <c r="L496" i="19"/>
  <c r="P537" i="19"/>
  <c r="P654" i="19"/>
  <c r="P658" i="19" s="1"/>
  <c r="P655" i="19"/>
  <c r="P721" i="19"/>
  <c r="P723" i="19" s="1"/>
  <c r="P652" i="19"/>
  <c r="P721" i="18"/>
  <c r="P723" i="18" s="1"/>
  <c r="P654" i="18"/>
  <c r="P658" i="18" s="1"/>
  <c r="J123" i="19"/>
  <c r="W123" i="19"/>
  <c r="AI123" i="19"/>
  <c r="AU123" i="19"/>
  <c r="N425" i="19"/>
  <c r="P425" i="19"/>
  <c r="K425" i="19"/>
  <c r="H425" i="19"/>
  <c r="E425" i="19"/>
  <c r="H367" i="19"/>
  <c r="P719" i="19"/>
  <c r="M373" i="19"/>
  <c r="P644" i="19"/>
  <c r="P643" i="19"/>
  <c r="P504" i="19"/>
  <c r="P548" i="19"/>
  <c r="P653" i="19"/>
  <c r="L541" i="19"/>
  <c r="L548" i="19" s="1"/>
  <c r="L556" i="19" s="1"/>
  <c r="I541" i="19"/>
  <c r="C541" i="19"/>
  <c r="P656" i="19"/>
  <c r="F424" i="19"/>
  <c r="BJ125" i="19"/>
  <c r="H391" i="19"/>
  <c r="L424" i="19"/>
  <c r="I424" i="19"/>
  <c r="O426" i="19"/>
  <c r="O543" i="19"/>
  <c r="P543" i="19"/>
  <c r="P550" i="19" s="1"/>
  <c r="E543" i="19"/>
  <c r="M379" i="19"/>
  <c r="E445" i="19"/>
  <c r="P547" i="19"/>
  <c r="O542" i="19"/>
  <c r="P542" i="19"/>
  <c r="P549" i="19" s="1"/>
  <c r="P511" i="19"/>
  <c r="M607" i="19"/>
  <c r="H605" i="19"/>
  <c r="F606" i="19"/>
  <c r="D607" i="19"/>
  <c r="I606" i="19"/>
  <c r="J605" i="19"/>
  <c r="H606" i="19"/>
  <c r="F607" i="19"/>
  <c r="D608" i="19"/>
  <c r="N520" i="19"/>
  <c r="N522" i="19" s="1"/>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C549" i="18" s="1"/>
  <c r="O509" i="18"/>
  <c r="N528" i="18"/>
  <c r="J496" i="18"/>
  <c r="N541" i="18"/>
  <c r="E541" i="18"/>
  <c r="B541" i="18"/>
  <c r="I478" i="18"/>
  <c r="E490" i="18"/>
  <c r="O490" i="18"/>
  <c r="M520" i="18"/>
  <c r="E528" i="18"/>
  <c r="I536" i="18"/>
  <c r="K567" i="18"/>
  <c r="O496" i="18"/>
  <c r="M496" i="18"/>
  <c r="K541" i="18"/>
  <c r="K544" i="18" s="1"/>
  <c r="B484" i="18"/>
  <c r="H541" i="18"/>
  <c r="M543" i="18"/>
  <c r="C465" i="18"/>
  <c r="G472" i="18"/>
  <c r="C520" i="18"/>
  <c r="O520" i="18"/>
  <c r="P522" i="18" s="1"/>
  <c r="L507" i="18"/>
  <c r="H496" i="18"/>
  <c r="J472" i="18"/>
  <c r="B478" i="18"/>
  <c r="L478" i="18"/>
  <c r="F465" i="18"/>
  <c r="N503" i="18"/>
  <c r="N644" i="18" s="1"/>
  <c r="L496" i="18"/>
  <c r="N361" i="18"/>
  <c r="O424" i="18"/>
  <c r="L397" i="18"/>
  <c r="C397" i="18"/>
  <c r="O397" i="18"/>
  <c r="Y123" i="18"/>
  <c r="J123" i="18"/>
  <c r="W123" i="18"/>
  <c r="AI123" i="18"/>
  <c r="AI125" i="18" s="1"/>
  <c r="G429" i="18" s="1"/>
  <c r="AU123" i="18"/>
  <c r="N423" i="18"/>
  <c r="H423" i="18"/>
  <c r="C373" i="18"/>
  <c r="O373" i="18"/>
  <c r="L391" i="18"/>
  <c r="H452" i="18"/>
  <c r="L409" i="18"/>
  <c r="L123" i="18"/>
  <c r="AW123" i="18"/>
  <c r="M123" i="18"/>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B528" i="18"/>
  <c r="G687" i="18"/>
  <c r="E123" i="19"/>
  <c r="P418" i="19" s="1"/>
  <c r="R123" i="19"/>
  <c r="AD123" i="19"/>
  <c r="AP123" i="19"/>
  <c r="AP125" i="19" s="1"/>
  <c r="BB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G549" i="18" s="1"/>
  <c r="D542" i="18"/>
  <c r="B355" i="18"/>
  <c r="N355" i="18"/>
  <c r="H367" i="18"/>
  <c r="B391" i="18"/>
  <c r="N391" i="18"/>
  <c r="F397" i="18"/>
  <c r="J503" i="18"/>
  <c r="J644" i="18" s="1"/>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F354" i="20"/>
  <c r="G372" i="20"/>
  <c r="D496" i="19"/>
  <c r="E123" i="18"/>
  <c r="P418" i="18" s="1"/>
  <c r="R123" i="18"/>
  <c r="L418" i="18" s="1"/>
  <c r="BH125" i="18"/>
  <c r="L542" i="18"/>
  <c r="I542" i="18"/>
  <c r="F542" i="18"/>
  <c r="C542" i="18"/>
  <c r="F355" i="18"/>
  <c r="K361" i="18"/>
  <c r="N373" i="18"/>
  <c r="C379" i="18"/>
  <c r="O379" i="18"/>
  <c r="I385" i="18"/>
  <c r="F391" i="18"/>
  <c r="J397" i="18"/>
  <c r="M452" i="18"/>
  <c r="I415" i="18"/>
  <c r="H507" i="18"/>
  <c r="F508" i="18"/>
  <c r="F548" i="18" s="1"/>
  <c r="D509" i="18"/>
  <c r="B510" i="18"/>
  <c r="N510" i="18"/>
  <c r="I528" i="18"/>
  <c r="M536" i="18"/>
  <c r="C567" i="18"/>
  <c r="O567" i="18"/>
  <c r="K588" i="18"/>
  <c r="G605" i="18"/>
  <c r="E606" i="18"/>
  <c r="O607" i="18"/>
  <c r="L704" i="18"/>
  <c r="M704" i="18" s="1"/>
  <c r="N423" i="19"/>
  <c r="K423" i="19"/>
  <c r="H423" i="19"/>
  <c r="E423" i="19"/>
  <c r="B423" i="19"/>
  <c r="N541" i="19"/>
  <c r="N548" i="19" s="1"/>
  <c r="N571" i="19" s="1"/>
  <c r="K541" i="19"/>
  <c r="K548" i="19" s="1"/>
  <c r="K556" i="19" s="1"/>
  <c r="H541" i="19"/>
  <c r="E541" i="19"/>
  <c r="B541" i="19"/>
  <c r="C367" i="19"/>
  <c r="O367" i="19"/>
  <c r="F373" i="19"/>
  <c r="N391" i="19"/>
  <c r="E397" i="19"/>
  <c r="C507" i="19"/>
  <c r="O507" i="19"/>
  <c r="M508" i="19"/>
  <c r="K509" i="19"/>
  <c r="I510" i="19"/>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J550" i="19" s="1"/>
  <c r="J558" i="19" s="1"/>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H549" i="18" s="1"/>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I547" i="19" s="1"/>
  <c r="I570" i="19" s="1"/>
  <c r="F540" i="19"/>
  <c r="C540" i="19"/>
  <c r="K484" i="19"/>
  <c r="I484" i="19"/>
  <c r="E536" i="19"/>
  <c r="O536" i="19"/>
  <c r="P538" i="19" s="1"/>
  <c r="L484" i="19"/>
  <c r="L536" i="19"/>
  <c r="F478" i="19"/>
  <c r="N542" i="19"/>
  <c r="K542" i="19"/>
  <c r="H542" i="19"/>
  <c r="E542" i="19"/>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O528" i="19"/>
  <c r="P530" i="19" s="1"/>
  <c r="I536" i="19"/>
  <c r="E567" i="19"/>
  <c r="C588" i="19"/>
  <c r="D590" i="19" s="1"/>
  <c r="C496" i="19"/>
  <c r="L520" i="19"/>
  <c r="F528" i="19"/>
  <c r="J536" i="19"/>
  <c r="F541" i="19"/>
  <c r="N496" i="19"/>
  <c r="O465" i="19"/>
  <c r="M478" i="19"/>
  <c r="C520" i="19"/>
  <c r="O520" i="19"/>
  <c r="M520" i="19"/>
  <c r="O541" i="19"/>
  <c r="I567" i="19"/>
  <c r="O496" i="19"/>
  <c r="M541" i="19"/>
  <c r="J541" i="19"/>
  <c r="G541" i="19"/>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F427" i="19" s="1"/>
  <c r="C426" i="19"/>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L540" i="18"/>
  <c r="C540" i="18"/>
  <c r="H478" i="18"/>
  <c r="M465" i="18"/>
  <c r="L490" i="18"/>
  <c r="H490" i="18"/>
  <c r="B503" i="18"/>
  <c r="F507" i="18"/>
  <c r="M528" i="18"/>
  <c r="L567" i="18"/>
  <c r="M581" i="18"/>
  <c r="G496" i="18"/>
  <c r="G478" i="18"/>
  <c r="I484" i="18"/>
  <c r="D503" i="18"/>
  <c r="D644" i="18" s="1"/>
  <c r="C528" i="18"/>
  <c r="N543" i="18"/>
  <c r="N550" i="18" s="1"/>
  <c r="K540" i="18"/>
  <c r="B540" i="18"/>
  <c r="H472" i="18"/>
  <c r="J478" i="18"/>
  <c r="L484" i="18"/>
  <c r="K490" i="18"/>
  <c r="N536" i="18"/>
  <c r="N538" i="18" s="1"/>
  <c r="M567" i="18"/>
  <c r="G543" i="18"/>
  <c r="G550" i="18" s="1"/>
  <c r="N540" i="18"/>
  <c r="H540" i="18"/>
  <c r="G465" i="18"/>
  <c r="G642" i="18" s="1"/>
  <c r="O550" i="18"/>
  <c r="B490" i="18"/>
  <c r="N490" i="18"/>
  <c r="O528" i="18"/>
  <c r="O536" i="18"/>
  <c r="P538" i="18" s="1"/>
  <c r="N567" i="18"/>
  <c r="C581" i="18"/>
  <c r="I496" i="18"/>
  <c r="L472" i="18"/>
  <c r="M510" i="18"/>
  <c r="D520" i="18"/>
  <c r="N520" i="18"/>
  <c r="F536" i="18"/>
  <c r="E543" i="18"/>
  <c r="M541" i="18"/>
  <c r="J541" i="18"/>
  <c r="G541" i="18"/>
  <c r="D541" i="18"/>
  <c r="D548" i="18" s="1"/>
  <c r="K465" i="18"/>
  <c r="I465" i="18"/>
  <c r="O484" i="18"/>
  <c r="F490" i="18"/>
  <c r="F503" i="18"/>
  <c r="G528" i="18"/>
  <c r="G529" i="18" s="1"/>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J528" i="18"/>
  <c r="J536" i="18"/>
  <c r="B543" i="18"/>
  <c r="B550" i="18" s="1"/>
  <c r="J490" i="18"/>
  <c r="K520" i="18"/>
  <c r="K522" i="18" s="1"/>
  <c r="K528" i="18"/>
  <c r="L530" i="18" s="1"/>
  <c r="J567" i="18"/>
  <c r="E496" i="18"/>
  <c r="I540" i="18"/>
  <c r="I544" i="18" s="1"/>
  <c r="D478" i="18"/>
  <c r="J484" i="18"/>
  <c r="M503" i="18"/>
  <c r="M643" i="18" s="1"/>
  <c r="K503" i="18"/>
  <c r="C507" i="18"/>
  <c r="L520" i="18"/>
  <c r="L536" i="18"/>
  <c r="O541" i="18"/>
  <c r="L581" i="18"/>
  <c r="J581" i="18"/>
  <c r="F496" i="18"/>
  <c r="D496" i="18"/>
  <c r="H123" i="18"/>
  <c r="AS123" i="18"/>
  <c r="I423" i="18"/>
  <c r="K123" i="18"/>
  <c r="K125" i="18" s="1"/>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P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F116" i="20"/>
  <c r="AF118" i="20" s="1"/>
  <c r="AR116" i="20"/>
  <c r="AR118" i="20" s="1"/>
  <c r="BD116" i="20"/>
  <c r="BD118" i="20" s="1"/>
  <c r="C390" i="20"/>
  <c r="O390" i="20"/>
  <c r="L372" i="20"/>
  <c r="E390" i="20"/>
  <c r="D509" i="20"/>
  <c r="J512" i="20"/>
  <c r="M372" i="20"/>
  <c r="B426" i="20"/>
  <c r="N426" i="20"/>
  <c r="J446" i="20"/>
  <c r="J611" i="20" s="1"/>
  <c r="F551" i="20"/>
  <c r="H571" i="20"/>
  <c r="C121" i="20"/>
  <c r="P374" i="20" s="1"/>
  <c r="H121" i="20"/>
  <c r="U121" i="20"/>
  <c r="AG121" i="20"/>
  <c r="E372" i="20"/>
  <c r="B396" i="20"/>
  <c r="F439" i="20"/>
  <c r="O454" i="20"/>
  <c r="P455" i="20" s="1"/>
  <c r="K489" i="20"/>
  <c r="E568" i="20"/>
  <c r="C569" i="20"/>
  <c r="M570" i="20"/>
  <c r="C116" i="20"/>
  <c r="O116" i="20"/>
  <c r="O118" i="20" s="1"/>
  <c r="AB116" i="20"/>
  <c r="AB118" i="20" s="1"/>
  <c r="AN116" i="20"/>
  <c r="AN118" i="20" s="1"/>
  <c r="AZ116" i="20"/>
  <c r="AZ118" i="20" s="1"/>
  <c r="BL116" i="20"/>
  <c r="BL118" i="20" s="1"/>
  <c r="F476" i="20"/>
  <c r="F544" i="20"/>
  <c r="F568" i="20"/>
  <c r="D569" i="20"/>
  <c r="B570" i="20"/>
  <c r="N570" i="20"/>
  <c r="H372" i="20"/>
  <c r="M667" i="20"/>
  <c r="O489" i="20"/>
  <c r="P490" i="20" s="1"/>
  <c r="H354" i="20"/>
  <c r="E420" i="20"/>
  <c r="C408" i="20"/>
  <c r="C544" i="20"/>
  <c r="G551" i="20"/>
  <c r="G566" i="20" s="1"/>
  <c r="C568" i="20"/>
  <c r="O568" i="20"/>
  <c r="M569" i="20"/>
  <c r="K570" i="20"/>
  <c r="H116" i="20"/>
  <c r="H118" i="20" s="1"/>
  <c r="U116" i="20"/>
  <c r="AG116" i="20"/>
  <c r="AG118" i="20" s="1"/>
  <c r="AS116" i="20"/>
  <c r="AS118" i="20" s="1"/>
  <c r="BE116" i="20"/>
  <c r="BE118" i="20" s="1"/>
  <c r="L489" i="20"/>
  <c r="D568" i="20"/>
  <c r="B569" i="20"/>
  <c r="N569" i="20"/>
  <c r="L570" i="20"/>
  <c r="I116" i="20"/>
  <c r="I118" i="20" s="1"/>
  <c r="V116" i="20"/>
  <c r="AH116" i="20"/>
  <c r="AH118" i="20" s="1"/>
  <c r="AT116" i="20"/>
  <c r="AT118" i="20" s="1"/>
  <c r="BF116" i="20"/>
  <c r="BF118" i="20" s="1"/>
  <c r="M121" i="20"/>
  <c r="Z121" i="20"/>
  <c r="AL121" i="20"/>
  <c r="AX121" i="20"/>
  <c r="N360" i="20"/>
  <c r="D396" i="20"/>
  <c r="I462" i="20"/>
  <c r="J118" i="20"/>
  <c r="M390" i="20"/>
  <c r="N366" i="20"/>
  <c r="W118" i="20"/>
  <c r="AZ121" i="20"/>
  <c r="BG118" i="20"/>
  <c r="BA121" i="20"/>
  <c r="M354" i="20"/>
  <c r="J414" i="20"/>
  <c r="D414" i="20"/>
  <c r="AI118" i="20"/>
  <c r="L384" i="20"/>
  <c r="H396" i="20"/>
  <c r="I454" i="20"/>
  <c r="E571" i="20"/>
  <c r="G121" i="20"/>
  <c r="AR121" i="20"/>
  <c r="T121" i="20"/>
  <c r="D116" i="20"/>
  <c r="D118" i="20" s="1"/>
  <c r="AC116" i="20"/>
  <c r="AC118" i="20" s="1"/>
  <c r="AO116" i="20"/>
  <c r="AO118" i="20" s="1"/>
  <c r="BA116" i="20"/>
  <c r="BA118" i="20" s="1"/>
  <c r="F571" i="20"/>
  <c r="AF121" i="20"/>
  <c r="Q116" i="20"/>
  <c r="Q118" i="20" s="1"/>
  <c r="D384" i="20"/>
  <c r="H390" i="20"/>
  <c r="O396" i="20"/>
  <c r="O510" i="20"/>
  <c r="M511" i="20"/>
  <c r="K512" i="20"/>
  <c r="E521" i="20"/>
  <c r="O521" i="20"/>
  <c r="M521" i="20"/>
  <c r="N523" i="20" s="1"/>
  <c r="K360" i="20"/>
  <c r="G366" i="20"/>
  <c r="K121" i="20"/>
  <c r="X121" i="20"/>
  <c r="AJ121" i="20"/>
  <c r="AV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E566" i="20" s="1"/>
  <c r="S116" i="20"/>
  <c r="S118" i="20" s="1"/>
  <c r="AE116" i="20"/>
  <c r="AE118" i="20" s="1"/>
  <c r="AQ116" i="20"/>
  <c r="AQ118" i="20" s="1"/>
  <c r="BC116" i="20"/>
  <c r="BC118" i="20" s="1"/>
  <c r="O121" i="20"/>
  <c r="AN121" i="20"/>
  <c r="K354" i="20"/>
  <c r="E414" i="20"/>
  <c r="K482" i="20"/>
  <c r="H521" i="20"/>
  <c r="L529" i="20"/>
  <c r="H647" i="20"/>
  <c r="N670" i="20"/>
  <c r="T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K603" i="20" s="1"/>
  <c r="G568" i="20"/>
  <c r="E569" i="20"/>
  <c r="C570" i="20"/>
  <c r="O570" i="20"/>
  <c r="M366" i="20"/>
  <c r="J384" i="20"/>
  <c r="C396" i="20"/>
  <c r="N404" i="20"/>
  <c r="K408" i="20"/>
  <c r="I414" i="20"/>
  <c r="F433" i="20"/>
  <c r="O462" i="20"/>
  <c r="P463" i="20" s="1"/>
  <c r="M462" i="20"/>
  <c r="I476" i="20"/>
  <c r="C533" i="20"/>
  <c r="O509" i="20"/>
  <c r="M534" i="20"/>
  <c r="K511" i="20"/>
  <c r="I512" i="20"/>
  <c r="D529" i="20"/>
  <c r="H568" i="20"/>
  <c r="F569" i="20"/>
  <c r="D570" i="20"/>
  <c r="K384" i="20"/>
  <c r="C426" i="20"/>
  <c r="O426" i="20"/>
  <c r="L454" i="20"/>
  <c r="D462" i="20"/>
  <c r="M551" i="20"/>
  <c r="M603" i="20" s="1"/>
  <c r="O360" i="20"/>
  <c r="K366" i="20"/>
  <c r="I121" i="20"/>
  <c r="V121" i="20"/>
  <c r="AH121" i="20"/>
  <c r="AT121" i="20"/>
  <c r="B366" i="20"/>
  <c r="M116" i="20"/>
  <c r="M118" i="20" s="1"/>
  <c r="Z116" i="20"/>
  <c r="Z118" i="20" s="1"/>
  <c r="AL116" i="20"/>
  <c r="AL118" i="20" s="1"/>
  <c r="AX116" i="20"/>
  <c r="AX118" i="20" s="1"/>
  <c r="BJ116" i="20"/>
  <c r="BJ118" i="20" s="1"/>
  <c r="F396" i="20"/>
  <c r="B408" i="20"/>
  <c r="L414" i="20"/>
  <c r="G529" i="20"/>
  <c r="I366" i="20"/>
  <c r="I649" i="20"/>
  <c r="I651" i="20" s="1"/>
  <c r="F637" i="20"/>
  <c r="J653" i="20"/>
  <c r="J655" i="20" s="1"/>
  <c r="I644" i="20"/>
  <c r="E628" i="20"/>
  <c r="F628" i="20" s="1"/>
  <c r="K657" i="20"/>
  <c r="K659" i="20" s="1"/>
  <c r="L657" i="20"/>
  <c r="J570" i="20"/>
  <c r="J568" i="20"/>
  <c r="H569" i="20"/>
  <c r="F570" i="20"/>
  <c r="D571" i="20"/>
  <c r="K568" i="20"/>
  <c r="I569" i="20"/>
  <c r="G570" i="20"/>
  <c r="I568" i="20"/>
  <c r="G569" i="20"/>
  <c r="E570" i="20"/>
  <c r="J454" i="20"/>
  <c r="J560" i="20" s="1"/>
  <c r="B470" i="20"/>
  <c r="D476" i="20"/>
  <c r="J493" i="20"/>
  <c r="H446" i="20"/>
  <c r="F495" i="20"/>
  <c r="D496" i="20"/>
  <c r="I446" i="20"/>
  <c r="I611" i="20" s="1"/>
  <c r="K454" i="20"/>
  <c r="C470" i="20"/>
  <c r="K470" i="20"/>
  <c r="E476" i="20"/>
  <c r="O476" i="20"/>
  <c r="E534" i="20"/>
  <c r="O511" i="20"/>
  <c r="I489" i="20"/>
  <c r="E505" i="20"/>
  <c r="C505" i="20"/>
  <c r="O505" i="20"/>
  <c r="P507" i="20" s="1"/>
  <c r="K505" i="20"/>
  <c r="L507" i="20" s="1"/>
  <c r="N446" i="20"/>
  <c r="N611" i="20" s="1"/>
  <c r="C462" i="20"/>
  <c r="F529" i="20"/>
  <c r="E544" i="20"/>
  <c r="N462" i="20"/>
  <c r="L462" i="20"/>
  <c r="J533" i="20"/>
  <c r="H534" i="20"/>
  <c r="F535" i="20"/>
  <c r="D536" i="20"/>
  <c r="J482" i="20"/>
  <c r="J489" i="20"/>
  <c r="J497" i="20" s="1"/>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O490" i="20" s="1"/>
  <c r="E511" i="20"/>
  <c r="J521" i="20"/>
  <c r="M529" i="20"/>
  <c r="B551" i="20"/>
  <c r="B603" i="20" s="1"/>
  <c r="H551" i="20"/>
  <c r="M505" i="20"/>
  <c r="K535" i="20"/>
  <c r="G446" i="20"/>
  <c r="G611" i="20" s="1"/>
  <c r="J462" i="20"/>
  <c r="N510" i="20"/>
  <c r="L511" i="20"/>
  <c r="C529" i="20"/>
  <c r="B544" i="20"/>
  <c r="D551" i="20"/>
  <c r="D603" i="20" s="1"/>
  <c r="D610" i="20" s="1"/>
  <c r="G454" i="20"/>
  <c r="K462" i="20"/>
  <c r="G489" i="20"/>
  <c r="E489" i="20"/>
  <c r="N529" i="20"/>
  <c r="K544" i="20"/>
  <c r="N470" i="20"/>
  <c r="L470" i="20"/>
  <c r="B476" i="20"/>
  <c r="N476" i="20"/>
  <c r="H489" i="20"/>
  <c r="N505" i="20"/>
  <c r="E529" i="20"/>
  <c r="O529" i="20"/>
  <c r="P531" i="20" s="1"/>
  <c r="D544" i="20"/>
  <c r="N544" i="20"/>
  <c r="N406" i="20"/>
  <c r="U118" i="20"/>
  <c r="L121" i="20"/>
  <c r="Y121" i="20"/>
  <c r="AK121" i="20"/>
  <c r="AW121" i="20"/>
  <c r="M360" i="20"/>
  <c r="K396" i="20"/>
  <c r="J426" i="20"/>
  <c r="G118" i="20"/>
  <c r="V118" i="20"/>
  <c r="I426" i="20"/>
  <c r="K426" i="20"/>
  <c r="O410" i="20"/>
  <c r="B121" i="20"/>
  <c r="N121" i="20"/>
  <c r="AA121" i="20"/>
  <c r="AM121" i="20"/>
  <c r="AY121" i="20"/>
  <c r="D354" i="20"/>
  <c r="M396" i="20"/>
  <c r="M433" i="20"/>
  <c r="X116" i="20"/>
  <c r="X118" i="20" s="1"/>
  <c r="AJ116" i="20"/>
  <c r="AJ118" i="20" s="1"/>
  <c r="AV116" i="20"/>
  <c r="AV118" i="20" s="1"/>
  <c r="BH116" i="20"/>
  <c r="BH118" i="20" s="1"/>
  <c r="M426" i="20"/>
  <c r="B433" i="20"/>
  <c r="N433" i="20"/>
  <c r="K596" i="20"/>
  <c r="K116" i="20"/>
  <c r="K118" i="20" s="1"/>
  <c r="D121" i="20"/>
  <c r="Q121" i="20"/>
  <c r="AC121" i="20"/>
  <c r="AO121" i="20"/>
  <c r="G384" i="20"/>
  <c r="D390" i="20"/>
  <c r="D408" i="20"/>
  <c r="C433" i="20"/>
  <c r="O433" i="20"/>
  <c r="E121" i="20"/>
  <c r="R121" i="20"/>
  <c r="AD121" i="20"/>
  <c r="AP121" i="20"/>
  <c r="D360" i="20"/>
  <c r="E433" i="20"/>
  <c r="B116" i="20"/>
  <c r="N116" i="20"/>
  <c r="N118" i="20" s="1"/>
  <c r="AA116" i="20"/>
  <c r="AA118" i="20" s="1"/>
  <c r="AM116" i="20"/>
  <c r="AM118" i="20" s="1"/>
  <c r="AY116" i="20"/>
  <c r="AY118" i="20" s="1"/>
  <c r="BK116" i="20"/>
  <c r="BK118" i="20" s="1"/>
  <c r="L116" i="20"/>
  <c r="L118" i="20" s="1"/>
  <c r="Y116" i="20"/>
  <c r="Y118" i="20" s="1"/>
  <c r="AK116" i="20"/>
  <c r="AK118" i="20" s="1"/>
  <c r="AW116" i="20"/>
  <c r="AW118" i="20" s="1"/>
  <c r="BI116" i="20"/>
  <c r="BI118" i="20" s="1"/>
  <c r="F121" i="20"/>
  <c r="N374" i="20" s="1"/>
  <c r="S121" i="20"/>
  <c r="AE121" i="20"/>
  <c r="AQ121" i="20"/>
  <c r="L378" i="20"/>
  <c r="I384" i="20"/>
  <c r="E396" i="20"/>
  <c r="F408" i="20"/>
  <c r="O414" i="20"/>
  <c r="J408" i="20"/>
  <c r="F420" i="20"/>
  <c r="E426" i="20"/>
  <c r="D426" i="20"/>
  <c r="F426" i="20"/>
  <c r="E116" i="20"/>
  <c r="R116" i="20"/>
  <c r="R118" i="20" s="1"/>
  <c r="AD116" i="20"/>
  <c r="AD118" i="20" s="1"/>
  <c r="AP116" i="20"/>
  <c r="AP118" i="20" s="1"/>
  <c r="BB116" i="20"/>
  <c r="BB118" i="20" s="1"/>
  <c r="I390" i="20"/>
  <c r="G414" i="20"/>
  <c r="H433" i="20"/>
  <c r="AS121" i="20"/>
  <c r="J121" i="20"/>
  <c r="W121" i="20"/>
  <c r="AI121" i="20"/>
  <c r="AU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O535" i="20"/>
  <c r="H439"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603" i="20"/>
  <c r="G408" i="20"/>
  <c r="G433" i="20"/>
  <c r="I602" i="20"/>
  <c r="I609" i="20" s="1"/>
  <c r="I439" i="20"/>
  <c r="F446" i="20"/>
  <c r="F493" i="20"/>
  <c r="B446" i="20"/>
  <c r="B495" i="20"/>
  <c r="O470" i="20"/>
  <c r="E510" i="20"/>
  <c r="F533" i="20"/>
  <c r="D534" i="20"/>
  <c r="B535" i="20"/>
  <c r="N535" i="20"/>
  <c r="L536" i="20"/>
  <c r="D510" i="20"/>
  <c r="B571" i="20"/>
  <c r="N571"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I433" i="20"/>
  <c r="K439" i="20"/>
  <c r="M446" i="20"/>
  <c r="N447" i="20" s="1"/>
  <c r="B482" i="20"/>
  <c r="N482" i="20"/>
  <c r="H494" i="20"/>
  <c r="H510" i="20"/>
  <c r="N512" i="20"/>
  <c r="B521" i="20"/>
  <c r="O551" i="20"/>
  <c r="P553" i="20" s="1"/>
  <c r="H640" i="20"/>
  <c r="J433" i="20"/>
  <c r="K533" i="20"/>
  <c r="K509" i="20"/>
  <c r="I534" i="20"/>
  <c r="I510" i="20"/>
  <c r="G535" i="20"/>
  <c r="G511" i="20"/>
  <c r="E536" i="20"/>
  <c r="E512" i="20"/>
  <c r="O482" i="20"/>
  <c r="P483" i="20" s="1"/>
  <c r="H509" i="20"/>
  <c r="J510" i="20"/>
  <c r="C521" i="20"/>
  <c r="J529" i="20"/>
  <c r="N533" i="20"/>
  <c r="C446" i="20"/>
  <c r="O446" i="20"/>
  <c r="D482" i="20"/>
  <c r="I509" i="20"/>
  <c r="M510" i="20"/>
  <c r="N511" i="20"/>
  <c r="O533" i="20"/>
  <c r="I544" i="20"/>
  <c r="B568" i="20"/>
  <c r="N568" i="20"/>
  <c r="L569" i="20"/>
  <c r="I598" i="20"/>
  <c r="B439" i="20"/>
  <c r="N439" i="20"/>
  <c r="D446" i="20"/>
  <c r="M533" i="20"/>
  <c r="M509" i="20"/>
  <c r="K534" i="20"/>
  <c r="K510" i="20"/>
  <c r="I535" i="20"/>
  <c r="I511" i="20"/>
  <c r="G536" i="20"/>
  <c r="G512" i="20"/>
  <c r="J509"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L544" i="20"/>
  <c r="J551" i="20"/>
  <c r="J566" i="20" s="1"/>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F639" i="20"/>
  <c r="O606" i="20"/>
  <c r="E633" i="20"/>
  <c r="E635" i="20" s="1"/>
  <c r="N664" i="20"/>
  <c r="O668" i="20"/>
  <c r="O608" i="20"/>
  <c r="D624" i="20"/>
  <c r="L659" i="20"/>
  <c r="O609" i="20"/>
  <c r="Q609" i="20" s="1"/>
  <c r="P618" i="20" s="1"/>
  <c r="P622" i="20" s="1"/>
  <c r="G643" i="20"/>
  <c r="N671" i="20"/>
  <c r="O669" i="18"/>
  <c r="M715" i="19"/>
  <c r="K700" i="19"/>
  <c r="L700" i="19" s="1"/>
  <c r="M700" i="19" s="1"/>
  <c r="K705" i="19"/>
  <c r="G689" i="19"/>
  <c r="G691" i="19" s="1"/>
  <c r="N712" i="19"/>
  <c r="N713" i="19" s="1"/>
  <c r="N715" i="19" s="1"/>
  <c r="G607" i="19"/>
  <c r="F605" i="19"/>
  <c r="D606" i="19"/>
  <c r="B607" i="19"/>
  <c r="N607" i="19"/>
  <c r="L608" i="19"/>
  <c r="K607" i="19"/>
  <c r="O607" i="19"/>
  <c r="M608" i="19"/>
  <c r="G605" i="19"/>
  <c r="E606" i="19"/>
  <c r="C607" i="19"/>
  <c r="E605" i="19"/>
  <c r="C606" i="19"/>
  <c r="O606" i="19"/>
  <c r="M544" i="19"/>
  <c r="E549" i="19"/>
  <c r="E557" i="19" s="1"/>
  <c r="B544" i="19"/>
  <c r="D547" i="19"/>
  <c r="D555" i="19" s="1"/>
  <c r="B548" i="19"/>
  <c r="B556" i="19" s="1"/>
  <c r="G503" i="19"/>
  <c r="G643" i="19" s="1"/>
  <c r="C528" i="19"/>
  <c r="C536" i="19"/>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G528" i="19"/>
  <c r="M528" i="19"/>
  <c r="K581" i="19"/>
  <c r="C490" i="19"/>
  <c r="L503" i="19"/>
  <c r="L644" i="19" s="1"/>
  <c r="H528" i="19"/>
  <c r="C465" i="19"/>
  <c r="C642" i="19" s="1"/>
  <c r="D490" i="19"/>
  <c r="N490" i="19"/>
  <c r="M503" i="19"/>
  <c r="M644" i="19" s="1"/>
  <c r="H520" i="19"/>
  <c r="B520" i="19"/>
  <c r="I528" i="19"/>
  <c r="J465" i="19"/>
  <c r="B478" i="19"/>
  <c r="H478" i="19"/>
  <c r="D484" i="19"/>
  <c r="N484" i="19"/>
  <c r="J484" i="19"/>
  <c r="I520" i="19"/>
  <c r="J528" i="19"/>
  <c r="K530" i="19" s="1"/>
  <c r="L490" i="19"/>
  <c r="J520" i="19"/>
  <c r="M536" i="19"/>
  <c r="K536" i="19"/>
  <c r="M465" i="19"/>
  <c r="G550" i="19"/>
  <c r="G558" i="19" s="1"/>
  <c r="B472" i="19"/>
  <c r="N472" i="19"/>
  <c r="D478" i="19"/>
  <c r="F484" i="19"/>
  <c r="G490" i="19"/>
  <c r="K520" i="19"/>
  <c r="B567" i="19"/>
  <c r="N567" i="19"/>
  <c r="L567" i="19"/>
  <c r="L465" i="19"/>
  <c r="L642" i="19" s="1"/>
  <c r="M472" i="19"/>
  <c r="N547" i="19"/>
  <c r="N555" i="19" s="1"/>
  <c r="J549" i="19"/>
  <c r="J557" i="19" s="1"/>
  <c r="H550" i="19"/>
  <c r="H573" i="19" s="1"/>
  <c r="E478" i="19"/>
  <c r="O478" i="19"/>
  <c r="G484" i="19"/>
  <c r="H490" i="19"/>
  <c r="E507" i="19"/>
  <c r="C508" i="19"/>
  <c r="C548" i="19" s="1"/>
  <c r="O508" i="19"/>
  <c r="O548" i="19" s="1"/>
  <c r="O571" i="19" s="1"/>
  <c r="M509" i="19"/>
  <c r="M549" i="19" s="1"/>
  <c r="M572" i="19" s="1"/>
  <c r="K510" i="19"/>
  <c r="O544" i="19"/>
  <c r="C567" i="19"/>
  <c r="I550" i="19"/>
  <c r="I573" i="19" s="1"/>
  <c r="I490" i="19"/>
  <c r="B528" i="19"/>
  <c r="N528" i="19"/>
  <c r="L528" i="19"/>
  <c r="D536" i="19"/>
  <c r="E538" i="19" s="1"/>
  <c r="B536" i="19"/>
  <c r="N536" i="19"/>
  <c r="O538" i="19" s="1"/>
  <c r="F581" i="19"/>
  <c r="R125" i="19"/>
  <c r="AD125" i="19"/>
  <c r="H418" i="19"/>
  <c r="BB125" i="19"/>
  <c r="B418" i="19"/>
  <c r="H417" i="19"/>
  <c r="E417" i="19"/>
  <c r="B417" i="19"/>
  <c r="Q125" i="19"/>
  <c r="BD125" i="19"/>
  <c r="J409" i="19"/>
  <c r="B409" i="19"/>
  <c r="N409" i="19"/>
  <c r="B415" i="19"/>
  <c r="N415" i="19"/>
  <c r="K427" i="19"/>
  <c r="U123" i="19"/>
  <c r="AG123" i="19"/>
  <c r="G420" i="19" s="1"/>
  <c r="G421" i="19" s="1"/>
  <c r="AS123" i="19"/>
  <c r="M445" i="19"/>
  <c r="E415" i="19"/>
  <c r="K415" i="19"/>
  <c r="J125" i="19"/>
  <c r="W125" i="19"/>
  <c r="AI125" i="19"/>
  <c r="AU125" i="19"/>
  <c r="F123" i="19"/>
  <c r="S123" i="19"/>
  <c r="K418" i="19" s="1"/>
  <c r="F409" i="19"/>
  <c r="O423" i="19"/>
  <c r="BI125" i="19"/>
  <c r="C427" i="19"/>
  <c r="O415" i="19"/>
  <c r="G409" i="19"/>
  <c r="L439" i="19"/>
  <c r="Y123" i="19"/>
  <c r="AK123" i="19"/>
  <c r="AW123" i="19"/>
  <c r="K355" i="19"/>
  <c r="H415" i="19"/>
  <c r="K419" i="19"/>
  <c r="M439" i="19"/>
  <c r="L123" i="19"/>
  <c r="M123" i="19"/>
  <c r="M418" i="19" s="1"/>
  <c r="Z123" i="19"/>
  <c r="J418" i="19" s="1"/>
  <c r="AL123" i="19"/>
  <c r="G418" i="19" s="1"/>
  <c r="AX123" i="19"/>
  <c r="D418" i="19" s="1"/>
  <c r="I415" i="19"/>
  <c r="D417" i="19"/>
  <c r="J420" i="19"/>
  <c r="J421" i="19" s="1"/>
  <c r="B123" i="19"/>
  <c r="N123" i="19"/>
  <c r="M417" i="19" s="1"/>
  <c r="AA123" i="19"/>
  <c r="J417" i="19" s="1"/>
  <c r="AM123" i="19"/>
  <c r="G417" i="19" s="1"/>
  <c r="AY123" i="19"/>
  <c r="K367" i="19"/>
  <c r="M419" i="19"/>
  <c r="O123" i="19"/>
  <c r="AB123" i="19"/>
  <c r="AN123" i="19"/>
  <c r="F420" i="19" s="1"/>
  <c r="F421" i="19" s="1"/>
  <c r="AZ123" i="19"/>
  <c r="B419" i="19"/>
  <c r="H445" i="19"/>
  <c r="M458" i="19"/>
  <c r="AO125" i="19"/>
  <c r="E439" i="19"/>
  <c r="M452" i="19"/>
  <c r="M415" i="19"/>
  <c r="N420" i="19"/>
  <c r="N421" i="19" s="1"/>
  <c r="O669" i="19"/>
  <c r="BE125" i="19"/>
  <c r="BF125" i="19"/>
  <c r="N644" i="19"/>
  <c r="F637" i="19"/>
  <c r="F636" i="19"/>
  <c r="D415" i="19"/>
  <c r="D439" i="19"/>
  <c r="G439" i="19"/>
  <c r="G445" i="19"/>
  <c r="J452" i="19"/>
  <c r="J507" i="19"/>
  <c r="H508" i="19"/>
  <c r="H548" i="19" s="1"/>
  <c r="F509" i="19"/>
  <c r="D510" i="19"/>
  <c r="J472" i="19"/>
  <c r="L478" i="19"/>
  <c r="B484" i="19"/>
  <c r="K644" i="19"/>
  <c r="G637" i="19"/>
  <c r="G636" i="19"/>
  <c r="K465" i="19"/>
  <c r="K504" i="19" s="1"/>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F530" i="19"/>
  <c r="F355" i="19"/>
  <c r="D637" i="19"/>
  <c r="D636" i="19"/>
  <c r="B439" i="19"/>
  <c r="N439" i="19"/>
  <c r="H452" i="19"/>
  <c r="H472" i="19"/>
  <c r="J478" i="19"/>
  <c r="J538" i="19"/>
  <c r="E637" i="19"/>
  <c r="E636" i="19"/>
  <c r="C379" i="19"/>
  <c r="O379" i="19"/>
  <c r="I391" i="19"/>
  <c r="D445" i="19"/>
  <c r="D458" i="19"/>
  <c r="D427" i="19"/>
  <c r="H409" i="19"/>
  <c r="I409" i="19"/>
  <c r="C439" i="19"/>
  <c r="O439" i="19"/>
  <c r="F445" i="19"/>
  <c r="I452" i="19"/>
  <c r="I465" i="19"/>
  <c r="B490" i="19"/>
  <c r="J644" i="19"/>
  <c r="J643" i="19"/>
  <c r="L458" i="19"/>
  <c r="B465" i="19"/>
  <c r="B658" i="19" s="1"/>
  <c r="N465" i="19"/>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J603" i="19"/>
  <c r="I688" i="19"/>
  <c r="H689" i="19"/>
  <c r="H691" i="19" s="1"/>
  <c r="F465" i="19"/>
  <c r="E503" i="19"/>
  <c r="L507" i="19"/>
  <c r="I581" i="19"/>
  <c r="L649" i="19"/>
  <c r="L603" i="19"/>
  <c r="L634" i="19"/>
  <c r="L632" i="19"/>
  <c r="G680" i="19"/>
  <c r="F681" i="19"/>
  <c r="F683" i="19" s="1"/>
  <c r="L701" i="19"/>
  <c r="L703" i="19" s="1"/>
  <c r="O712" i="19"/>
  <c r="E458" i="19"/>
  <c r="G465" i="19"/>
  <c r="G658" i="19" s="1"/>
  <c r="M507" i="19"/>
  <c r="M547" i="19" s="1"/>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Y125" i="18"/>
  <c r="AW125" i="18"/>
  <c r="J125" i="18"/>
  <c r="W125" i="18"/>
  <c r="J417" i="18"/>
  <c r="D417" i="18"/>
  <c r="AU125" i="18"/>
  <c r="L125" i="18"/>
  <c r="AK125" i="18"/>
  <c r="M125" i="18"/>
  <c r="Z125" i="18"/>
  <c r="I418" i="18"/>
  <c r="AL125" i="18"/>
  <c r="AX125" i="18"/>
  <c r="AA125" i="18"/>
  <c r="C417" i="18"/>
  <c r="AY125" i="18"/>
  <c r="X125" i="18"/>
  <c r="C123" i="18"/>
  <c r="AB123" i="18"/>
  <c r="I420" i="18" s="1"/>
  <c r="I421" i="18" s="1"/>
  <c r="BI125" i="18"/>
  <c r="O123" i="18"/>
  <c r="L420" i="18" s="1"/>
  <c r="L421" i="18" s="1"/>
  <c r="AN125" i="18"/>
  <c r="D123" i="18"/>
  <c r="Q123" i="18"/>
  <c r="L419" i="18" s="1"/>
  <c r="AC123" i="18"/>
  <c r="I419" i="18" s="1"/>
  <c r="AO123" i="18"/>
  <c r="BA123" i="18"/>
  <c r="B420" i="18" s="1"/>
  <c r="B421" i="18" s="1"/>
  <c r="AV125" i="18"/>
  <c r="AD125" i="18"/>
  <c r="F123" i="18"/>
  <c r="S123" i="18"/>
  <c r="AE123" i="18"/>
  <c r="H418" i="18" s="1"/>
  <c r="AQ123" i="18"/>
  <c r="F417" i="18" s="1"/>
  <c r="BC123" i="18"/>
  <c r="B418" i="18" s="1"/>
  <c r="E125" i="18"/>
  <c r="P430" i="18" s="1"/>
  <c r="G123" i="18"/>
  <c r="T123" i="18"/>
  <c r="AF123" i="18"/>
  <c r="AR123" i="18"/>
  <c r="AJ125" i="18"/>
  <c r="F432" i="18" s="1"/>
  <c r="F420" i="18"/>
  <c r="F421" i="18" s="1"/>
  <c r="AG125" i="18"/>
  <c r="G419" i="18"/>
  <c r="O423" i="18"/>
  <c r="O426" i="18"/>
  <c r="O427" i="18" s="1"/>
  <c r="U125" i="18"/>
  <c r="I123" i="18"/>
  <c r="M419" i="18" s="1"/>
  <c r="V123" i="18"/>
  <c r="J419" i="18" s="1"/>
  <c r="AH123" i="18"/>
  <c r="AT123" i="18"/>
  <c r="D419" i="18" s="1"/>
  <c r="H125" i="18"/>
  <c r="AS125" i="18"/>
  <c r="H637" i="18"/>
  <c r="H636" i="18"/>
  <c r="H445" i="18"/>
  <c r="F452" i="18"/>
  <c r="N452" i="18"/>
  <c r="D547" i="18"/>
  <c r="B548" i="18"/>
  <c r="N548" i="18"/>
  <c r="C522" i="18"/>
  <c r="H528" i="18"/>
  <c r="I530" i="18" s="1"/>
  <c r="K649" i="18"/>
  <c r="K634" i="18"/>
  <c r="K632" i="18"/>
  <c r="I637" i="18"/>
  <c r="I636" i="18"/>
  <c r="M397" i="18"/>
  <c r="B439" i="18"/>
  <c r="N439" i="18"/>
  <c r="I445" i="18"/>
  <c r="O445" i="18"/>
  <c r="G452" i="18"/>
  <c r="M658" i="18"/>
  <c r="M642" i="18"/>
  <c r="E548" i="18"/>
  <c r="M550" i="18"/>
  <c r="G536" i="18"/>
  <c r="H538" i="18" s="1"/>
  <c r="J637" i="18"/>
  <c r="J636" i="18"/>
  <c r="B397" i="18"/>
  <c r="N397" i="18"/>
  <c r="J415" i="18"/>
  <c r="C439" i="18"/>
  <c r="O439" i="18"/>
  <c r="J445" i="18"/>
  <c r="F643" i="18"/>
  <c r="F644" i="18"/>
  <c r="F505" i="18"/>
  <c r="F504" i="18"/>
  <c r="K637" i="18"/>
  <c r="K636" i="18"/>
  <c r="I379" i="18"/>
  <c r="D439" i="18"/>
  <c r="O522" i="18"/>
  <c r="L637" i="18"/>
  <c r="L636" i="18"/>
  <c r="J379" i="18"/>
  <c r="E439" i="18"/>
  <c r="J452" i="18"/>
  <c r="H547" i="18"/>
  <c r="D549" i="18"/>
  <c r="I472" i="18"/>
  <c r="I529" i="18" s="1"/>
  <c r="K478" i="18"/>
  <c r="M484" i="18"/>
  <c r="E644" i="18"/>
  <c r="E643" i="18"/>
  <c r="M548" i="18"/>
  <c r="M636" i="18"/>
  <c r="M637" i="18"/>
  <c r="K379" i="18"/>
  <c r="M445" i="18"/>
  <c r="K452" i="18"/>
  <c r="G466" i="18"/>
  <c r="O573" i="18"/>
  <c r="O558" i="18"/>
  <c r="C490" i="18"/>
  <c r="K547" i="18"/>
  <c r="I548" i="18"/>
  <c r="M530" i="18"/>
  <c r="N530" i="18"/>
  <c r="B636" i="18"/>
  <c r="B637" i="18"/>
  <c r="N636" i="18"/>
  <c r="N637" i="18"/>
  <c r="B415" i="18"/>
  <c r="B445" i="18"/>
  <c r="N445" i="18"/>
  <c r="L452" i="18"/>
  <c r="J465" i="18"/>
  <c r="J521" i="18" s="1"/>
  <c r="H548" i="18"/>
  <c r="F642" i="18"/>
  <c r="F511" i="18"/>
  <c r="K472" i="18"/>
  <c r="M478" i="18"/>
  <c r="C484" i="18"/>
  <c r="C637" i="18"/>
  <c r="C636" i="18"/>
  <c r="K658" i="18"/>
  <c r="K642" i="18"/>
  <c r="K644" i="18"/>
  <c r="K643" i="18"/>
  <c r="K504"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K508" i="18"/>
  <c r="K548" i="18" s="1"/>
  <c r="G520" i="18"/>
  <c r="C536" i="18"/>
  <c r="K538" i="18"/>
  <c r="H632" i="18"/>
  <c r="H634" i="18"/>
  <c r="F634" i="18"/>
  <c r="F637" i="18"/>
  <c r="F636" i="18"/>
  <c r="G445" i="18"/>
  <c r="D452" i="18"/>
  <c r="B465" i="18"/>
  <c r="C466" i="18" s="1"/>
  <c r="B507" i="18"/>
  <c r="B547" i="18" s="1"/>
  <c r="N507" i="18"/>
  <c r="L465" i="18"/>
  <c r="L658" i="18" s="1"/>
  <c r="L508" i="18"/>
  <c r="L548" i="18" s="1"/>
  <c r="J509" i="18"/>
  <c r="J549" i="18" s="1"/>
  <c r="H510" i="18"/>
  <c r="H550" i="18" s="1"/>
  <c r="C472" i="18"/>
  <c r="O472" i="18"/>
  <c r="M472" i="18"/>
  <c r="M537" i="18" s="1"/>
  <c r="N643" i="18"/>
  <c r="I550" i="18"/>
  <c r="F528" i="18"/>
  <c r="G637" i="18"/>
  <c r="G636" i="18"/>
  <c r="E379" i="18"/>
  <c r="L439" i="18"/>
  <c r="M439" i="18"/>
  <c r="K445" i="18"/>
  <c r="F648" i="18"/>
  <c r="F655" i="18" s="1"/>
  <c r="F458" i="18"/>
  <c r="C642" i="18"/>
  <c r="F547" i="18"/>
  <c r="I520" i="18"/>
  <c r="J522" i="18" s="1"/>
  <c r="E536" i="18"/>
  <c r="F538" i="18" s="1"/>
  <c r="M458" i="18"/>
  <c r="O465" i="18"/>
  <c r="P466" i="18" s="1"/>
  <c r="D472" i="18"/>
  <c r="G508" i="18"/>
  <c r="E581" i="18"/>
  <c r="E588" i="18"/>
  <c r="H603" i="18"/>
  <c r="H680" i="18"/>
  <c r="G681" i="18"/>
  <c r="G683" i="18" s="1"/>
  <c r="M709" i="18"/>
  <c r="M711" i="18" s="1"/>
  <c r="N708" i="18"/>
  <c r="B458" i="18"/>
  <c r="N458" i="18"/>
  <c r="D465" i="18"/>
  <c r="E472" i="18"/>
  <c r="C503" i="18"/>
  <c r="C511" i="18" s="1"/>
  <c r="O644" i="18"/>
  <c r="J507" i="18"/>
  <c r="J547" i="18" s="1"/>
  <c r="E465" i="18"/>
  <c r="E504" i="18" s="1"/>
  <c r="F472" i="18"/>
  <c r="F537" i="18" s="1"/>
  <c r="G581" i="18"/>
  <c r="G588" i="18"/>
  <c r="K603" i="18"/>
  <c r="E458" i="18"/>
  <c r="O505" i="18"/>
  <c r="E567" i="18"/>
  <c r="I581" i="18"/>
  <c r="I588" i="18"/>
  <c r="F605" i="18"/>
  <c r="D606" i="18"/>
  <c r="B607" i="18"/>
  <c r="K608" i="18"/>
  <c r="C658" i="18"/>
  <c r="O655" i="18"/>
  <c r="J684" i="18"/>
  <c r="I685" i="18"/>
  <c r="I687" i="18" s="1"/>
  <c r="J697" i="18"/>
  <c r="J699" i="18" s="1"/>
  <c r="K696" i="18"/>
  <c r="H465" i="18"/>
  <c r="H568" i="18" s="1"/>
  <c r="G503" i="18"/>
  <c r="G511" i="18" s="1"/>
  <c r="J588" i="18"/>
  <c r="K590" i="18" s="1"/>
  <c r="H644" i="18"/>
  <c r="H643" i="18"/>
  <c r="G568" i="18"/>
  <c r="H458" i="18"/>
  <c r="I605" i="18"/>
  <c r="G606" i="18"/>
  <c r="E607" i="18"/>
  <c r="F658" i="18"/>
  <c r="L700" i="18"/>
  <c r="K701" i="18"/>
  <c r="K703" i="18" s="1"/>
  <c r="I458" i="18"/>
  <c r="E507" i="18"/>
  <c r="E547" i="18" s="1"/>
  <c r="C508" i="18"/>
  <c r="C548" i="18" s="1"/>
  <c r="O508" i="18"/>
  <c r="M509" i="18"/>
  <c r="M549" i="18" s="1"/>
  <c r="K510" i="18"/>
  <c r="K550" i="18" s="1"/>
  <c r="I567" i="18"/>
  <c r="M588" i="18"/>
  <c r="J688" i="18"/>
  <c r="I689" i="18"/>
  <c r="I691" i="18" s="1"/>
  <c r="B581" i="18"/>
  <c r="B588" i="18"/>
  <c r="B603" i="18" s="1"/>
  <c r="B472" i="18"/>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P636" i="15"/>
  <c r="P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P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P605" i="15"/>
  <c r="M606" i="15"/>
  <c r="K607" i="15"/>
  <c r="I608" i="15"/>
  <c r="L439" i="15"/>
  <c r="F568" i="17"/>
  <c r="D569" i="17"/>
  <c r="B570" i="17"/>
  <c r="N570" i="17"/>
  <c r="AG121" i="17"/>
  <c r="AS121" i="17"/>
  <c r="I605" i="15"/>
  <c r="G606" i="15"/>
  <c r="E607" i="15"/>
  <c r="P608" i="15"/>
  <c r="I121" i="17"/>
  <c r="U121" i="17"/>
  <c r="M361" i="15"/>
  <c r="J121" i="17"/>
  <c r="K707" i="15"/>
  <c r="L608" i="15"/>
  <c r="P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P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P415" i="15"/>
  <c r="G507" i="15"/>
  <c r="G547" i="15" s="1"/>
  <c r="E508" i="15"/>
  <c r="C509" i="15"/>
  <c r="P509" i="15"/>
  <c r="P549" i="15" s="1"/>
  <c r="P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E125" i="15"/>
  <c r="K355" i="15"/>
  <c r="AO123" i="15"/>
  <c r="AO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S123" i="15"/>
  <c r="S125" i="15" s="1"/>
  <c r="K430" i="15" s="1"/>
  <c r="J607" i="15"/>
  <c r="G684" i="15"/>
  <c r="H684" i="15" s="1"/>
  <c r="I684" i="15" s="1"/>
  <c r="B391" i="15"/>
  <c r="N391" i="15"/>
  <c r="K567" i="15"/>
  <c r="G490" i="15"/>
  <c r="D605" i="15"/>
  <c r="B606" i="15"/>
  <c r="N606" i="15"/>
  <c r="L607" i="15"/>
  <c r="E605" i="15"/>
  <c r="C606" i="15"/>
  <c r="P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E123" i="15"/>
  <c r="AE125" i="15" s="1"/>
  <c r="AQ123" i="15"/>
  <c r="AQ125" i="15" s="1"/>
  <c r="BC123" i="15"/>
  <c r="BC125" i="15" s="1"/>
  <c r="BI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P465" i="15"/>
  <c r="P642" i="15" s="1"/>
  <c r="C503" i="15"/>
  <c r="C643" i="15" s="1"/>
  <c r="E528" i="15"/>
  <c r="N536" i="15"/>
  <c r="I507" i="15"/>
  <c r="G508" i="15"/>
  <c r="E509" i="15"/>
  <c r="C510" i="15"/>
  <c r="C550" i="15" s="1"/>
  <c r="P510" i="15"/>
  <c r="P550" i="15" s="1"/>
  <c r="P573" i="15" s="1"/>
  <c r="E536" i="15"/>
  <c r="F503" i="15"/>
  <c r="K520" i="15"/>
  <c r="C528" i="15"/>
  <c r="H567" i="15"/>
  <c r="E397" i="15"/>
  <c r="D391" i="15"/>
  <c r="K452" i="15"/>
  <c r="H123" i="15"/>
  <c r="H125" i="15" s="1"/>
  <c r="M431" i="15" s="1"/>
  <c r="U123" i="15"/>
  <c r="U125" i="15" s="1"/>
  <c r="AG123" i="15"/>
  <c r="AG125" i="15" s="1"/>
  <c r="AS123" i="15"/>
  <c r="AS125" i="15" s="1"/>
  <c r="I373" i="15"/>
  <c r="E409" i="15"/>
  <c r="J123" i="15"/>
  <c r="J125" i="15" s="1"/>
  <c r="M429" i="15" s="1"/>
  <c r="W123" i="15"/>
  <c r="W125" i="15" s="1"/>
  <c r="J430" i="15" s="1"/>
  <c r="AI123" i="15"/>
  <c r="AI125" i="15" s="1"/>
  <c r="AU123" i="15"/>
  <c r="AU125" i="15" s="1"/>
  <c r="I391" i="15"/>
  <c r="I367" i="15"/>
  <c r="M123" i="15"/>
  <c r="M125" i="15" s="1"/>
  <c r="L430" i="15" s="1"/>
  <c r="Z123" i="15"/>
  <c r="Z125" i="15" s="1"/>
  <c r="AX123" i="15"/>
  <c r="AX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P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J125" i="15"/>
  <c r="I355" i="15"/>
  <c r="P427" i="15"/>
  <c r="I424" i="15"/>
  <c r="F424" i="15"/>
  <c r="C424" i="15"/>
  <c r="BK125" i="15"/>
  <c r="M373" i="15"/>
  <c r="C385" i="15"/>
  <c r="P385" i="15"/>
  <c r="G415" i="15"/>
  <c r="C379" i="15"/>
  <c r="P379" i="15"/>
  <c r="G391" i="15"/>
  <c r="K426" i="15"/>
  <c r="K427" i="15" s="1"/>
  <c r="H426" i="15"/>
  <c r="H427" i="15" s="1"/>
  <c r="E426" i="15"/>
  <c r="E427" i="15" s="1"/>
  <c r="B426" i="15"/>
  <c r="B427" i="15" s="1"/>
  <c r="C361" i="15"/>
  <c r="P361" i="15"/>
  <c r="K397" i="15"/>
  <c r="J415" i="15"/>
  <c r="Y123" i="15"/>
  <c r="Y125" i="15" s="1"/>
  <c r="I432" i="15" s="1"/>
  <c r="AK123" i="15"/>
  <c r="AK125" i="15" s="1"/>
  <c r="F432" i="15" s="1"/>
  <c r="AW123" i="15"/>
  <c r="AW125" i="15" s="1"/>
  <c r="K424" i="15"/>
  <c r="H424" i="15"/>
  <c r="E424" i="15"/>
  <c r="B424" i="15"/>
  <c r="C367" i="15"/>
  <c r="P367" i="15"/>
  <c r="G385" i="15"/>
  <c r="J391" i="15"/>
  <c r="M397" i="15"/>
  <c r="H409" i="15"/>
  <c r="AL123" i="15"/>
  <c r="AL125" i="15" s="1"/>
  <c r="F431" i="15" s="1"/>
  <c r="BF125" i="15"/>
  <c r="P355" i="15"/>
  <c r="P373" i="15"/>
  <c r="K391" i="15"/>
  <c r="B397" i="15"/>
  <c r="J426" i="15"/>
  <c r="J427" i="15" s="1"/>
  <c r="G426" i="15"/>
  <c r="G427" i="15" s="1"/>
  <c r="D426" i="15"/>
  <c r="D427" i="15" s="1"/>
  <c r="G373" i="15"/>
  <c r="I385" i="15"/>
  <c r="B415" i="15"/>
  <c r="C123" i="15"/>
  <c r="C125" i="15" s="1"/>
  <c r="N432" i="15" s="1"/>
  <c r="P123" i="15"/>
  <c r="P125" i="15" s="1"/>
  <c r="AB123" i="15"/>
  <c r="AB125" i="15" s="1"/>
  <c r="AN123" i="15"/>
  <c r="E420" i="15" s="1"/>
  <c r="E421" i="15" s="1"/>
  <c r="AZ123" i="15"/>
  <c r="AZ125" i="15" s="1"/>
  <c r="C429" i="15" s="1"/>
  <c r="D123" i="15"/>
  <c r="N419" i="15" s="1"/>
  <c r="Q123" i="15"/>
  <c r="K420" i="15" s="1"/>
  <c r="K421" i="15" s="1"/>
  <c r="AC123" i="15"/>
  <c r="H420" i="15" s="1"/>
  <c r="H421" i="15" s="1"/>
  <c r="BA123" i="15"/>
  <c r="BA125" i="15" s="1"/>
  <c r="B432" i="15" s="1"/>
  <c r="J424" i="15"/>
  <c r="G424" i="15"/>
  <c r="D424" i="15"/>
  <c r="I361" i="15"/>
  <c r="J379" i="15"/>
  <c r="P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O466" i="15" s="1"/>
  <c r="K508" i="15"/>
  <c r="I509" i="15"/>
  <c r="G510" i="15"/>
  <c r="G550" i="15" s="1"/>
  <c r="B472" i="15"/>
  <c r="D484" i="15"/>
  <c r="B503" i="15"/>
  <c r="J520" i="15"/>
  <c r="K528" i="15"/>
  <c r="K536" i="15"/>
  <c r="L544" i="15"/>
  <c r="C465" i="15"/>
  <c r="C642" i="15" s="1"/>
  <c r="P507" i="15"/>
  <c r="P547" i="15" s="1"/>
  <c r="M508" i="15"/>
  <c r="M548" i="15" s="1"/>
  <c r="K509" i="15"/>
  <c r="I510" i="15"/>
  <c r="I550" i="15" s="1"/>
  <c r="D472" i="15"/>
  <c r="N472" i="15"/>
  <c r="F484" i="15"/>
  <c r="F490" i="15"/>
  <c r="D503" i="15"/>
  <c r="D643" i="15" s="1"/>
  <c r="N503" i="15"/>
  <c r="N644" i="15" s="1"/>
  <c r="L520" i="15"/>
  <c r="M528" i="15"/>
  <c r="O530" i="15" s="1"/>
  <c r="M536" i="15"/>
  <c r="O538" i="15" s="1"/>
  <c r="C588" i="15"/>
  <c r="C603" i="15" s="1"/>
  <c r="M588" i="15"/>
  <c r="P490" i="15"/>
  <c r="D465" i="15"/>
  <c r="D658" i="15" s="1"/>
  <c r="B465" i="15"/>
  <c r="B658" i="15" s="1"/>
  <c r="N465" i="15"/>
  <c r="N642" i="15" s="1"/>
  <c r="L465" i="15"/>
  <c r="L642" i="15" s="1"/>
  <c r="E472" i="15"/>
  <c r="C472" i="15"/>
  <c r="P472" i="15"/>
  <c r="E503" i="15"/>
  <c r="E644" i="15" s="1"/>
  <c r="P503" i="15"/>
  <c r="M520" i="15"/>
  <c r="O522" i="15" s="1"/>
  <c r="I520" i="15"/>
  <c r="B528" i="15"/>
  <c r="L567" i="15"/>
  <c r="P484" i="15"/>
  <c r="H484" i="15"/>
  <c r="H490" i="15"/>
  <c r="F465" i="15"/>
  <c r="F642" i="15" s="1"/>
  <c r="I484" i="15"/>
  <c r="G503" i="15"/>
  <c r="G643" i="15" s="1"/>
  <c r="M503" i="15"/>
  <c r="C520" i="15"/>
  <c r="D528" i="15"/>
  <c r="B567" i="15"/>
  <c r="D581" i="15"/>
  <c r="F588" i="15"/>
  <c r="F634" i="15" s="1"/>
  <c r="D588" i="15"/>
  <c r="D634" i="15" s="1"/>
  <c r="J484" i="15"/>
  <c r="J490" i="15"/>
  <c r="N520" i="15"/>
  <c r="C536" i="15"/>
  <c r="P536" i="15"/>
  <c r="C567" i="15"/>
  <c r="E581" i="15"/>
  <c r="K484" i="15"/>
  <c r="K490" i="15"/>
  <c r="I503" i="15"/>
  <c r="E520" i="15"/>
  <c r="P520" i="15"/>
  <c r="F528" i="15"/>
  <c r="N528" i="15"/>
  <c r="F536" i="15"/>
  <c r="F581" i="15"/>
  <c r="H588" i="15"/>
  <c r="H603" i="15" s="1"/>
  <c r="G528" i="15"/>
  <c r="P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P409" i="15"/>
  <c r="E415" i="15"/>
  <c r="B123" i="15"/>
  <c r="B125" i="15" s="1"/>
  <c r="N123" i="15"/>
  <c r="N125" i="15" s="1"/>
  <c r="L429" i="15" s="1"/>
  <c r="AA123" i="15"/>
  <c r="I417" i="15" s="1"/>
  <c r="AM123" i="15"/>
  <c r="AM125" i="15" s="1"/>
  <c r="F430" i="15" s="1"/>
  <c r="AY123" i="15"/>
  <c r="AY125" i="15" s="1"/>
  <c r="C430" i="15" s="1"/>
  <c r="F409" i="15"/>
  <c r="H415" i="15"/>
  <c r="G397" i="15"/>
  <c r="G409" i="15"/>
  <c r="I415" i="15"/>
  <c r="E123" i="15"/>
  <c r="E125" i="15" s="1"/>
  <c r="N430" i="15" s="1"/>
  <c r="R123" i="15"/>
  <c r="R125" i="15" s="1"/>
  <c r="AD123" i="15"/>
  <c r="AD125" i="15" s="1"/>
  <c r="AP123" i="15"/>
  <c r="AP125" i="15" s="1"/>
  <c r="BB123" i="15"/>
  <c r="BB125" i="15" s="1"/>
  <c r="L385" i="15"/>
  <c r="BG125" i="15"/>
  <c r="G123" i="15"/>
  <c r="G125" i="15" s="1"/>
  <c r="M432" i="15" s="1"/>
  <c r="T123" i="15"/>
  <c r="T125" i="15" s="1"/>
  <c r="AF123" i="15"/>
  <c r="AF125" i="15" s="1"/>
  <c r="AR123" i="15"/>
  <c r="AR125" i="15" s="1"/>
  <c r="BH125" i="15"/>
  <c r="I397" i="15"/>
  <c r="J409" i="15"/>
  <c r="L415" i="15"/>
  <c r="I123" i="15"/>
  <c r="I125" i="15" s="1"/>
  <c r="M430" i="15" s="1"/>
  <c r="V123" i="15"/>
  <c r="V125" i="15" s="1"/>
  <c r="J431" i="15" s="1"/>
  <c r="AH123" i="15"/>
  <c r="AH125" i="15" s="1"/>
  <c r="AT123" i="15"/>
  <c r="AT125" i="15" s="1"/>
  <c r="L409" i="15"/>
  <c r="L397" i="15"/>
  <c r="K123" i="15"/>
  <c r="K125" i="15" s="1"/>
  <c r="L432" i="15" s="1"/>
  <c r="X123" i="15"/>
  <c r="X125" i="15" s="1"/>
  <c r="AJ123" i="15"/>
  <c r="AJ125" i="15" s="1"/>
  <c r="AV123" i="15"/>
  <c r="AV125" i="15" s="1"/>
  <c r="BL125" i="15"/>
  <c r="L419" i="15"/>
  <c r="M544" i="15"/>
  <c r="I420" i="15"/>
  <c r="I421" i="15" s="1"/>
  <c r="F420" i="15"/>
  <c r="F421" i="15" s="1"/>
  <c r="L418" i="15"/>
  <c r="I419" i="15"/>
  <c r="F419" i="15"/>
  <c r="C419" i="15"/>
  <c r="B423" i="15"/>
  <c r="BD125" i="15"/>
  <c r="P420" i="15"/>
  <c r="P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P397" i="15"/>
  <c r="I409" i="15"/>
  <c r="K415" i="15"/>
  <c r="G445" i="15"/>
  <c r="H439" i="15"/>
  <c r="H445" i="15"/>
  <c r="L452" i="15"/>
  <c r="C391" i="15"/>
  <c r="P391" i="15"/>
  <c r="K409" i="15"/>
  <c r="M415" i="15"/>
  <c r="I439" i="15"/>
  <c r="M452" i="15"/>
  <c r="N415" i="15"/>
  <c r="J439" i="15"/>
  <c r="J445" i="15"/>
  <c r="B452" i="15"/>
  <c r="N452" i="15"/>
  <c r="M409" i="15"/>
  <c r="P423" i="15"/>
  <c r="K445" i="15"/>
  <c r="C452" i="15"/>
  <c r="P452" i="15"/>
  <c r="F391" i="15"/>
  <c r="B409" i="15"/>
  <c r="N409" i="15"/>
  <c r="D415" i="15"/>
  <c r="L445" i="15"/>
  <c r="N544" i="15"/>
  <c r="M439" i="15"/>
  <c r="M445" i="15"/>
  <c r="D409" i="15"/>
  <c r="F415" i="15"/>
  <c r="B439" i="15"/>
  <c r="N439" i="15"/>
  <c r="F452" i="15"/>
  <c r="C439" i="15"/>
  <c r="P439" i="15"/>
  <c r="C445" i="15"/>
  <c r="P445" i="15"/>
  <c r="G452" i="15"/>
  <c r="D439" i="15"/>
  <c r="D445" i="15"/>
  <c r="C458" i="15"/>
  <c r="P458" i="15"/>
  <c r="E465" i="15"/>
  <c r="F472" i="15"/>
  <c r="K507" i="15"/>
  <c r="K547" i="15" s="1"/>
  <c r="E567" i="15"/>
  <c r="K588" i="15"/>
  <c r="J692" i="15"/>
  <c r="I693" i="15"/>
  <c r="I695" i="15" s="1"/>
  <c r="D458" i="15"/>
  <c r="G472" i="15"/>
  <c r="M507" i="15"/>
  <c r="M547" i="15" s="1"/>
  <c r="P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P508" i="15"/>
  <c r="P548" i="15" s="1"/>
  <c r="E588" i="15"/>
  <c r="P588" i="15"/>
  <c r="M472" i="15"/>
  <c r="J608" i="15"/>
  <c r="K458" i="15"/>
  <c r="K581" i="15"/>
  <c r="L458" i="15"/>
  <c r="G605" i="15"/>
  <c r="E606" i="15"/>
  <c r="C607" i="15"/>
  <c r="B458" i="15"/>
  <c r="N458" i="15"/>
  <c r="J588" i="15"/>
  <c r="M608" i="15"/>
  <c r="H693" i="15"/>
  <c r="H695" i="15" s="1"/>
  <c r="C608" i="15"/>
  <c r="D608" i="15"/>
  <c r="P652" i="15"/>
  <c r="P717" i="15"/>
  <c r="P718" i="15" s="1"/>
  <c r="D672" i="15"/>
  <c r="L704" i="15"/>
  <c r="G691" i="15"/>
  <c r="P654" i="15"/>
  <c r="C675" i="15"/>
  <c r="M715" i="15"/>
  <c r="P655" i="15"/>
  <c r="Q655" i="15" s="1"/>
  <c r="O665" i="15" s="1"/>
  <c r="O670" i="15" s="1"/>
  <c r="P721" i="15"/>
  <c r="F676" i="15"/>
  <c r="M644" i="15" l="1"/>
  <c r="O505" i="15"/>
  <c r="O715" i="15"/>
  <c r="M649" i="15"/>
  <c r="O650" i="15" s="1"/>
  <c r="O663" i="15" s="1"/>
  <c r="O590" i="15"/>
  <c r="N697" i="20"/>
  <c r="N681" i="20"/>
  <c r="N689" i="20"/>
  <c r="K689" i="20"/>
  <c r="K697" i="20"/>
  <c r="K681" i="20"/>
  <c r="D537" i="18"/>
  <c r="M547" i="18"/>
  <c r="K505" i="18"/>
  <c r="C649" i="19"/>
  <c r="Q829" i="20"/>
  <c r="Q791" i="20"/>
  <c r="B529" i="18"/>
  <c r="F521" i="18"/>
  <c r="J643" i="18"/>
  <c r="C590" i="19"/>
  <c r="E629" i="20"/>
  <c r="E631" i="20" s="1"/>
  <c r="E544" i="19"/>
  <c r="Q790" i="20"/>
  <c r="Q801" i="20"/>
  <c r="P417" i="18"/>
  <c r="C632" i="19"/>
  <c r="B571" i="19"/>
  <c r="D420" i="19"/>
  <c r="D421" i="19" s="1"/>
  <c r="E125" i="19"/>
  <c r="P430" i="19" s="1"/>
  <c r="J697" i="20"/>
  <c r="J681" i="20"/>
  <c r="J689" i="20"/>
  <c r="Q781" i="20"/>
  <c r="Q836" i="20"/>
  <c r="Q782" i="20"/>
  <c r="C634" i="19"/>
  <c r="O697" i="20"/>
  <c r="O681" i="20"/>
  <c r="O689" i="20"/>
  <c r="D530" i="20"/>
  <c r="E530" i="19"/>
  <c r="H544" i="19"/>
  <c r="J538" i="18"/>
  <c r="Q846" i="20"/>
  <c r="D538" i="18"/>
  <c r="B125" i="18"/>
  <c r="L689" i="20"/>
  <c r="L697" i="20"/>
  <c r="L681" i="20"/>
  <c r="D504" i="18"/>
  <c r="H522" i="18"/>
  <c r="O418" i="19"/>
  <c r="I549" i="15"/>
  <c r="F597" i="18"/>
  <c r="E505" i="18"/>
  <c r="C658" i="19"/>
  <c r="N521" i="19"/>
  <c r="J530" i="19"/>
  <c r="J547" i="19"/>
  <c r="J570" i="19" s="1"/>
  <c r="K550" i="19"/>
  <c r="K573" i="19" s="1"/>
  <c r="C531" i="20"/>
  <c r="I553" i="20"/>
  <c r="O549" i="18"/>
  <c r="P902" i="20"/>
  <c r="P930" i="20"/>
  <c r="Q901" i="20"/>
  <c r="P928" i="20"/>
  <c r="O375" i="20"/>
  <c r="P377" i="20"/>
  <c r="P378" i="20" s="1"/>
  <c r="P375" i="20"/>
  <c r="O669" i="20"/>
  <c r="O670" i="20" s="1"/>
  <c r="P668" i="20"/>
  <c r="P669" i="20" s="1"/>
  <c r="O491" i="20"/>
  <c r="P447" i="20"/>
  <c r="I455" i="20"/>
  <c r="C118" i="20"/>
  <c r="P404" i="20"/>
  <c r="O405" i="20"/>
  <c r="P407" i="20"/>
  <c r="P408" i="20" s="1"/>
  <c r="P405" i="20"/>
  <c r="L531" i="20"/>
  <c r="G553" i="20"/>
  <c r="G491" i="20"/>
  <c r="H560" i="20"/>
  <c r="K513" i="20"/>
  <c r="K490" i="20"/>
  <c r="H455" i="20"/>
  <c r="O523" i="20"/>
  <c r="P523" i="20"/>
  <c r="O557" i="18"/>
  <c r="O572" i="18"/>
  <c r="G535" i="17"/>
  <c r="N418" i="18"/>
  <c r="E455" i="20"/>
  <c r="G530" i="20"/>
  <c r="E429" i="19"/>
  <c r="M553" i="20"/>
  <c r="E599" i="20"/>
  <c r="N376" i="20"/>
  <c r="H429" i="19"/>
  <c r="G548" i="19"/>
  <c r="C547" i="19"/>
  <c r="N416" i="20"/>
  <c r="G597" i="18"/>
  <c r="I538" i="18"/>
  <c r="G417" i="18"/>
  <c r="C538" i="19"/>
  <c r="E603" i="20"/>
  <c r="N507" i="20"/>
  <c r="K523" i="20"/>
  <c r="L463" i="20"/>
  <c r="E595" i="20"/>
  <c r="N375" i="20"/>
  <c r="G530" i="18"/>
  <c r="O557" i="19"/>
  <c r="E596" i="20"/>
  <c r="M417" i="18"/>
  <c r="M595" i="20"/>
  <c r="D658" i="18"/>
  <c r="F603" i="20"/>
  <c r="H611" i="20"/>
  <c r="E550" i="18"/>
  <c r="C547" i="18"/>
  <c r="C555" i="18" s="1"/>
  <c r="F522" i="19"/>
  <c r="J463" i="20"/>
  <c r="L547" i="18"/>
  <c r="O643" i="18"/>
  <c r="R125" i="18"/>
  <c r="N505" i="19"/>
  <c r="N419" i="19"/>
  <c r="H522" i="19"/>
  <c r="G595" i="20"/>
  <c r="J491" i="20"/>
  <c r="H544" i="18"/>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D545" i="19" s="1"/>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D556" i="19" s="1"/>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P571" i="18"/>
  <c r="P556" i="18"/>
  <c r="D544" i="18"/>
  <c r="O713" i="18"/>
  <c r="P712" i="18"/>
  <c r="P713" i="18" s="1"/>
  <c r="E420" i="18"/>
  <c r="E421" i="18" s="1"/>
  <c r="F544" i="18"/>
  <c r="F551" i="18" s="1"/>
  <c r="O530" i="18"/>
  <c r="P530" i="18"/>
  <c r="P544" i="18"/>
  <c r="P545" i="18" s="1"/>
  <c r="P719" i="18"/>
  <c r="P722" i="18"/>
  <c r="I644" i="18"/>
  <c r="I645" i="18" s="1"/>
  <c r="E418" i="18"/>
  <c r="O419" i="18"/>
  <c r="P419" i="18"/>
  <c r="C603" i="18"/>
  <c r="O538" i="18"/>
  <c r="D643" i="18"/>
  <c r="C634" i="18"/>
  <c r="M644" i="18"/>
  <c r="M645" i="18" s="1"/>
  <c r="J505" i="18"/>
  <c r="I504" i="18"/>
  <c r="L522" i="18"/>
  <c r="I642" i="18"/>
  <c r="K530" i="18"/>
  <c r="K466" i="18"/>
  <c r="I547" i="18"/>
  <c r="I505" i="18"/>
  <c r="C544" i="18"/>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I610" i="20" s="1"/>
  <c r="M544" i="18"/>
  <c r="M545" i="18" s="1"/>
  <c r="D530" i="19"/>
  <c r="G505" i="19"/>
  <c r="I595" i="20"/>
  <c r="N544" i="19"/>
  <c r="N545" i="19" s="1"/>
  <c r="J692" i="18"/>
  <c r="I693" i="18"/>
  <c r="I695" i="18" s="1"/>
  <c r="B537" i="18"/>
  <c r="C521" i="18"/>
  <c r="O420" i="18"/>
  <c r="O421" i="18" s="1"/>
  <c r="O632" i="19"/>
  <c r="K603" i="19"/>
  <c r="G644" i="19"/>
  <c r="N570" i="19"/>
  <c r="I596" i="20"/>
  <c r="N497" i="20"/>
  <c r="N498" i="20" s="1"/>
  <c r="G596" i="20"/>
  <c r="N490" i="20"/>
  <c r="D463" i="20"/>
  <c r="I463" i="20"/>
  <c r="B544" i="18"/>
  <c r="N544" i="18"/>
  <c r="F544" i="19"/>
  <c r="J544" i="19"/>
  <c r="J537" i="19"/>
  <c r="O530" i="19"/>
  <c r="N556" i="19"/>
  <c r="B547" i="19"/>
  <c r="B555" i="19" s="1"/>
  <c r="B568" i="18"/>
  <c r="B658" i="18"/>
  <c r="G548" i="18"/>
  <c r="D521" i="18"/>
  <c r="I566" i="20"/>
  <c r="K548" i="15"/>
  <c r="K571" i="15" s="1"/>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I572" i="19"/>
  <c r="I557" i="19"/>
  <c r="C571" i="19"/>
  <c r="C556" i="19"/>
  <c r="C572" i="19"/>
  <c r="C557" i="19"/>
  <c r="E529" i="19"/>
  <c r="D597" i="19"/>
  <c r="G597" i="19"/>
  <c r="H529" i="19"/>
  <c r="J548" i="19"/>
  <c r="J521" i="19"/>
  <c r="C530" i="19"/>
  <c r="C544" i="19"/>
  <c r="C545" i="19" s="1"/>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L643" i="19"/>
  <c r="L645" i="19" s="1"/>
  <c r="F558" i="19"/>
  <c r="M530" i="19"/>
  <c r="M597" i="19"/>
  <c r="F571" i="19"/>
  <c r="I558" i="19"/>
  <c r="M521" i="19"/>
  <c r="H537" i="19"/>
  <c r="H658" i="19"/>
  <c r="B431" i="19"/>
  <c r="B430" i="19"/>
  <c r="E418" i="19"/>
  <c r="E430" i="19"/>
  <c r="N431" i="19"/>
  <c r="H430" i="19"/>
  <c r="M420" i="19"/>
  <c r="M421" i="19" s="1"/>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F653" i="18" s="1"/>
  <c r="O589" i="18"/>
  <c r="O632" i="18"/>
  <c r="J548" i="15"/>
  <c r="E547" i="15"/>
  <c r="E555" i="15" s="1"/>
  <c r="O590" i="18"/>
  <c r="F589" i="18"/>
  <c r="F632" i="18"/>
  <c r="L490" i="20"/>
  <c r="J513" i="20"/>
  <c r="J514" i="20" s="1"/>
  <c r="I507" i="20"/>
  <c r="I448" i="20"/>
  <c r="J523" i="20"/>
  <c r="M523" i="20"/>
  <c r="K491" i="20"/>
  <c r="H603" i="20"/>
  <c r="H607" i="20" s="1"/>
  <c r="B566" i="20"/>
  <c r="H596" i="20"/>
  <c r="N530" i="20"/>
  <c r="J448" i="20"/>
  <c r="H599" i="20"/>
  <c r="G552" i="20"/>
  <c r="O455"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D596" i="20"/>
  <c r="K463" i="20"/>
  <c r="G463" i="20"/>
  <c r="K530" i="20"/>
  <c r="H497" i="20"/>
  <c r="H498" i="20" s="1"/>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Q611" i="20" s="1"/>
  <c r="O522" i="20"/>
  <c r="B552" i="20"/>
  <c r="D455" i="20"/>
  <c r="N491" i="20"/>
  <c r="B118" i="20"/>
  <c r="O404" i="20"/>
  <c r="O407" i="20"/>
  <c r="O408" i="20" s="1"/>
  <c r="O377" i="20"/>
  <c r="O378" i="20" s="1"/>
  <c r="O374"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P499" i="20" s="1"/>
  <c r="O537" i="20"/>
  <c r="O538" i="20" s="1"/>
  <c r="O513" i="20"/>
  <c r="P515" i="20" s="1"/>
  <c r="O483" i="20"/>
  <c r="H641" i="20"/>
  <c r="H643" i="20" s="1"/>
  <c r="I640" i="20"/>
  <c r="M448" i="20"/>
  <c r="M611" i="20"/>
  <c r="M447" i="20"/>
  <c r="M497" i="20"/>
  <c r="M552" i="20"/>
  <c r="F522" i="20"/>
  <c r="G448" i="20"/>
  <c r="H464" i="20"/>
  <c r="H456" i="20"/>
  <c r="G456" i="20"/>
  <c r="G447" i="20"/>
  <c r="D507" i="20"/>
  <c r="D506" i="20"/>
  <c r="I607" i="20"/>
  <c r="I604" i="20"/>
  <c r="E611" i="20"/>
  <c r="E448" i="20"/>
  <c r="E447" i="20"/>
  <c r="E497" i="20"/>
  <c r="E560" i="20"/>
  <c r="E552" i="20"/>
  <c r="C560" i="20"/>
  <c r="C448" i="20"/>
  <c r="C447" i="20"/>
  <c r="C497" i="20"/>
  <c r="D456" i="20"/>
  <c r="F611"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F607" i="20"/>
  <c r="F604" i="20"/>
  <c r="F610" i="20"/>
  <c r="D560" i="20"/>
  <c r="D611" i="20"/>
  <c r="D448" i="20"/>
  <c r="D447" i="20"/>
  <c r="D497" i="20"/>
  <c r="D552" i="20"/>
  <c r="O552" i="20"/>
  <c r="O596" i="20"/>
  <c r="O595" i="20"/>
  <c r="O553" i="20"/>
  <c r="O603" i="20"/>
  <c r="P604" i="20" s="1"/>
  <c r="P616" i="20" s="1"/>
  <c r="N603" i="20"/>
  <c r="N553" i="20"/>
  <c r="N552" i="20"/>
  <c r="N596" i="20"/>
  <c r="N595" i="20"/>
  <c r="L464" i="20"/>
  <c r="B560" i="20"/>
  <c r="D491" i="20"/>
  <c r="D490" i="20"/>
  <c r="M661" i="20"/>
  <c r="M663" i="20" s="1"/>
  <c r="N660" i="20"/>
  <c r="I456" i="20"/>
  <c r="B491" i="20"/>
  <c r="K514" i="20"/>
  <c r="L506" i="20"/>
  <c r="E607" i="20"/>
  <c r="E604" i="20"/>
  <c r="E610" i="20"/>
  <c r="D522" i="20"/>
  <c r="O530" i="20"/>
  <c r="B464" i="20"/>
  <c r="F491" i="20"/>
  <c r="F490" i="20"/>
  <c r="M483" i="20"/>
  <c r="D523" i="20"/>
  <c r="L653" i="20"/>
  <c r="L655" i="20" s="1"/>
  <c r="M652" i="20"/>
  <c r="B611" i="20"/>
  <c r="B448" i="20"/>
  <c r="B497" i="20"/>
  <c r="B498" i="20" s="1"/>
  <c r="N464" i="20"/>
  <c r="C537" i="20"/>
  <c r="C513" i="20"/>
  <c r="C483" i="20"/>
  <c r="O566" i="20"/>
  <c r="B610" i="20"/>
  <c r="B607" i="20"/>
  <c r="M491" i="20"/>
  <c r="I522" i="20"/>
  <c r="N665" i="20"/>
  <c r="O664" i="20"/>
  <c r="L599" i="20"/>
  <c r="J599" i="20"/>
  <c r="G506" i="20"/>
  <c r="G507" i="20"/>
  <c r="N566" i="20"/>
  <c r="H522" i="20"/>
  <c r="D464" i="20"/>
  <c r="E537" i="20"/>
  <c r="E513" i="20"/>
  <c r="E483" i="20"/>
  <c r="E464" i="20"/>
  <c r="C566" i="20"/>
  <c r="H507"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645" i="19" s="1"/>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B557" i="19"/>
  <c r="B572" i="19"/>
  <c r="C653" i="19"/>
  <c r="C650" i="19"/>
  <c r="C656" i="19"/>
  <c r="I597" i="19"/>
  <c r="I511" i="19"/>
  <c r="I466" i="19"/>
  <c r="I642" i="19"/>
  <c r="F568" i="19"/>
  <c r="F521" i="19"/>
  <c r="E632" i="19"/>
  <c r="E590" i="19"/>
  <c r="E589" i="19"/>
  <c r="E649" i="19"/>
  <c r="E634" i="19"/>
  <c r="J466" i="19"/>
  <c r="O597" i="19"/>
  <c r="L656" i="19"/>
  <c r="L653" i="19"/>
  <c r="C589" i="19"/>
  <c r="N709" i="19"/>
  <c r="N711" i="19" s="1"/>
  <c r="O708" i="19"/>
  <c r="N642" i="19"/>
  <c r="N645" i="19" s="1"/>
  <c r="N511" i="19"/>
  <c r="N597" i="19"/>
  <c r="N466" i="19"/>
  <c r="B504"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K544" i="15"/>
  <c r="F549" i="15"/>
  <c r="F572" i="15" s="1"/>
  <c r="O715" i="18"/>
  <c r="O714" i="18"/>
  <c r="C551" i="18"/>
  <c r="C512"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H558" i="18"/>
  <c r="H573" i="18"/>
  <c r="H589" i="18"/>
  <c r="I572" i="18"/>
  <c r="I557" i="18"/>
  <c r="C656" i="18"/>
  <c r="B504" i="18"/>
  <c r="L568" i="18"/>
  <c r="C573" i="18"/>
  <c r="C558" i="18"/>
  <c r="J537" i="18"/>
  <c r="J504" i="18"/>
  <c r="F571" i="18"/>
  <c r="F556" i="18"/>
  <c r="L656" i="18"/>
  <c r="L650" i="18"/>
  <c r="AH125" i="18"/>
  <c r="G430" i="18" s="1"/>
  <c r="G418" i="18"/>
  <c r="G420" i="18"/>
  <c r="G421" i="18" s="1"/>
  <c r="AF125" i="18"/>
  <c r="G432" i="18" s="1"/>
  <c r="E417" i="18"/>
  <c r="AQ125" i="18"/>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L642" i="18"/>
  <c r="L645" i="18" s="1"/>
  <c r="L511" i="18"/>
  <c r="L466" i="18"/>
  <c r="L529" i="18"/>
  <c r="F656" i="18"/>
  <c r="D530" i="18"/>
  <c r="D529" i="18"/>
  <c r="F512" i="18"/>
  <c r="G572" i="18"/>
  <c r="G557" i="18"/>
  <c r="H529" i="18"/>
  <c r="H530" i="18"/>
  <c r="B556" i="18"/>
  <c r="B571" i="18"/>
  <c r="O658" i="18"/>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P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P511" i="15"/>
  <c r="P512" i="15" s="1"/>
  <c r="M632" i="15"/>
  <c r="H538" i="15"/>
  <c r="E643" i="15"/>
  <c r="G466" i="15"/>
  <c r="I632" i="15"/>
  <c r="G658" i="15"/>
  <c r="L590" i="15"/>
  <c r="M603" i="15"/>
  <c r="K644" i="15"/>
  <c r="K645" i="15" s="1"/>
  <c r="H643" i="15"/>
  <c r="L529" i="15"/>
  <c r="P643" i="15"/>
  <c r="M504" i="15"/>
  <c r="AN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L597" i="15"/>
  <c r="AC125" i="15"/>
  <c r="H432" i="15" s="1"/>
  <c r="F496" i="17"/>
  <c r="O374" i="17"/>
  <c r="L566" i="17"/>
  <c r="I553" i="17"/>
  <c r="K537" i="15"/>
  <c r="F603" i="15"/>
  <c r="F504" i="15"/>
  <c r="D511" i="15"/>
  <c r="D512" i="15" s="1"/>
  <c r="M642" i="15"/>
  <c r="G603" i="15"/>
  <c r="D642" i="15"/>
  <c r="N530" i="15"/>
  <c r="L568" i="15"/>
  <c r="L603" i="17"/>
  <c r="L607" i="17" s="1"/>
  <c r="H495" i="17"/>
  <c r="K549" i="15"/>
  <c r="K572" i="15" s="1"/>
  <c r="P529" i="15"/>
  <c r="F511" i="15"/>
  <c r="I634" i="15"/>
  <c r="M634" i="15"/>
  <c r="F530" i="15"/>
  <c r="D548" i="15"/>
  <c r="D571" i="15" s="1"/>
  <c r="I522" i="15"/>
  <c r="L603" i="15"/>
  <c r="L649" i="15"/>
  <c r="M650" i="15" s="1"/>
  <c r="P572" i="15"/>
  <c r="P504" i="15"/>
  <c r="M522" i="15"/>
  <c r="G496" i="17"/>
  <c r="P644" i="15"/>
  <c r="K504" i="15"/>
  <c r="F544" i="15"/>
  <c r="F545" i="15" s="1"/>
  <c r="C495" i="17"/>
  <c r="G649" i="15"/>
  <c r="G653" i="15" s="1"/>
  <c r="M538" i="15"/>
  <c r="K553" i="17"/>
  <c r="P466" i="15"/>
  <c r="P712" i="15"/>
  <c r="P713" i="15" s="1"/>
  <c r="P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P708" i="15"/>
  <c r="P709" i="15" s="1"/>
  <c r="P710" i="15" s="1"/>
  <c r="C632" i="15"/>
  <c r="G632" i="15"/>
  <c r="L466" i="15"/>
  <c r="P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P537" i="15"/>
  <c r="J446" i="17"/>
  <c r="G644" i="15"/>
  <c r="G645" i="15" s="1"/>
  <c r="F566" i="17"/>
  <c r="I454" i="17"/>
  <c r="E549" i="15"/>
  <c r="E572" i="15" s="1"/>
  <c r="F553" i="17"/>
  <c r="D521" i="15"/>
  <c r="D544" i="15"/>
  <c r="J566" i="17"/>
  <c r="H553" i="17"/>
  <c r="F521" i="15"/>
  <c r="D538" i="15"/>
  <c r="L553" i="17"/>
  <c r="H494" i="17"/>
  <c r="P568" i="15"/>
  <c r="E530" i="15"/>
  <c r="C544" i="15"/>
  <c r="C545" i="15" s="1"/>
  <c r="H530" i="15"/>
  <c r="C522" i="15"/>
  <c r="P545" i="15"/>
  <c r="M530" i="15"/>
  <c r="J505" i="17"/>
  <c r="J553" i="17"/>
  <c r="F495" i="17"/>
  <c r="L522" i="15"/>
  <c r="H642" i="15"/>
  <c r="B544" i="15"/>
  <c r="B545" i="15" s="1"/>
  <c r="H511" i="15"/>
  <c r="P558" i="15"/>
  <c r="E544" i="15"/>
  <c r="E545" i="15" s="1"/>
  <c r="D466" i="15"/>
  <c r="H504" i="15"/>
  <c r="D632" i="15"/>
  <c r="B597" i="15"/>
  <c r="P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AA125" i="15"/>
  <c r="I430" i="15" s="1"/>
  <c r="Q125" i="15"/>
  <c r="K432" i="15" s="1"/>
  <c r="E529" i="15"/>
  <c r="L538" i="15"/>
  <c r="C529" i="15"/>
  <c r="H590" i="15"/>
  <c r="I466" i="15"/>
  <c r="K522" i="15"/>
  <c r="D550" i="15"/>
  <c r="D573" i="15" s="1"/>
  <c r="G530" i="15"/>
  <c r="E522" i="15"/>
  <c r="G505" i="15"/>
  <c r="P505" i="15"/>
  <c r="D504" i="15"/>
  <c r="C504" i="15"/>
  <c r="F466" i="15"/>
  <c r="E505" i="15"/>
  <c r="H568" i="15"/>
  <c r="H505" i="15"/>
  <c r="B521" i="15"/>
  <c r="G568" i="15"/>
  <c r="H548" i="15"/>
  <c r="H556" i="15" s="1"/>
  <c r="D589" i="15"/>
  <c r="B537" i="15"/>
  <c r="D644" i="15"/>
  <c r="D537" i="15"/>
  <c r="K545" i="15"/>
  <c r="D568" i="15"/>
  <c r="I538" i="15"/>
  <c r="D522" i="15"/>
  <c r="I597" i="15"/>
  <c r="P597" i="15"/>
  <c r="C537" i="15"/>
  <c r="C521" i="15"/>
  <c r="K568" i="15"/>
  <c r="G504" i="15"/>
  <c r="J597" i="15"/>
  <c r="N597" i="15"/>
  <c r="F538" i="15"/>
  <c r="C538" i="15"/>
  <c r="B529" i="15"/>
  <c r="L658" i="15"/>
  <c r="C511" i="15"/>
  <c r="C512" i="15" s="1"/>
  <c r="K511" i="15"/>
  <c r="H529" i="15"/>
  <c r="P530" i="15"/>
  <c r="N504" i="15"/>
  <c r="N505" i="15"/>
  <c r="I530" i="15"/>
  <c r="D597" i="15"/>
  <c r="P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P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P665" i="15"/>
  <c r="C665" i="15"/>
  <c r="N665" i="15"/>
  <c r="B665" i="15"/>
  <c r="M665" i="15"/>
  <c r="L665" i="15"/>
  <c r="K665" i="15"/>
  <c r="L696" i="15"/>
  <c r="K697" i="15"/>
  <c r="K699" i="15" s="1"/>
  <c r="K692" i="15"/>
  <c r="J693" i="15"/>
  <c r="J695" i="15" s="1"/>
  <c r="K570" i="15"/>
  <c r="K555" i="15"/>
  <c r="P658" i="15"/>
  <c r="I589" i="15"/>
  <c r="J684" i="15"/>
  <c r="I685" i="15"/>
  <c r="I687" i="15" s="1"/>
  <c r="L572" i="15"/>
  <c r="L557" i="15"/>
  <c r="M589" i="15"/>
  <c r="L556" i="15"/>
  <c r="L571" i="15"/>
  <c r="J570" i="15"/>
  <c r="J555" i="15"/>
  <c r="G529" i="15"/>
  <c r="N573" i="15"/>
  <c r="N558" i="15"/>
  <c r="E570" i="15"/>
  <c r="M521" i="15"/>
  <c r="M537" i="15"/>
  <c r="I537" i="15"/>
  <c r="N433" i="15"/>
  <c r="M597" i="15"/>
  <c r="B571" i="15"/>
  <c r="B556" i="15"/>
  <c r="M656" i="15"/>
  <c r="K649" i="15"/>
  <c r="K632" i="15"/>
  <c r="K590" i="15"/>
  <c r="K589" i="15"/>
  <c r="K603" i="15"/>
  <c r="K634" i="15"/>
  <c r="L573" i="15"/>
  <c r="L558" i="15"/>
  <c r="I568" i="15"/>
  <c r="P432" i="15"/>
  <c r="P429" i="15"/>
  <c r="P590" i="15"/>
  <c r="P589" i="15"/>
  <c r="P634" i="15"/>
  <c r="P649" i="15"/>
  <c r="P632" i="15"/>
  <c r="E568" i="15"/>
  <c r="K573" i="15"/>
  <c r="K558" i="15"/>
  <c r="L433" i="15"/>
  <c r="N571" i="15"/>
  <c r="N556" i="15"/>
  <c r="G570" i="15"/>
  <c r="G555" i="15"/>
  <c r="E634" i="15"/>
  <c r="E649" i="15"/>
  <c r="E632" i="15"/>
  <c r="E590" i="15"/>
  <c r="E589" i="15"/>
  <c r="E603" i="15"/>
  <c r="M700" i="15"/>
  <c r="O700" i="15" s="1"/>
  <c r="O701" i="15" s="1"/>
  <c r="L701" i="15"/>
  <c r="L703" i="15" s="1"/>
  <c r="M572" i="15"/>
  <c r="M557" i="15"/>
  <c r="I573" i="15"/>
  <c r="I558" i="15"/>
  <c r="G545" i="15"/>
  <c r="L705" i="15"/>
  <c r="L707" i="15" s="1"/>
  <c r="M704" i="15"/>
  <c r="O704" i="15" s="1"/>
  <c r="O705" i="15" s="1"/>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P570" i="15"/>
  <c r="P555" i="15"/>
  <c r="F558" i="15"/>
  <c r="F573" i="15"/>
  <c r="I433" i="15"/>
  <c r="D570" i="15"/>
  <c r="D555" i="15"/>
  <c r="G589" i="15"/>
  <c r="M545" i="15"/>
  <c r="E642" i="15"/>
  <c r="E658" i="15"/>
  <c r="E511" i="15"/>
  <c r="E466" i="15"/>
  <c r="H572" i="15"/>
  <c r="H557" i="15"/>
  <c r="D673" i="15"/>
  <c r="D675" i="15" s="1"/>
  <c r="E672" i="15"/>
  <c r="J603" i="15"/>
  <c r="P571" i="15"/>
  <c r="P556" i="15"/>
  <c r="N649" i="15"/>
  <c r="N632" i="15"/>
  <c r="N590" i="15"/>
  <c r="N603" i="15"/>
  <c r="N634" i="15"/>
  <c r="N589" i="15"/>
  <c r="H558" i="15"/>
  <c r="H573" i="15"/>
  <c r="P603" i="15"/>
  <c r="F557" i="15"/>
  <c r="G537" i="15"/>
  <c r="J568" i="15"/>
  <c r="G573" i="15"/>
  <c r="G558" i="15"/>
  <c r="J571" i="15"/>
  <c r="J556" i="15"/>
  <c r="E558" i="15"/>
  <c r="E573" i="15"/>
  <c r="P723" i="15"/>
  <c r="P722" i="15"/>
  <c r="M570" i="15"/>
  <c r="M555" i="15"/>
  <c r="I572" i="15"/>
  <c r="I557" i="15"/>
  <c r="L570" i="15"/>
  <c r="L555" i="15"/>
  <c r="G557" i="15"/>
  <c r="G572" i="15"/>
  <c r="M653" i="15" l="1"/>
  <c r="O706" i="15"/>
  <c r="O707" i="15"/>
  <c r="O702" i="15"/>
  <c r="O703" i="15"/>
  <c r="M512" i="15"/>
  <c r="O513" i="15"/>
  <c r="C570" i="18"/>
  <c r="J555" i="19"/>
  <c r="K538" i="20"/>
  <c r="E555" i="19"/>
  <c r="K556" i="15"/>
  <c r="J645" i="18"/>
  <c r="D571" i="19"/>
  <c r="O671" i="20"/>
  <c r="O417" i="20"/>
  <c r="P417" i="20"/>
  <c r="P419" i="20"/>
  <c r="N419" i="20"/>
  <c r="P416" i="20"/>
  <c r="O657" i="20"/>
  <c r="O658" i="20" s="1"/>
  <c r="P656" i="20"/>
  <c r="P657" i="20" s="1"/>
  <c r="N620" i="20"/>
  <c r="P620" i="20"/>
  <c r="P670" i="20"/>
  <c r="P671" i="20"/>
  <c r="H610" i="20"/>
  <c r="O665" i="20"/>
  <c r="O666" i="20" s="1"/>
  <c r="P664" i="20"/>
  <c r="P665" i="20" s="1"/>
  <c r="H604" i="20"/>
  <c r="M556" i="19"/>
  <c r="N656" i="19"/>
  <c r="M598" i="20"/>
  <c r="Q658" i="18"/>
  <c r="N650" i="19"/>
  <c r="D645" i="18"/>
  <c r="K515" i="20"/>
  <c r="H572" i="19"/>
  <c r="B570" i="19"/>
  <c r="E430" i="18"/>
  <c r="M538" i="20"/>
  <c r="M665" i="18"/>
  <c r="F665" i="19"/>
  <c r="D665" i="19"/>
  <c r="E665" i="19"/>
  <c r="C665" i="19"/>
  <c r="G665" i="19"/>
  <c r="H665" i="19"/>
  <c r="I665" i="19"/>
  <c r="J665" i="19"/>
  <c r="N665" i="19"/>
  <c r="K665" i="19"/>
  <c r="B665" i="19"/>
  <c r="L665" i="19"/>
  <c r="M665" i="19"/>
  <c r="O665" i="19"/>
  <c r="P551" i="19"/>
  <c r="P574" i="19" s="1"/>
  <c r="O709" i="19"/>
  <c r="O710" i="19" s="1"/>
  <c r="P708" i="19"/>
  <c r="P709" i="19" s="1"/>
  <c r="O650" i="19"/>
  <c r="O656" i="19"/>
  <c r="P650" i="19"/>
  <c r="P663" i="19" s="1"/>
  <c r="P714" i="19"/>
  <c r="P715" i="19"/>
  <c r="L555" i="19"/>
  <c r="P552"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K574" i="15" s="1"/>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7" i="20"/>
  <c r="N661" i="20"/>
  <c r="O660" i="20"/>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657" i="18" s="1"/>
  <c r="M574"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C663" i="18"/>
  <c r="L697" i="18"/>
  <c r="L699" i="18" s="1"/>
  <c r="M696" i="18"/>
  <c r="K639" i="18"/>
  <c r="K431" i="15"/>
  <c r="E432" i="15"/>
  <c r="C640" i="15"/>
  <c r="F607" i="17"/>
  <c r="H639" i="15"/>
  <c r="H640" i="15"/>
  <c r="K433" i="15"/>
  <c r="K639" i="15"/>
  <c r="K640" i="15"/>
  <c r="P639" i="15"/>
  <c r="P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P513" i="15"/>
  <c r="P551" i="15"/>
  <c r="P552" i="15" s="1"/>
  <c r="J689" i="15"/>
  <c r="J691" i="15" s="1"/>
  <c r="G571" i="15"/>
  <c r="J645" i="15"/>
  <c r="F650" i="15"/>
  <c r="I555" i="15"/>
  <c r="I571" i="15"/>
  <c r="H570" i="15"/>
  <c r="I650" i="15"/>
  <c r="I663" i="15" s="1"/>
  <c r="C555" i="15"/>
  <c r="E645" i="15"/>
  <c r="M551" i="15"/>
  <c r="H681" i="15"/>
  <c r="H683" i="15" s="1"/>
  <c r="D650" i="15"/>
  <c r="D663" i="15" s="1"/>
  <c r="D653" i="15"/>
  <c r="M645" i="15"/>
  <c r="G610" i="17"/>
  <c r="G604" i="17"/>
  <c r="G656" i="15"/>
  <c r="G650" i="15"/>
  <c r="N491" i="17"/>
  <c r="P645" i="15"/>
  <c r="H645" i="15"/>
  <c r="P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P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Q658" i="15"/>
  <c r="E551" i="15"/>
  <c r="E513" i="15"/>
  <c r="E512" i="15"/>
  <c r="B656" i="15"/>
  <c r="B653" i="15"/>
  <c r="E653" i="15"/>
  <c r="E650" i="15"/>
  <c r="E656" i="15"/>
  <c r="M663" i="15"/>
  <c r="N700" i="15"/>
  <c r="M701" i="15"/>
  <c r="M703" i="15" s="1"/>
  <c r="N656" i="15"/>
  <c r="N653" i="15"/>
  <c r="N650" i="15"/>
  <c r="G552" i="15"/>
  <c r="G574" i="15"/>
  <c r="G559" i="15"/>
  <c r="P653" i="15"/>
  <c r="P650" i="15"/>
  <c r="P656" i="15"/>
  <c r="G677" i="15"/>
  <c r="G679" i="15" s="1"/>
  <c r="H676" i="15"/>
  <c r="J551" i="15"/>
  <c r="J513" i="15"/>
  <c r="J512" i="15"/>
  <c r="F513" i="15"/>
  <c r="K513" i="15"/>
  <c r="L692" i="15"/>
  <c r="K693" i="15"/>
  <c r="K695" i="15" s="1"/>
  <c r="K684" i="15"/>
  <c r="J685" i="15"/>
  <c r="J687" i="15" s="1"/>
  <c r="M696" i="15"/>
  <c r="O696" i="15" s="1"/>
  <c r="O697" i="15" s="1"/>
  <c r="L697" i="15"/>
  <c r="L699" i="15" s="1"/>
  <c r="J650" i="15"/>
  <c r="J656" i="15"/>
  <c r="J653" i="15"/>
  <c r="K689" i="15"/>
  <c r="K691" i="15" s="1"/>
  <c r="L688" i="15"/>
  <c r="E673" i="15"/>
  <c r="E675" i="15" s="1"/>
  <c r="F672" i="15"/>
  <c r="J680" i="15"/>
  <c r="I681" i="15"/>
  <c r="I683" i="15" s="1"/>
  <c r="M705" i="15"/>
  <c r="M707" i="15" s="1"/>
  <c r="N704" i="15"/>
  <c r="P433" i="15"/>
  <c r="C650" i="15"/>
  <c r="K650" i="15"/>
  <c r="K656" i="15"/>
  <c r="K653" i="15"/>
  <c r="K552" i="15" l="1"/>
  <c r="K559" i="15"/>
  <c r="K560" i="15" s="1"/>
  <c r="K553" i="15"/>
  <c r="K668" i="15"/>
  <c r="O668" i="15"/>
  <c r="M574" i="15"/>
  <c r="M575" i="15" s="1"/>
  <c r="O553" i="15"/>
  <c r="O698" i="15"/>
  <c r="O699" i="15"/>
  <c r="H616" i="20"/>
  <c r="O659" i="20"/>
  <c r="O661" i="20"/>
  <c r="O663" i="20" s="1"/>
  <c r="P660" i="20"/>
  <c r="P661" i="20" s="1"/>
  <c r="P658" i="20"/>
  <c r="P659" i="20"/>
  <c r="N599" i="20"/>
  <c r="N420" i="20"/>
  <c r="N598" i="20"/>
  <c r="P599" i="20"/>
  <c r="P598" i="20"/>
  <c r="P420" i="20"/>
  <c r="P666" i="20"/>
  <c r="P667" i="20"/>
  <c r="Q656" i="19"/>
  <c r="P666" i="19" s="1"/>
  <c r="K640" i="18"/>
  <c r="Q656" i="18"/>
  <c r="P666" i="18"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N616" i="20"/>
  <c r="Q610" i="20"/>
  <c r="P619" i="20" s="1"/>
  <c r="N653" i="20"/>
  <c r="O652" i="20"/>
  <c r="O662"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P574" i="15"/>
  <c r="P582" i="15" s="1"/>
  <c r="P633" i="15" s="1"/>
  <c r="C663" i="15"/>
  <c r="P559" i="15"/>
  <c r="P657" i="15" s="1"/>
  <c r="F663" i="15"/>
  <c r="P553" i="15"/>
  <c r="L552" i="15"/>
  <c r="L559" i="15"/>
  <c r="L657" i="15" s="1"/>
  <c r="N559" i="15"/>
  <c r="B552" i="15"/>
  <c r="B559" i="15"/>
  <c r="B657" i="15" s="1"/>
  <c r="M552" i="15"/>
  <c r="M559" i="15"/>
  <c r="O561" i="15" s="1"/>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P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P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O692" i="15" s="1"/>
  <c r="O693" i="15" s="1"/>
  <c r="L693" i="15"/>
  <c r="L695" i="15" s="1"/>
  <c r="G560" i="15"/>
  <c r="G657" i="15"/>
  <c r="M582" i="15"/>
  <c r="M633" i="15" s="1"/>
  <c r="M688" i="15"/>
  <c r="O688" i="15" s="1"/>
  <c r="O689" i="15" s="1"/>
  <c r="L689" i="15"/>
  <c r="L691" i="15" s="1"/>
  <c r="G575" i="15"/>
  <c r="G582" i="15"/>
  <c r="G633" i="15" s="1"/>
  <c r="P704" i="15"/>
  <c r="P705" i="15" s="1"/>
  <c r="N705" i="15"/>
  <c r="P700" i="15"/>
  <c r="P701" i="15" s="1"/>
  <c r="N701" i="15"/>
  <c r="Q656" i="15"/>
  <c r="O666" i="15" s="1"/>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K657" i="15" l="1"/>
  <c r="O690" i="15"/>
  <c r="O691" i="15"/>
  <c r="O694" i="15"/>
  <c r="O695" i="15"/>
  <c r="J639" i="20"/>
  <c r="J886" i="20"/>
  <c r="J896" i="20"/>
  <c r="J876" i="20"/>
  <c r="P662" i="20"/>
  <c r="P663" i="20"/>
  <c r="O653" i="20"/>
  <c r="O654" i="20" s="1"/>
  <c r="P652" i="20"/>
  <c r="P653" i="20" s="1"/>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L640" i="20"/>
  <c r="K641" i="20"/>
  <c r="K643" i="20" s="1"/>
  <c r="I629" i="20"/>
  <c r="I631" i="20" s="1"/>
  <c r="J628" i="20"/>
  <c r="N649" i="20"/>
  <c r="O648" i="20"/>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P575" i="15"/>
  <c r="P560" i="15"/>
  <c r="P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P666" i="15"/>
  <c r="C666" i="15"/>
  <c r="N666" i="15"/>
  <c r="B666" i="15"/>
  <c r="M666" i="15"/>
  <c r="L666" i="15"/>
  <c r="K666" i="15"/>
  <c r="J666" i="15"/>
  <c r="I666" i="15"/>
  <c r="N703" i="15"/>
  <c r="N697" i="15"/>
  <c r="P696" i="15"/>
  <c r="P697" i="15" s="1"/>
  <c r="G673" i="15"/>
  <c r="G675" i="15" s="1"/>
  <c r="H672" i="15"/>
  <c r="I677" i="15"/>
  <c r="I679" i="15" s="1"/>
  <c r="J676" i="15"/>
  <c r="P702" i="15"/>
  <c r="P703" i="15"/>
  <c r="J561" i="15"/>
  <c r="J560" i="15"/>
  <c r="J657" i="15"/>
  <c r="K561" i="15"/>
  <c r="N707" i="15"/>
  <c r="P706" i="15"/>
  <c r="P707" i="15"/>
  <c r="M684" i="15"/>
  <c r="O684" i="15" s="1"/>
  <c r="O685" i="15" s="1"/>
  <c r="L685" i="15"/>
  <c r="L687" i="15" s="1"/>
  <c r="E561" i="15"/>
  <c r="E560" i="15"/>
  <c r="E657" i="15"/>
  <c r="E582" i="15"/>
  <c r="E633" i="15" s="1"/>
  <c r="E575" i="15"/>
  <c r="O686" i="15" l="1"/>
  <c r="O687" i="15"/>
  <c r="K639" i="20"/>
  <c r="K896" i="20"/>
  <c r="K876" i="20"/>
  <c r="K886" i="20"/>
  <c r="L895" i="20"/>
  <c r="L885" i="20"/>
  <c r="L875" i="20"/>
  <c r="Q657" i="19"/>
  <c r="P654" i="20"/>
  <c r="P655" i="20"/>
  <c r="O649" i="20"/>
  <c r="O650" i="20" s="1"/>
  <c r="P648" i="20"/>
  <c r="P649" i="20" s="1"/>
  <c r="O655" i="20"/>
  <c r="Q657" i="18"/>
  <c r="O697" i="19"/>
  <c r="O699" i="19" s="1"/>
  <c r="P696" i="19"/>
  <c r="P697" i="19" s="1"/>
  <c r="O703" i="18"/>
  <c r="O697" i="18"/>
  <c r="P696" i="18"/>
  <c r="P697" i="18" s="1"/>
  <c r="P702" i="18"/>
  <c r="P703" i="18"/>
  <c r="M693" i="18"/>
  <c r="M695" i="18" s="1"/>
  <c r="N692" i="18"/>
  <c r="M645" i="20"/>
  <c r="M647" i="20" s="1"/>
  <c r="N644" i="20"/>
  <c r="I624" i="20"/>
  <c r="H625" i="20"/>
  <c r="H627" i="20" s="1"/>
  <c r="N650" i="20"/>
  <c r="N651" i="20"/>
  <c r="J629" i="20"/>
  <c r="J631" i="20" s="1"/>
  <c r="K628" i="20"/>
  <c r="M636" i="20"/>
  <c r="L637" i="20"/>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M680" i="18"/>
  <c r="L681" i="18"/>
  <c r="L683" i="18" s="1"/>
  <c r="I677" i="18"/>
  <c r="I679" i="18" s="1"/>
  <c r="J676" i="18"/>
  <c r="O698" i="18"/>
  <c r="O699" i="18"/>
  <c r="O688" i="18"/>
  <c r="N689" i="18"/>
  <c r="N691" i="18" s="1"/>
  <c r="H673" i="18"/>
  <c r="H675" i="18" s="1"/>
  <c r="I672" i="18"/>
  <c r="O684" i="18"/>
  <c r="N685" i="18"/>
  <c r="N687" i="18" s="1"/>
  <c r="Q657" i="15"/>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P692" i="15"/>
  <c r="P693" i="15" s="1"/>
  <c r="N693" i="15"/>
  <c r="H673" i="15"/>
  <c r="H675" i="15" s="1"/>
  <c r="I672" i="15"/>
  <c r="J677" i="15"/>
  <c r="J679" i="15" s="1"/>
  <c r="K676" i="15"/>
  <c r="N684" i="15"/>
  <c r="M685" i="15"/>
  <c r="M687" i="15" s="1"/>
  <c r="P688" i="15"/>
  <c r="P689" i="15" s="1"/>
  <c r="N689" i="15"/>
  <c r="P698" i="15"/>
  <c r="P699" i="15"/>
  <c r="N699" i="15"/>
  <c r="M680" i="15"/>
  <c r="O680" i="15" s="1"/>
  <c r="O681" i="15" s="1"/>
  <c r="L681" i="15"/>
  <c r="L683" i="15" s="1"/>
  <c r="B667" i="15" l="1"/>
  <c r="B670" i="15" s="1"/>
  <c r="O667" i="15"/>
  <c r="O682" i="15"/>
  <c r="O683" i="15"/>
  <c r="M895" i="20"/>
  <c r="M885" i="20"/>
  <c r="M875" i="20"/>
  <c r="O698" i="19"/>
  <c r="L639" i="20"/>
  <c r="L886" i="20"/>
  <c r="L896" i="20"/>
  <c r="L876" i="20"/>
  <c r="O651" i="20"/>
  <c r="P650" i="20"/>
  <c r="P651" i="20"/>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K629" i="20"/>
  <c r="K631" i="20" s="1"/>
  <c r="L628" i="20"/>
  <c r="I625" i="20"/>
  <c r="I627" i="20" s="1"/>
  <c r="J624" i="20"/>
  <c r="M632" i="20"/>
  <c r="L633" i="20"/>
  <c r="L635" i="20" s="1"/>
  <c r="N636" i="20"/>
  <c r="M637" i="20"/>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O687" i="18"/>
  <c r="J677" i="18"/>
  <c r="J679" i="18" s="1"/>
  <c r="K676" i="18"/>
  <c r="I673" i="18"/>
  <c r="I675" i="18" s="1"/>
  <c r="J672" i="18"/>
  <c r="N680" i="18"/>
  <c r="M681" i="18"/>
  <c r="M683" i="18" s="1"/>
  <c r="C667" i="15"/>
  <c r="C670" i="15" s="1"/>
  <c r="D667" i="15"/>
  <c r="D670" i="15" s="1"/>
  <c r="P667" i="15"/>
  <c r="P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P690" i="15"/>
  <c r="P691" i="15"/>
  <c r="P694" i="15"/>
  <c r="P695" i="15"/>
  <c r="N680" i="15"/>
  <c r="M681" i="15"/>
  <c r="M683" i="15" s="1"/>
  <c r="P684" i="15"/>
  <c r="P685" i="15" s="1"/>
  <c r="N685" i="15"/>
  <c r="K677" i="15"/>
  <c r="K679" i="15" s="1"/>
  <c r="L676" i="15"/>
  <c r="I673" i="15"/>
  <c r="I675" i="15" s="1"/>
  <c r="J672" i="15"/>
  <c r="M639" i="20" l="1"/>
  <c r="M886" i="20"/>
  <c r="M896" i="20"/>
  <c r="M876" i="20"/>
  <c r="N875" i="20"/>
  <c r="N895" i="20"/>
  <c r="N885" i="20"/>
  <c r="L884" i="20"/>
  <c r="L874" i="20"/>
  <c r="L894" i="20"/>
  <c r="O645" i="20"/>
  <c r="O646" i="20" s="1"/>
  <c r="P644" i="20"/>
  <c r="P645" i="20" s="1"/>
  <c r="O695" i="19"/>
  <c r="O689" i="19"/>
  <c r="O690" i="19" s="1"/>
  <c r="P688" i="19"/>
  <c r="P689" i="19" s="1"/>
  <c r="P694" i="19"/>
  <c r="P695" i="19"/>
  <c r="O685" i="19"/>
  <c r="O686" i="19" s="1"/>
  <c r="P684" i="19"/>
  <c r="P685" i="19" s="1"/>
  <c r="P686" i="18"/>
  <c r="P687" i="18"/>
  <c r="P690" i="18"/>
  <c r="P691" i="18"/>
  <c r="O693" i="18"/>
  <c r="O695" i="18" s="1"/>
  <c r="P692" i="18"/>
  <c r="P693" i="18" s="1"/>
  <c r="O647" i="20"/>
  <c r="N646" i="20"/>
  <c r="N647" i="20"/>
  <c r="O640" i="20"/>
  <c r="N641" i="20"/>
  <c r="J625" i="20"/>
  <c r="J627" i="20" s="1"/>
  <c r="K624" i="20"/>
  <c r="N637" i="20"/>
  <c r="O636" i="20"/>
  <c r="M633" i="20"/>
  <c r="M635" i="20" s="1"/>
  <c r="N632" i="20"/>
  <c r="L629" i="20"/>
  <c r="L631" i="20" s="1"/>
  <c r="M628" i="20"/>
  <c r="J673" i="19"/>
  <c r="J675" i="19" s="1"/>
  <c r="K672"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P680" i="15"/>
  <c r="P681" i="15" s="1"/>
  <c r="N681" i="15"/>
  <c r="P686" i="15"/>
  <c r="P687" i="15"/>
  <c r="L677" i="15"/>
  <c r="L679" i="15" s="1"/>
  <c r="M676" i="15"/>
  <c r="O676" i="15" s="1"/>
  <c r="O677" i="15" s="1"/>
  <c r="K672" i="15"/>
  <c r="J673" i="15"/>
  <c r="J675" i="15" s="1"/>
  <c r="O678" i="15" l="1"/>
  <c r="O679" i="15"/>
  <c r="M894" i="20"/>
  <c r="M884" i="20"/>
  <c r="M874" i="20"/>
  <c r="O875" i="20"/>
  <c r="Q875" i="20" s="1"/>
  <c r="O895" i="20"/>
  <c r="Q895" i="20" s="1"/>
  <c r="O885" i="20"/>
  <c r="Q885" i="20" s="1"/>
  <c r="N896" i="20"/>
  <c r="N886" i="20"/>
  <c r="N876" i="20"/>
  <c r="P646" i="20"/>
  <c r="P647" i="20"/>
  <c r="O637" i="20"/>
  <c r="P636" i="20"/>
  <c r="O641" i="20"/>
  <c r="O643" i="20" s="1"/>
  <c r="P640" i="20"/>
  <c r="P641" i="20" s="1"/>
  <c r="O694" i="18"/>
  <c r="O687" i="19"/>
  <c r="P686" i="19"/>
  <c r="P687" i="19"/>
  <c r="P690" i="19"/>
  <c r="P691" i="19"/>
  <c r="O681" i="18"/>
  <c r="P680" i="18"/>
  <c r="P681" i="18" s="1"/>
  <c r="P694" i="18"/>
  <c r="P695" i="18"/>
  <c r="M629" i="20"/>
  <c r="M631" i="20" s="1"/>
  <c r="N628" i="20"/>
  <c r="N633" i="20"/>
  <c r="O632" i="20"/>
  <c r="N638" i="20"/>
  <c r="N639" i="20"/>
  <c r="N642" i="20"/>
  <c r="N643" i="20"/>
  <c r="K625" i="20"/>
  <c r="K627" i="20" s="1"/>
  <c r="L624"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P682" i="15"/>
  <c r="P683" i="15"/>
  <c r="K673" i="15"/>
  <c r="K675" i="15" s="1"/>
  <c r="L672" i="15"/>
  <c r="M677" i="15"/>
  <c r="M679" i="15" s="1"/>
  <c r="N676" i="15"/>
  <c r="P637" i="20" l="1"/>
  <c r="P875" i="20"/>
  <c r="P885" i="20"/>
  <c r="P895" i="20"/>
  <c r="O642" i="20"/>
  <c r="O638" i="20"/>
  <c r="O896" i="20"/>
  <c r="Q896" i="20" s="1"/>
  <c r="O876" i="20"/>
  <c r="Q876" i="20" s="1"/>
  <c r="O886" i="20"/>
  <c r="Q886" i="20" s="1"/>
  <c r="P886" i="20"/>
  <c r="P876" i="20"/>
  <c r="P896" i="20"/>
  <c r="P638" i="20"/>
  <c r="P639" i="20"/>
  <c r="O639" i="20"/>
  <c r="O633" i="20"/>
  <c r="O635" i="20" s="1"/>
  <c r="P632" i="20"/>
  <c r="P633" i="20" s="1"/>
  <c r="P642" i="20"/>
  <c r="P643" i="20"/>
  <c r="O681" i="19"/>
  <c r="O682" i="19" s="1"/>
  <c r="P680" i="19"/>
  <c r="P681" i="19" s="1"/>
  <c r="P682" i="18"/>
  <c r="P683" i="18"/>
  <c r="L625" i="20"/>
  <c r="L627" i="20" s="1"/>
  <c r="M624" i="20"/>
  <c r="N634" i="20"/>
  <c r="N635" i="20"/>
  <c r="N629" i="20"/>
  <c r="O628" i="20"/>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O672" i="15" s="1"/>
  <c r="O673" i="15" s="1"/>
  <c r="N677" i="15"/>
  <c r="P676" i="15"/>
  <c r="P677" i="15" s="1"/>
  <c r="O674" i="15" l="1"/>
  <c r="O675" i="15"/>
  <c r="N874" i="20"/>
  <c r="N884" i="20"/>
  <c r="N894" i="20"/>
  <c r="N893" i="20"/>
  <c r="N883" i="20"/>
  <c r="N873" i="20"/>
  <c r="O884" i="20"/>
  <c r="Q884" i="20" s="1"/>
  <c r="O874" i="20"/>
  <c r="Q874" i="20" s="1"/>
  <c r="O894" i="20"/>
  <c r="O634" i="20"/>
  <c r="P634" i="20"/>
  <c r="P635" i="20"/>
  <c r="O629" i="20"/>
  <c r="O630" i="20" s="1"/>
  <c r="P628" i="20"/>
  <c r="P629" i="20" s="1"/>
  <c r="P682" i="19"/>
  <c r="P683" i="19"/>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P679" i="15"/>
  <c r="P678" i="15"/>
  <c r="N679" i="15"/>
  <c r="M673" i="15"/>
  <c r="M675" i="15" s="1"/>
  <c r="N672" i="15"/>
  <c r="O631" i="20" l="1"/>
  <c r="Q894" i="20"/>
  <c r="O893" i="20"/>
  <c r="Q893" i="20" s="1"/>
  <c r="O883" i="20"/>
  <c r="Q883" i="20" s="1"/>
  <c r="O873" i="20"/>
  <c r="Q873" i="20" s="1"/>
  <c r="P873" i="20"/>
  <c r="P893" i="20"/>
  <c r="P883" i="20"/>
  <c r="P884" i="20"/>
  <c r="P894" i="20"/>
  <c r="P874" i="20"/>
  <c r="P630" i="20"/>
  <c r="P631" i="20"/>
  <c r="O677" i="19"/>
  <c r="O678" i="19" s="1"/>
  <c r="P676" i="19"/>
  <c r="P677" i="19" s="1"/>
  <c r="O677" i="18"/>
  <c r="O679" i="18" s="1"/>
  <c r="P676" i="18"/>
  <c r="P677" i="18" s="1"/>
  <c r="N625" i="20"/>
  <c r="O624" i="20"/>
  <c r="N673" i="19"/>
  <c r="N675" i="19" s="1"/>
  <c r="O672" i="19"/>
  <c r="N673" i="18"/>
  <c r="N675" i="18" s="1"/>
  <c r="O672" i="18"/>
  <c r="N630" i="17"/>
  <c r="N631" i="17"/>
  <c r="O631" i="17"/>
  <c r="O630" i="17"/>
  <c r="N625" i="17"/>
  <c r="O624" i="17"/>
  <c r="O625" i="17" s="1"/>
  <c r="N673" i="15"/>
  <c r="P672" i="15"/>
  <c r="P673" i="15" s="1"/>
  <c r="O625" i="20" l="1"/>
  <c r="O626" i="20" s="1"/>
  <c r="P624" i="20"/>
  <c r="P625" i="20" s="1"/>
  <c r="O679" i="19"/>
  <c r="O673" i="19"/>
  <c r="O674" i="19" s="1"/>
  <c r="P672" i="19"/>
  <c r="P673" i="19" s="1"/>
  <c r="P678" i="19"/>
  <c r="P679" i="19"/>
  <c r="O678" i="18"/>
  <c r="O673" i="18"/>
  <c r="P672" i="18"/>
  <c r="P673" i="18" s="1"/>
  <c r="P678" i="18"/>
  <c r="P679" i="18"/>
  <c r="N626" i="20"/>
  <c r="N627" i="20"/>
  <c r="O675" i="19"/>
  <c r="O674" i="18"/>
  <c r="O675" i="18"/>
  <c r="N626" i="17"/>
  <c r="N627" i="17"/>
  <c r="O626" i="17"/>
  <c r="O627" i="17"/>
  <c r="N675" i="15"/>
  <c r="P674" i="15"/>
  <c r="P675" i="15"/>
  <c r="O627" i="20" l="1"/>
  <c r="P626" i="20"/>
  <c r="P627" i="20"/>
  <c r="P674" i="19"/>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BF4F8ED9-8FFD-4438-9D90-91753D50C931}" keepAlive="1" name="Query - Table 10 (3)" description="Connection to the 'Table 10 (3)' query in the workbook." type="5" refreshedVersion="0" background="1">
    <dbPr connection="Provider=Microsoft.Mashup.OleDb.1;Data Source=$Workbook$;Location=&quot;Table 10 (3)&quot;;Extended Properties=&quot;&quot;" command="SELECT * FROM [Table 10 (3)]"/>
  </connection>
  <connection id="9" xr16:uid="{A6AEF31A-06F8-4574-AB72-0BE11F443B79}" keepAlive="1" name="Query - Table 10 (4)" description="Connection to the 'Table 10 (4)' query in the workbook." type="5" refreshedVersion="0" background="1">
    <dbPr connection="Provider=Microsoft.Mashup.OleDb.1;Data Source=$Workbook$;Location=&quot;Table 10 (4)&quot;;Extended Properties=&quot;&quot;" command="SELECT * FROM [Table 10 (4)]"/>
  </connection>
  <connection id="10"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11"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2"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3"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4"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5"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6" xr16:uid="{83CBDB2A-A8A2-4359-B7D5-F55F12B4D50A}" keepAlive="1" name="Query - Table 3 (3)" description="Connection to the 'Table 3 (3)' query in the workbook." type="5" refreshedVersion="0" background="1">
    <dbPr connection="Provider=Microsoft.Mashup.OleDb.1;Data Source=$Workbook$;Location=&quot;Table 3 (3)&quot;;Extended Properties=&quot;&quot;" command="SELECT * FROM [Table 3 (3)]"/>
  </connection>
  <connection id="17" xr16:uid="{6CB7C245-F604-4628-948C-DC4E2F31D93D}" keepAlive="1" name="Query - Table 3 (4)" description="Connection to the 'Table 3 (4)' query in the workbook." type="5" refreshedVersion="0" background="1">
    <dbPr connection="Provider=Microsoft.Mashup.OleDb.1;Data Source=$Workbook$;Location=&quot;Table 3 (4)&quot;;Extended Properties=&quot;&quot;" command="SELECT * FROM [Table 3 (4)]"/>
  </connection>
  <connection id="18"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9"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20" xr16:uid="{D96EAE0E-15EB-4046-A2DF-3AA9B2DC58BA}" keepAlive="1" name="Query - Table 4 (3)" description="Connection to the 'Table 4 (3)' query in the workbook." type="5" refreshedVersion="0" background="1">
    <dbPr connection="Provider=Microsoft.Mashup.OleDb.1;Data Source=$Workbook$;Location=&quot;Table 4 (3)&quot;;Extended Properties=&quot;&quot;" command="SELECT * FROM [Table 4 (3)]"/>
  </connection>
  <connection id="21" xr16:uid="{6470DE13-AB16-41D1-8477-38EF34EDB968}" keepAlive="1" name="Query - Table 4 (4)" description="Connection to the 'Table 4 (4)' query in the workbook." type="5" refreshedVersion="0" background="1">
    <dbPr connection="Provider=Microsoft.Mashup.OleDb.1;Data Source=$Workbook$;Location=&quot;Table 4 (4)&quot;;Extended Properties=&quot;&quot;" command="SELECT * FROM [Table 4 (4)]"/>
  </connection>
  <connection id="22"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23"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24" xr16:uid="{21816334-1C49-41A4-97FC-70993F4B8561}" keepAlive="1" name="Query - Table 5 (3)" description="Connection to the 'Table 5 (3)' query in the workbook." type="5" refreshedVersion="0" background="1">
    <dbPr connection="Provider=Microsoft.Mashup.OleDb.1;Data Source=$Workbook$;Location=&quot;Table 5 (3)&quot;;Extended Properties=&quot;&quot;" command="SELECT * FROM [Table 5 (3)]"/>
  </connection>
  <connection id="25" xr16:uid="{73E91CC9-0796-49F9-971C-06236893C6F4}" keepAlive="1" name="Query - Table 5 (4)" description="Connection to the 'Table 5 (4)' query in the workbook." type="5" refreshedVersion="0" background="1">
    <dbPr connection="Provider=Microsoft.Mashup.OleDb.1;Data Source=$Workbook$;Location=&quot;Table 5 (4)&quot;;Extended Properties=&quot;&quot;" command="SELECT * FROM [Table 5 (4)]"/>
  </connection>
  <connection id="26"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27"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8" xr16:uid="{CEEB3C86-FEBB-48A3-966B-556DC926EA9A}" keepAlive="1" name="Query - Table 6 (3)" description="Connection to the 'Table 6 (3)' query in the workbook." type="5" refreshedVersion="0" background="1">
    <dbPr connection="Provider=Microsoft.Mashup.OleDb.1;Data Source=$Workbook$;Location=&quot;Table 6 (3)&quot;;Extended Properties=&quot;&quot;" command="SELECT * FROM [Table 6 (3)]"/>
  </connection>
  <connection id="29" xr16:uid="{92B5F050-6057-4B7A-AD91-28B2BC9908A0}" keepAlive="1" name="Query - Table 6 (4)" description="Connection to the 'Table 6 (4)' query in the workbook." type="5" refreshedVersion="0" background="1">
    <dbPr connection="Provider=Microsoft.Mashup.OleDb.1;Data Source=$Workbook$;Location=&quot;Table 6 (4)&quot;;Extended Properties=&quot;&quot;" command="SELECT * FROM [Table 6 (4)]"/>
  </connection>
  <connection id="3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3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32" xr16:uid="{D207D14D-0ECF-41EB-8FAE-CEE9F5A27179}" keepAlive="1" name="Query - Table 7 (3)" description="Connection to the 'Table 7 (3)' query in the workbook." type="5" refreshedVersion="0" background="1">
    <dbPr connection="Provider=Microsoft.Mashup.OleDb.1;Data Source=$Workbook$;Location=&quot;Table 7 (3)&quot;;Extended Properties=&quot;&quot;" command="SELECT * FROM [Table 7 (3)]"/>
  </connection>
  <connection id="33" xr16:uid="{02943519-CDF4-4B2A-809C-DF0159452332}" keepAlive="1" name="Query - Table 7 (4)" description="Connection to the 'Table 7 (4)' query in the workbook." type="5" refreshedVersion="0" background="1">
    <dbPr connection="Provider=Microsoft.Mashup.OleDb.1;Data Source=$Workbook$;Location=&quot;Table 7 (4)&quot;;Extended Properties=&quot;&quot;" command="SELECT * FROM [Table 7 (4)]"/>
  </connection>
  <connection id="34"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35"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36" xr16:uid="{6F100B75-6999-4C24-B763-4EF95987E716}" keepAlive="1" name="Query - Table 8 (3)" description="Connection to the 'Table 8 (3)' query in the workbook." type="5" refreshedVersion="0" background="1">
    <dbPr connection="Provider=Microsoft.Mashup.OleDb.1;Data Source=$Workbook$;Location=&quot;Table 8 (3)&quot;;Extended Properties=&quot;&quot;" command="SELECT * FROM [Table 8 (3)]"/>
  </connection>
  <connection id="37" xr16:uid="{DF9550FB-F53B-41DD-9465-0F75CA923CE9}" keepAlive="1" name="Query - Table 8 (4)" description="Connection to the 'Table 8 (4)' query in the workbook." type="5" refreshedVersion="0" background="1">
    <dbPr connection="Provider=Microsoft.Mashup.OleDb.1;Data Source=$Workbook$;Location=&quot;Table 8 (4)&quot;;Extended Properties=&quot;&quot;" command="SELECT * FROM [Table 8 (4)]"/>
  </connection>
  <connection id="38"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39"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40" xr16:uid="{FD615001-EC99-4229-AA69-DA8C39F538C2}" keepAlive="1" name="Query - Table 9 (3)" description="Connection to the 'Table 9 (3)' query in the workbook." type="5" refreshedVersion="0" background="1">
    <dbPr connection="Provider=Microsoft.Mashup.OleDb.1;Data Source=$Workbook$;Location=&quot;Table 9 (3)&quot;;Extended Properties=&quot;&quot;" command="SELECT * FROM [Table 9 (3)]"/>
  </connection>
  <connection id="41" xr16:uid="{09EF3419-5EF5-4006-9AE3-E09B9CD214AF}" keepAlive="1" name="Query - Table 9 (4)" description="Connection to the 'Table 9 (4)' query in the workbook." type="5" refreshedVersion="0" background="1">
    <dbPr connection="Provider=Microsoft.Mashup.OleDb.1;Data Source=$Workbook$;Location=&quot;Table 9 (4)&quot;;Extended Properties=&quot;&quot;" command="SELECT * FROM [Table 9 (4)]"/>
  </connection>
  <connection id="42" xr16:uid="{310DFB31-E9E9-40F5-9403-D02F2FCE47F7}" keepAlive="1" name="Query - เกษตรและอุตสาหกรรมอาหาร (AGRO) &gt;&gt; ธุรกิจการเกษตร (AGRI)" description="Connection to the 'เกษตรและอุตสาหกรรมอาหาร (AGRO) &gt;&gt; ธุรกิจการเกษตร (AGRI)' query in the workbook." type="5" refreshedVersion="8" background="1" saveData="1">
    <dbPr connection="Provider=Microsoft.Mashup.OleDb.1;Data Source=$Workbook$;Location=&quot;เกษตรและอุตสาหกรรมอาหาร (AGRO) &gt;&gt; ธุรกิจการเกษตร (AGRI)&quot;;Extended Properties=&quot;&quot;" command="SELECT * FROM [เกษตรและอุตสาหกรรมอาหาร (AGRO) &gt;&gt; ธุรกิจการเกษตร (AGRI)]"/>
  </connection>
  <connection id="43" xr16:uid="{74202373-0BF6-41E5-AB1E-67D5750A9EA9}" keepAlive="1" name="Query - เกษตรและอุตสาหกรรมอาหาร (AGRO) &gt;&gt; ธุรกิจการเกษตร (AGRI) (2)" description="Connection to the 'เกษตรและอุตสาหกรรมอาหาร (AGRO) &gt;&gt; ธุรกิจการเกษตร (AGRI) (2)' query in the workbook." type="5" refreshedVersion="8" background="1" saveData="1">
    <dbPr connection="Provider=Microsoft.Mashup.OleDb.1;Data Source=$Workbook$;Location=&quot;เกษตรและอุตสาหกรรมอาหาร (AGRO) &gt;&gt; ธุรกิจการเกษตร (AGRI) (2)&quot;;Extended Properties=&quot;&quot;" command="SELECT * FROM [เกษตรและอุตสาหกรรมอาหาร (AGRO) &gt;&gt; ธุรกิจการเกษตร (AGRI) (2)]"/>
  </connection>
  <connection id="44"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45"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46" xr16:uid="{E02474EF-B873-4EF6-9209-931977851DC4}" keepAlive="1" name="Query - เกษตรและอุตสาหกรรมอาหาร (AGRO) &gt;&gt; อาหารและเครื่องดื่ม (FOOD) (3)" description="Connection to the 'เกษตรและอุตสาหกรรมอาหาร (AGRO) &gt;&gt; อาหารและเครื่องดื่ม (FOOD) (3)' query in the workbook." type="5" refreshedVersion="0" background="1">
    <dbPr connection="Provider=Microsoft.Mashup.OleDb.1;Data Source=$Workbook$;Location=&quot;เกษตรและอุตสาหกรรมอาหาร (AGRO) &gt;&gt; อาหารและเครื่องดื่ม (FOOD) (3)&quot;;Extended Properties=&quot;&quot;" command="SELECT * FROM [เกษตรและอุตสาหกรรมอาหาร (AGRO) &gt;&gt; อาหารและเครื่องดื่ม (FOOD) (3)]"/>
  </connection>
  <connection id="47" xr16:uid="{A78DEE27-4556-4E34-92D1-C40A5DD28013}" keepAlive="1" name="Query - เกษตรและอุตสาหกรรมอาหาร (AGRO) &gt;&gt; อาหารและเครื่องดื่ม (FOOD) (4)" description="Connection to the 'เกษตรและอุตสาหกรรมอาหาร (AGRO) &gt;&gt; อาหารและเครื่องดื่ม (FOOD) (4)' query in the workbook." type="5" refreshedVersion="0" background="1">
    <dbPr connection="Provider=Microsoft.Mashup.OleDb.1;Data Source=$Workbook$;Location=&quot;เกษตรและอุตสาหกรรมอาหาร (AGRO) &gt;&gt; อาหารและเครื่องดื่ม (FOOD) (4)&quot;;Extended Properties=&quot;&quot;" command="SELECT * FROM [เกษตรและอุตสาหกรรมอาหาร (AGRO) &gt;&gt; อาหารและเครื่องดื่ม (FOOD) (4)]"/>
  </connection>
  <connection id="48"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49"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50"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51"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52" xr16:uid="{F67B2FFF-498C-4D6B-8582-AC2374A96A95}" keepAlive="1" name="Query - ทรัพยากร (RESOURC) &gt;&gt; พลังงานและสาธารณูปโภค (ENERG) (3)" description="Connection to the 'ทรัพยากร (RESOURC) &gt;&gt; พลังงานและสาธารณูปโภค (ENERG) (3)' query in the workbook." type="5" refreshedVersion="0" background="1">
    <dbPr connection="Provider=Microsoft.Mashup.OleDb.1;Data Source=$Workbook$;Location=&quot;ทรัพยากร (RESOURC) &gt;&gt; พลังงานและสาธารณูปโภค (ENERG) (3)&quot;;Extended Properties=&quot;&quot;" command="SELECT * FROM [ทรัพยากร (RESOURC) &gt;&gt; พลังงานและสาธารณูปโภค (ENERG) (3)]"/>
  </connection>
  <connection id="53" xr16:uid="{A7FDCC4E-BB25-4627-A5C7-7C560C2BBDF7}" keepAlive="1" name="Query - ทรัพยากร (RESOURC) &gt;&gt; พลังงานและสาธารณูปโภค (ENERG) (4)" description="Connection to the 'ทรัพยากร (RESOURC) &gt;&gt; พลังงานและสาธารณูปโภค (ENERG) (4)' query in the workbook." type="5" refreshedVersion="0" background="1">
    <dbPr connection="Provider=Microsoft.Mashup.OleDb.1;Data Source=$Workbook$;Location=&quot;ทรัพยากร (RESOURC) &gt;&gt; พลังงานและสาธารณูปโภค (ENERG) (4)&quot;;Extended Properties=&quot;&quot;" command="SELECT * FROM [ทรัพยากร (RESOURC) &gt;&gt; พลังงานและสาธารณูปโภค (ENERG) (4)]"/>
  </connection>
  <connection id="54"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55"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56" xr16:uid="{FD6C35F4-1421-42C5-8AF9-E63840D1070B}" keepAlive="1" name="Query - ทรัพยากร (RESOURC) &gt;&gt; เหมืองแร่ (MINE) (3)" description="Connection to the 'ทรัพยากร (RESOURC) &gt;&gt; เหมืองแร่ (MINE) (3)' query in the workbook." type="5" refreshedVersion="0" background="1">
    <dbPr connection="Provider=Microsoft.Mashup.OleDb.1;Data Source=$Workbook$;Location=&quot;ทรัพยากร (RESOURC) &gt;&gt; เหมืองแร่ (MINE) (3)&quot;;Extended Properties=&quot;&quot;" command="SELECT * FROM [ทรัพยากร (RESOURC) &gt;&gt; เหมืองแร่ (MINE) (3)]"/>
  </connection>
  <connection id="57" xr16:uid="{AEF11155-438B-498B-AB2B-E1DE2C796A63}" keepAlive="1" name="Query - ทรัพยากร (RESOURC) &gt;&gt; เหมืองแร่ (MINE) (4)" description="Connection to the 'ทรัพยากร (RESOURC) &gt;&gt; เหมืองแร่ (MINE) (4)' query in the workbook." type="5" refreshedVersion="0" background="1">
    <dbPr connection="Provider=Microsoft.Mashup.OleDb.1;Data Source=$Workbook$;Location=&quot;ทรัพยากร (RESOURC) &gt;&gt; เหมืองแร่ (MINE) (4)&quot;;Extended Properties=&quot;&quot;" command="SELECT * FROM [ทรัพยากร (RESOURC) &gt;&gt; เหมืองแร่ (MINE) (4)]"/>
  </connection>
  <connection id="58"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59"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60" xr16:uid="{C5E332E9-632E-4F36-B793-8C4689AE5DE2}" keepAlive="1" name="Query - เทคโนโลยี (TECH) &gt;&gt; ชิ้นส่วนอิเล็กทรอนิกส์ (ETRON) (3)" description="Connection to the 'เทคโนโลยี (TECH) &gt;&gt; ชิ้นส่วนอิเล็กทรอนิกส์ (ETRON) (3)' query in the workbook." type="5" refreshedVersion="0" background="1">
    <dbPr connection="Provider=Microsoft.Mashup.OleDb.1;Data Source=$Workbook$;Location=&quot;เทคโนโลยี (TECH) &gt;&gt; ชิ้นส่วนอิเล็กทรอนิกส์ (ETRON) (3)&quot;;Extended Properties=&quot;&quot;" command="SELECT * FROM [เทคโนโลยี (TECH) &gt;&gt; ชิ้นส่วนอิเล็กทรอนิกส์ (ETRON) (3)]"/>
  </connection>
  <connection id="61" xr16:uid="{015C4C13-6F8A-48A2-A626-FEF00CC34923}" keepAlive="1" name="Query - เทคโนโลยี (TECH) &gt;&gt; ชิ้นส่วนอิเล็กทรอนิกส์ (ETRON) (4)" description="Connection to the 'เทคโนโลยี (TECH) &gt;&gt; ชิ้นส่วนอิเล็กทรอนิกส์ (ETRON) (4)' query in the workbook." type="5" refreshedVersion="0" background="1">
    <dbPr connection="Provider=Microsoft.Mashup.OleDb.1;Data Source=$Workbook$;Location=&quot;เทคโนโลยี (TECH) &gt;&gt; ชิ้นส่วนอิเล็กทรอนิกส์ (ETRON) (4)&quot;;Extended Properties=&quot;&quot;" command="SELECT * FROM [เทคโนโลยี (TECH) &gt;&gt; ชิ้นส่วนอิเล็กทรอนิกส์ (ETRON) (4)]"/>
  </connection>
  <connection id="62"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63"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64" xr16:uid="{FA41F7DD-365F-4A7C-9AB2-83BF8361A4F3}" keepAlive="1" name="Query - เทคโนโลยี (TECH) &gt;&gt; เทคโนโลยีสารสนเทศและการสื่อสาร (ICT) (3)" description="Connection to the 'เทคโนโลยี (TECH) &gt;&gt; เทคโนโลยีสารสนเทศและการสื่อสาร (ICT) (3)' query in the workbook." type="5" refreshedVersion="0" background="1">
    <dbPr connection="Provider=Microsoft.Mashup.OleDb.1;Data Source=$Workbook$;Location=&quot;เทคโนโลยี (TECH) &gt;&gt; เทคโนโลยีสารสนเทศและการสื่อสาร (ICT) (3)&quot;;Extended Properties=&quot;&quot;" command="SELECT * FROM [เทคโนโลยี (TECH) &gt;&gt; เทคโนโลยีสารสนเทศและการสื่อสาร (ICT) (3)]"/>
  </connection>
  <connection id="65" xr16:uid="{4489963A-1D39-4A3E-B2E4-99090D7762DE}" keepAlive="1" name="Query - เทคโนโลยี (TECH) &gt;&gt; เทคโนโลยีสารสนเทศและการสื่อสาร (ICT) (4)" description="Connection to the 'เทคโนโลยี (TECH) &gt;&gt; เทคโนโลยีสารสนเทศและการสื่อสาร (ICT) (4)' query in the workbook." type="5" refreshedVersion="0" background="1">
    <dbPr connection="Provider=Microsoft.Mashup.OleDb.1;Data Source=$Workbook$;Location=&quot;เทคโนโลยี (TECH) &gt;&gt; เทคโนโลยีสารสนเทศและการสื่อสาร (ICT) (4)&quot;;Extended Properties=&quot;&quot;" command="SELECT * FROM [เทคโนโลยี (TECH) &gt;&gt; เทคโนโลยีสารสนเทศและการสื่อสาร (ICT) (4)]"/>
  </connection>
  <connection id="66"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67"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68" xr16:uid="{7EB036DB-7B5D-42EE-90F5-C82D21D8EC98}" keepAlive="1" name="Query - ธุรกิจการเงิน (FINCIAL) &gt;&gt; เงินทุนและหลักทรัพย์ (FIN) (3)" description="Connection to the 'ธุรกิจการเงิน (FINCIAL) &gt;&gt; เงินทุนและหลักทรัพย์ (FIN) (3)' query in the workbook." type="5" refreshedVersion="0" background="1">
    <dbPr connection="Provider=Microsoft.Mashup.OleDb.1;Data Source=$Workbook$;Location=&quot;ธุรกิจการเงิน (FINCIAL) &gt;&gt; เงินทุนและหลักทรัพย์ (FIN) (3)&quot;;Extended Properties=&quot;&quot;" command="SELECT * FROM [ธุรกิจการเงิน (FINCIAL) &gt;&gt; เงินทุนและหลักทรัพย์ (FIN) (3)]"/>
  </connection>
  <connection id="69" xr16:uid="{5810358B-BDE0-4ACF-A233-8E6E9206A2E0}" keepAlive="1" name="Query - ธุรกิจการเงิน (FINCIAL) &gt;&gt; เงินทุนและหลักทรัพย์ (FIN) (4)" description="Connection to the 'ธุรกิจการเงิน (FINCIAL) &gt;&gt; เงินทุนและหลักทรัพย์ (FIN) (4)' query in the workbook." type="5" refreshedVersion="0" background="1">
    <dbPr connection="Provider=Microsoft.Mashup.OleDb.1;Data Source=$Workbook$;Location=&quot;ธุรกิจการเงิน (FINCIAL) &gt;&gt; เงินทุนและหลักทรัพย์ (FIN) (4)&quot;;Extended Properties=&quot;&quot;" command="SELECT * FROM [ธุรกิจการเงิน (FINCIAL) &gt;&gt; เงินทุนและหลักทรัพย์ (FIN) (4)]"/>
  </connection>
  <connection id="7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7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72" xr16:uid="{346EC72D-FFFA-4331-879C-79DC80167574}" keepAlive="1" name="Query - ธุรกิจการเงิน (FINCIAL) &gt;&gt; ธนาคาร (BANK) (3)" description="Connection to the 'ธุรกิจการเงิน (FINCIAL) &gt;&gt; ธนาคาร (BANK) (3)' query in the workbook." type="5" refreshedVersion="0" background="1">
    <dbPr connection="Provider=Microsoft.Mashup.OleDb.1;Data Source=$Workbook$;Location=&quot;ธุรกิจการเงิน (FINCIAL) &gt;&gt; ธนาคาร (BANK) (3)&quot;;Extended Properties=&quot;&quot;" command="SELECT * FROM [ธุรกิจการเงิน (FINCIAL) &gt;&gt; ธนาคาร (BANK) (3)]"/>
  </connection>
  <connection id="73" xr16:uid="{C57170C5-89EE-47E5-89F5-0177539D3162}" keepAlive="1" name="Query - ธุรกิจการเงิน (FINCIAL) &gt;&gt; ธนาคาร (BANK) (4)" description="Connection to the 'ธุรกิจการเงิน (FINCIAL) &gt;&gt; ธนาคาร (BANK) (4)' query in the workbook." type="5" refreshedVersion="0" background="1">
    <dbPr connection="Provider=Microsoft.Mashup.OleDb.1;Data Source=$Workbook$;Location=&quot;ธุรกิจการเงิน (FINCIAL) &gt;&gt; ธนาคาร (BANK) (4)&quot;;Extended Properties=&quot;&quot;" command="SELECT * FROM [ธุรกิจการเงิน (FINCIAL) &gt;&gt; ธนาคาร (BANK) (4)]"/>
  </connection>
  <connection id="74"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75"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76" xr16:uid="{F9773011-453E-4F94-917B-6E0C88DD2ECF}" keepAlive="1" name="Query - ธุรกิจการเงิน (FINCIAL) &gt;&gt; ประกันภัยและประกันชีวิต (INSUR) (3)" description="Connection to the 'ธุรกิจการเงิน (FINCIAL) &gt;&gt; ประกันภัยและประกันชีวิต (INSUR) (3)' query in the workbook." type="5" refreshedVersion="0" background="1">
    <dbPr connection="Provider=Microsoft.Mashup.OleDb.1;Data Source=$Workbook$;Location=&quot;ธุรกิจการเงิน (FINCIAL) &gt;&gt; ประกันภัยและประกันชีวิต (INSUR) (3)&quot;;Extended Properties=&quot;&quot;" command="SELECT * FROM [ธุรกิจการเงิน (FINCIAL) &gt;&gt; ประกันภัยและประกันชีวิต (INSUR) (3)]"/>
  </connection>
  <connection id="77" xr16:uid="{C3DD702A-29B4-4CC9-9DD1-25CE8F8E910A}" keepAlive="1" name="Query - ธุรกิจการเงิน (FINCIAL) &gt;&gt; ประกันภัยและประกันชีวิต (INSUR) (4)" description="Connection to the 'ธุรกิจการเงิน (FINCIAL) &gt;&gt; ประกันภัยและประกันชีวิต (INSUR) (4)' query in the workbook." type="5" refreshedVersion="0" background="1">
    <dbPr connection="Provider=Microsoft.Mashup.OleDb.1;Data Source=$Workbook$;Location=&quot;ธุรกิจการเงิน (FINCIAL) &gt;&gt; ประกันภัยและประกันชีวิต (INSUR) (4)&quot;;Extended Properties=&quot;&quot;" command="SELECT * FROM [ธุรกิจการเงิน (FINCIAL) &gt;&gt; ประกันภัยและประกันชีวิต (INSUR) (4)]"/>
  </connection>
  <connection id="78"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79"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80" xr16:uid="{B8C90F8D-1E78-4BEA-9BCE-7C9268665C43}" keepAlive="1" name="Query - บริการ (SERVICE) &gt;&gt; การท่องเที่ยวและสันทนาการ (TOURISM) (3)" description="Connection to the 'บริการ (SERVICE) &gt;&gt; การท่องเที่ยวและสันทนาการ (TOURISM) (3)' query in the workbook." type="5" refreshedVersion="0" background="1">
    <dbPr connection="Provider=Microsoft.Mashup.OleDb.1;Data Source=$Workbook$;Location=&quot;บริการ (SERVICE) &gt;&gt; การท่องเที่ยวและสันทนาการ (TOURISM) (3)&quot;;Extended Properties=&quot;&quot;" command="SELECT * FROM [บริการ (SERVICE) &gt;&gt; การท่องเที่ยวและสันทนาการ (TOURISM) (3)]"/>
  </connection>
  <connection id="81" xr16:uid="{F232B8CD-6F48-457C-B910-8FC6241A4212}" keepAlive="1" name="Query - บริการ (SERVICE) &gt;&gt; การท่องเที่ยวและสันทนาการ (TOURISM) (4)" description="Connection to the 'บริการ (SERVICE) &gt;&gt; การท่องเที่ยวและสันทนาการ (TOURISM) (4)' query in the workbook." type="5" refreshedVersion="0" background="1">
    <dbPr connection="Provider=Microsoft.Mashup.OleDb.1;Data Source=$Workbook$;Location=&quot;บริการ (SERVICE) &gt;&gt; การท่องเที่ยวและสันทนาการ (TOURISM) (4)&quot;;Extended Properties=&quot;&quot;" command="SELECT * FROM [บริการ (SERVICE) &gt;&gt; การท่องเที่ยวและสันทนาการ (TOURISM) (4)]"/>
  </connection>
  <connection id="82"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83"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84" xr16:uid="{B4FE9FDB-9BF6-4749-9DED-BD439E83EF81}" keepAlive="1" name="Query - บริการ (SERVICE) &gt;&gt; การแพทย์ (HELTH) (3)" description="Connection to the 'บริการ (SERVICE) &gt;&gt; การแพทย์ (HELTH) (3)' query in the workbook." type="5" refreshedVersion="0" background="1">
    <dbPr connection="Provider=Microsoft.Mashup.OleDb.1;Data Source=$Workbook$;Location=&quot;บริการ (SERVICE) &gt;&gt; การแพทย์ (HELTH) (3)&quot;;Extended Properties=&quot;&quot;" command="SELECT * FROM [บริการ (SERVICE) &gt;&gt; การแพทย์ (HELTH) (3)]"/>
  </connection>
  <connection id="85" xr16:uid="{A97B3BA5-6604-4FEA-90AC-573DD6FB6F8A}" keepAlive="1" name="Query - บริการ (SERVICE) &gt;&gt; การแพทย์ (HELTH) (4)" description="Connection to the 'บริการ (SERVICE) &gt;&gt; การแพทย์ (HELTH) (4)' query in the workbook." type="5" refreshedVersion="0" background="1">
    <dbPr connection="Provider=Microsoft.Mashup.OleDb.1;Data Source=$Workbook$;Location=&quot;บริการ (SERVICE) &gt;&gt; การแพทย์ (HELTH) (4)&quot;;Extended Properties=&quot;&quot;" command="SELECT * FROM [บริการ (SERVICE) &gt;&gt; การแพทย์ (HELTH) (4)]"/>
  </connection>
  <connection id="86"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87"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88" xr16:uid="{BD15CAE6-3ACF-49FB-89C8-CC041EDA2594}" keepAlive="1" name="Query - บริการ (SERVICE) &gt;&gt; ขนส่งและโลจิสติกส์ (TRANS) (3)" description="Connection to the 'บริการ (SERVICE) &gt;&gt; ขนส่งและโลจิสติกส์ (TRANS) (3)' query in the workbook." type="5" refreshedVersion="0" background="1">
    <dbPr connection="Provider=Microsoft.Mashup.OleDb.1;Data Source=$Workbook$;Location=&quot;บริการ (SERVICE) &gt;&gt; ขนส่งและโลจิสติกส์ (TRANS) (3)&quot;;Extended Properties=&quot;&quot;" command="SELECT * FROM [บริการ (SERVICE) &gt;&gt; ขนส่งและโลจิสติกส์ (TRANS) (3)]"/>
  </connection>
  <connection id="89" xr16:uid="{3881F221-E26F-4E14-88CD-6902542628E5}" keepAlive="1" name="Query - บริการ (SERVICE) &gt;&gt; ขนส่งและโลจิสติกส์ (TRANS) (4)" description="Connection to the 'บริการ (SERVICE) &gt;&gt; ขนส่งและโลจิสติกส์ (TRANS) (4)' query in the workbook." type="5" refreshedVersion="0" background="1">
    <dbPr connection="Provider=Microsoft.Mashup.OleDb.1;Data Source=$Workbook$;Location=&quot;บริการ (SERVICE) &gt;&gt; ขนส่งและโลจิสติกส์ (TRANS) (4)&quot;;Extended Properties=&quot;&quot;" command="SELECT * FROM [บริการ (SERVICE) &gt;&gt; ขนส่งและโลจิสติกส์ (TRANS) (4)]"/>
  </connection>
  <connection id="9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9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92" xr16:uid="{C6A2D161-E05A-40F4-972E-DB2EEA934350}" keepAlive="1" name="Query - บริการ (SERVICE) &gt;&gt; บริการเฉพาะกิจ (PROF) (3)" description="Connection to the 'บริการ (SERVICE) &gt;&gt; บริการเฉพาะกิจ (PROF) (3)' query in the workbook." type="5" refreshedVersion="0" background="1">
    <dbPr connection="Provider=Microsoft.Mashup.OleDb.1;Data Source=$Workbook$;Location=&quot;บริการ (SERVICE) &gt;&gt; บริการเฉพาะกิจ (PROF) (3)&quot;;Extended Properties=&quot;&quot;" command="SELECT * FROM [บริการ (SERVICE) &gt;&gt; บริการเฉพาะกิจ (PROF) (3)]"/>
  </connection>
  <connection id="93" xr16:uid="{C851C2F2-1E32-4090-8CF3-7E39423EA9EA}" keepAlive="1" name="Query - บริการ (SERVICE) &gt;&gt; บริการเฉพาะกิจ (PROF) (4)" description="Connection to the 'บริการ (SERVICE) &gt;&gt; บริการเฉพาะกิจ (PROF) (4)' query in the workbook." type="5" refreshedVersion="0" background="1">
    <dbPr connection="Provider=Microsoft.Mashup.OleDb.1;Data Source=$Workbook$;Location=&quot;บริการ (SERVICE) &gt;&gt; บริการเฉพาะกิจ (PROF) (4)&quot;;Extended Properties=&quot;&quot;" command="SELECT * FROM [บริการ (SERVICE) &gt;&gt; บริการเฉพาะกิจ (PROF) (4)]"/>
  </connection>
  <connection id="94"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95"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96" xr16:uid="{6FE4D60D-F6D8-4742-8AE7-C2C9231E0020}" keepAlive="1" name="Query - บริการ (SERVICE) &gt;&gt; พาณิชย์ (COMM) (3)" description="Connection to the 'บริการ (SERVICE) &gt;&gt; พาณิชย์ (COMM) (3)' query in the workbook." type="5" refreshedVersion="0" background="1">
    <dbPr connection="Provider=Microsoft.Mashup.OleDb.1;Data Source=$Workbook$;Location=&quot;บริการ (SERVICE) &gt;&gt; พาณิชย์ (COMM) (3)&quot;;Extended Properties=&quot;&quot;" command="SELECT * FROM [บริการ (SERVICE) &gt;&gt; พาณิชย์ (COMM) (3)]"/>
  </connection>
  <connection id="97" xr16:uid="{B20833C7-1954-4EC7-90DE-761DB8E4BBDC}" keepAlive="1" name="Query - บริการ (SERVICE) &gt;&gt; พาณิชย์ (COMM) (4)" description="Connection to the 'บริการ (SERVICE) &gt;&gt; พาณิชย์ (COMM) (4)' query in the workbook." type="5" refreshedVersion="0" background="1">
    <dbPr connection="Provider=Microsoft.Mashup.OleDb.1;Data Source=$Workbook$;Location=&quot;บริการ (SERVICE) &gt;&gt; พาณิชย์ (COMM) (4)&quot;;Extended Properties=&quot;&quot;" command="SELECT * FROM [บริการ (SERVICE) &gt;&gt; พาณิชย์ (COMM) (4)]"/>
  </connection>
  <connection id="98"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99"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100" xr16:uid="{CC30909D-ED3D-4590-AFDD-F177EB1A7C4D}" keepAlive="1" name="Query - บริการ (SERVICE) &gt;&gt; สื่อและสิ่งพิมพ์ (MEDIA) (3)" description="Connection to the 'บริการ (SERVICE) &gt;&gt; สื่อและสิ่งพิมพ์ (MEDIA) (3)' query in the workbook." type="5" refreshedVersion="0" background="1">
    <dbPr connection="Provider=Microsoft.Mashup.OleDb.1;Data Source=$Workbook$;Location=&quot;บริการ (SERVICE) &gt;&gt; สื่อและสิ่งพิมพ์ (MEDIA) (3)&quot;;Extended Properties=&quot;&quot;" command="SELECT * FROM [บริการ (SERVICE) &gt;&gt; สื่อและสิ่งพิมพ์ (MEDIA) (3)]"/>
  </connection>
  <connection id="101" xr16:uid="{FA07203A-F3FC-455B-B4A6-80185A3A5AD5}" keepAlive="1" name="Query - บริการ (SERVICE) &gt;&gt; สื่อและสิ่งพิมพ์ (MEDIA) (4)" description="Connection to the 'บริการ (SERVICE) &gt;&gt; สื่อและสิ่งพิมพ์ (MEDIA) (4)' query in the workbook." type="5" refreshedVersion="0" background="1">
    <dbPr connection="Provider=Microsoft.Mashup.OleDb.1;Data Source=$Workbook$;Location=&quot;บริการ (SERVICE) &gt;&gt; สื่อและสิ่งพิมพ์ (MEDIA) (4)&quot;;Extended Properties=&quot;&quot;" command="SELECT * FROM [บริการ (SERVICE) &gt;&gt; สื่อและสิ่งพิมพ์ (MEDIA) (4)]"/>
  </connection>
  <connection id="102"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103"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104" xr16:uid="{6FC9C14A-BAEE-4774-8056-143F307501DA}" keepAlive="1" name="Query - สินค้าอุตสาหกรรม (INDUS) &gt;&gt; กระดาษและวัสดุการพิมพ์ (PAPER) (3)" description="Connection to the 'สินค้าอุตสาหกรรม (INDUS) &gt;&gt; กระดาษและวัสดุการพิมพ์ (PAPER) (3)' query in the workbook." type="5" refreshedVersion="0" background="1">
    <dbPr connection="Provider=Microsoft.Mashup.OleDb.1;Data Source=$Workbook$;Location=&quot;สินค้าอุตสาหกรรม (INDUS) &gt;&gt; กระดาษและวัสดุการพิมพ์ (PAPER) (3)&quot;;Extended Properties=&quot;&quot;" command="SELECT * FROM [สินค้าอุตสาหกรรม (INDUS) &gt;&gt; กระดาษและวัสดุการพิมพ์ (PAPER) (3)]"/>
  </connection>
  <connection id="105" xr16:uid="{FEBE40C0-BCAC-4B9E-B9EB-7E454A5237F1}" keepAlive="1" name="Query - สินค้าอุตสาหกรรม (INDUS) &gt;&gt; กระดาษและวัสดุการพิมพ์ (PAPER) (4)" description="Connection to the 'สินค้าอุตสาหกรรม (INDUS) &gt;&gt; กระดาษและวัสดุการพิมพ์ (PAPER) (4)' query in the workbook." type="5" refreshedVersion="0" background="1">
    <dbPr connection="Provider=Microsoft.Mashup.OleDb.1;Data Source=$Workbook$;Location=&quot;สินค้าอุตสาหกรรม (INDUS) &gt;&gt; กระดาษและวัสดุการพิมพ์ (PAPER) (4)&quot;;Extended Properties=&quot;&quot;" command="SELECT * FROM [สินค้าอุตสาหกรรม (INDUS) &gt;&gt; กระดาษและวัสดุการพิมพ์ (PAPER) (4)]"/>
  </connection>
  <connection id="106"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107"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108" xr16:uid="{DD775A7B-2373-4FD6-9F72-E91406A96A98}" keepAlive="1" name="Query - สินค้าอุตสาหกรรม (INDUS) &gt;&gt; บรรจุภัณฑ์ (PKG) (3)" description="Connection to the 'สินค้าอุตสาหกรรม (INDUS) &gt;&gt; บรรจุภัณฑ์ (PKG) (3)' query in the workbook." type="5" refreshedVersion="0" background="1">
    <dbPr connection="Provider=Microsoft.Mashup.OleDb.1;Data Source=$Workbook$;Location=&quot;สินค้าอุตสาหกรรม (INDUS) &gt;&gt; บรรจุภัณฑ์ (PKG) (3)&quot;;Extended Properties=&quot;&quot;" command="SELECT * FROM [สินค้าอุตสาหกรรม (INDUS) &gt;&gt; บรรจุภัณฑ์ (PKG) (3)]"/>
  </connection>
  <connection id="109" xr16:uid="{F29E597A-338D-425F-85BB-A6A4257CCDE4}" keepAlive="1" name="Query - สินค้าอุตสาหกรรม (INDUS) &gt;&gt; บรรจุภัณฑ์ (PKG) (4)" description="Connection to the 'สินค้าอุตสาหกรรม (INDUS) &gt;&gt; บรรจุภัณฑ์ (PKG) (4)' query in the workbook." type="5" refreshedVersion="0" background="1">
    <dbPr connection="Provider=Microsoft.Mashup.OleDb.1;Data Source=$Workbook$;Location=&quot;สินค้าอุตสาหกรรม (INDUS) &gt;&gt; บรรจุภัณฑ์ (PKG) (4)&quot;;Extended Properties=&quot;&quot;" command="SELECT * FROM [สินค้าอุตสาหกรรม (INDUS) &gt;&gt; บรรจุภัณฑ์ (PKG) (4)]"/>
  </connection>
  <connection id="110"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111"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112" xr16:uid="{B25A29FA-8B2B-4542-8049-1010C824092E}" keepAlive="1" name="Query - สินค้าอุตสาหกรรม (INDUS) &gt;&gt; ปิโตรเคมีและเคมีภัณฑ์ (PETRO) (3)" description="Connection to the 'สินค้าอุตสาหกรรม (INDUS) &gt;&gt; ปิโตรเคมีและเคมีภัณฑ์ (PETRO) (3)' query in the workbook." type="5" refreshedVersion="0" background="1">
    <dbPr connection="Provider=Microsoft.Mashup.OleDb.1;Data Source=$Workbook$;Location=&quot;สินค้าอุตสาหกรรม (INDUS) &gt;&gt; ปิโตรเคมีและเคมีภัณฑ์ (PETRO) (3)&quot;;Extended Properties=&quot;&quot;" command="SELECT * FROM [สินค้าอุตสาหกรรม (INDUS) &gt;&gt; ปิโตรเคมีและเคมีภัณฑ์ (PETRO) (3)]"/>
  </connection>
  <connection id="113" xr16:uid="{4A874BA2-25F7-4A98-AD88-5FC018C22342}" keepAlive="1" name="Query - สินค้าอุตสาหกรรม (INDUS) &gt;&gt; ปิโตรเคมีและเคมีภัณฑ์ (PETRO) (4)" description="Connection to the 'สินค้าอุตสาหกรรม (INDUS) &gt;&gt; ปิโตรเคมีและเคมีภัณฑ์ (PETRO) (4)' query in the workbook." type="5" refreshedVersion="0" background="1">
    <dbPr connection="Provider=Microsoft.Mashup.OleDb.1;Data Source=$Workbook$;Location=&quot;สินค้าอุตสาหกรรม (INDUS) &gt;&gt; ปิโตรเคมีและเคมีภัณฑ์ (PETRO) (4)&quot;;Extended Properties=&quot;&quot;" command="SELECT * FROM [สินค้าอุตสาหกรรม (INDUS) &gt;&gt; ปิโตรเคมีและเคมีภัณฑ์ (PETRO) (4)]"/>
  </connection>
  <connection id="114"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115"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116" xr16:uid="{B9962424-AF80-4A02-AFA4-FF765ACDB2D2}" keepAlive="1" name="Query - สินค้าอุตสาหกรรม (INDUS) &gt;&gt; ยานยนต์ (AUTO) (3)" description="Connection to the 'สินค้าอุตสาหกรรม (INDUS) &gt;&gt; ยานยนต์ (AUTO) (3)' query in the workbook." type="5" refreshedVersion="0" background="1">
    <dbPr connection="Provider=Microsoft.Mashup.OleDb.1;Data Source=$Workbook$;Location=&quot;สินค้าอุตสาหกรรม (INDUS) &gt;&gt; ยานยนต์ (AUTO) (3)&quot;;Extended Properties=&quot;&quot;" command="SELECT * FROM [สินค้าอุตสาหกรรม (INDUS) &gt;&gt; ยานยนต์ (AUTO) (3)]"/>
  </connection>
  <connection id="117" xr16:uid="{03E45B3D-8AD0-4F43-819C-302752FC8F8C}" keepAlive="1" name="Query - สินค้าอุตสาหกรรม (INDUS) &gt;&gt; ยานยนต์ (AUTO) (4)" description="Connection to the 'สินค้าอุตสาหกรรม (INDUS) &gt;&gt; ยานยนต์ (AUTO) (4)' query in the workbook." type="5" refreshedVersion="0" background="1">
    <dbPr connection="Provider=Microsoft.Mashup.OleDb.1;Data Source=$Workbook$;Location=&quot;สินค้าอุตสาหกรรม (INDUS) &gt;&gt; ยานยนต์ (AUTO) (4)&quot;;Extended Properties=&quot;&quot;" command="SELECT * FROM [สินค้าอุตสาหกรรม (INDUS) &gt;&gt; ยานยนต์ (AUTO) (4)]"/>
  </connection>
  <connection id="118"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119"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120" xr16:uid="{2C1917B5-A070-42C6-9DDA-41FEC21574A8}" keepAlive="1" name="Query - สินค้าอุตสาหกรรม (INDUS) &gt;&gt; วัสดุอุตสาหกรรมและเครื่องจักร (IMM) (3)" description="Connection to the 'สินค้าอุตสาหกรรม (INDUS) &gt;&gt; วัสดุอุตสาหกรรมและเครื่องจักร (IMM) (3)' query in the workbook." type="5" refreshedVersion="0" background="1">
    <dbPr connection="Provider=Microsoft.Mashup.OleDb.1;Data Source=$Workbook$;Location=&quot;สินค้าอุตสาหกรรม (INDUS) &gt;&gt; วัสดุอุตสาหกรรมและเครื่องจักร (IMM) (3)&quot;;Extended Properties=&quot;&quot;" command="SELECT * FROM [สินค้าอุตสาหกรรม (INDUS) &gt;&gt; วัสดุอุตสาหกรรมและเครื่องจักร (IMM) (3)]"/>
  </connection>
  <connection id="121" xr16:uid="{A9D8BD88-CCE8-4D76-ACB1-00327E971552}" keepAlive="1" name="Query - สินค้าอุตสาหกรรม (INDUS) &gt;&gt; วัสดุอุตสาหกรรมและเครื่องจักร (IMM) (4)" description="Connection to the 'สินค้าอุตสาหกรรม (INDUS) &gt;&gt; วัสดุอุตสาหกรรมและเครื่องจักร (IMM) (4)' query in the workbook." type="5" refreshedVersion="0" background="1">
    <dbPr connection="Provider=Microsoft.Mashup.OleDb.1;Data Source=$Workbook$;Location=&quot;สินค้าอุตสาหกรรม (INDUS) &gt;&gt; วัสดุอุตสาหกรรมและเครื่องจักร (IMM) (4)&quot;;Extended Properties=&quot;&quot;" command="SELECT * FROM [สินค้าอุตสาหกรรม (INDUS) &gt;&gt; วัสดุอุตสาหกรรมและเครื่องจักร (IMM) (4)]"/>
  </connection>
  <connection id="122"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123"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124" xr16:uid="{EF58C845-4FE4-4AEA-BAA4-6EAC54D0EA23}" keepAlive="1" name="Query - สินค้าอุตสาหกรรม (INDUS) &gt;&gt; เหล็ก และ ผลิตภัณฑ์โลหะ (STEEL) (3)" description="Connection to the 'สินค้าอุตสาหกรรม (INDUS) &gt;&gt; เหล็ก และ ผลิตภัณฑ์โลหะ (STEEL) (3)' query in the workbook." type="5" refreshedVersion="0" background="1">
    <dbPr connection="Provider=Microsoft.Mashup.OleDb.1;Data Source=$Workbook$;Location=&quot;สินค้าอุตสาหกรรม (INDUS) &gt;&gt; เหล็ก และ ผลิตภัณฑ์โลหะ (STEEL) (3)&quot;;Extended Properties=&quot;&quot;" command="SELECT * FROM [สินค้าอุตสาหกรรม (INDUS) &gt;&gt; เหล็ก และ ผลิตภัณฑ์โลหะ (STEEL) (3)]"/>
  </connection>
  <connection id="125" xr16:uid="{C89971DF-64EE-4A0C-952A-1B8F071B7A59}" keepAlive="1" name="Query - สินค้าอุตสาหกรรม (INDUS) &gt;&gt; เหล็ก และ ผลิตภัณฑ์โลหะ (STEEL) (4)" description="Connection to the 'สินค้าอุตสาหกรรม (INDUS) &gt;&gt; เหล็ก และ ผลิตภัณฑ์โลหะ (STEEL) (4)' query in the workbook." type="5" refreshedVersion="0" background="1">
    <dbPr connection="Provider=Microsoft.Mashup.OleDb.1;Data Source=$Workbook$;Location=&quot;สินค้าอุตสาหกรรม (INDUS) &gt;&gt; เหล็ก และ ผลิตภัณฑ์โลหะ (STEEL) (4)&quot;;Extended Properties=&quot;&quot;" command="SELECT * FROM [สินค้าอุตสาหกรรม (INDUS) &gt;&gt; เหล็ก และ ผลิตภัณฑ์โลหะ (STEEL) (4)]"/>
  </connection>
  <connection id="126"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127"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128" xr16:uid="{838D3833-4724-4C3E-B39D-9428C9EA41F6}" keepAlive="1" name="Query - สินค้าอุปโภคบริโภค (CONSUMP) &gt;&gt; ของใช้ในครัวเรือนและสำนักงาน (HOME) (3)" description="Connection to the 'สินค้าอุปโภคบริโภค (CONSUMP) &gt;&gt; ของใช้ในครัวเรือนและสำนักงาน (HOME) (3)' query in the workbook." type="5" refreshedVersion="0" background="1">
    <dbPr connection="Provider=Microsoft.Mashup.OleDb.1;Data Source=$Workbook$;Location=&quot;สินค้าอุปโภคบริโภค (CONSUMP) &gt;&gt; ของใช้ในครัวเรือนและสำนักงาน (HOME) (3)&quot;;Extended Properties=&quot;&quot;" command="SELECT * FROM [สินค้าอุปโภคบริโภค (CONSUMP) &gt;&gt; ของใช้ในครัวเรือนและสำนักงาน (HOME) (3)]"/>
  </connection>
  <connection id="129" xr16:uid="{9F4F68E9-8B3B-4DB9-9084-ED470EB599D9}" keepAlive="1" name="Query - สินค้าอุปโภคบริโภค (CONSUMP) &gt;&gt; ของใช้ในครัวเรือนและสำนักงาน (HOME) (4)" description="Connection to the 'สินค้าอุปโภคบริโภค (CONSUMP) &gt;&gt; ของใช้ในครัวเรือนและสำนักงาน (HOME) (4)' query in the workbook." type="5" refreshedVersion="0" background="1">
    <dbPr connection="Provider=Microsoft.Mashup.OleDb.1;Data Source=$Workbook$;Location=&quot;สินค้าอุปโภคบริโภค (CONSUMP) &gt;&gt; ของใช้ในครัวเรือนและสำนักงาน (HOME) (4)&quot;;Extended Properties=&quot;&quot;" command="SELECT * FROM [สินค้าอุปโภคบริโภค (CONSUMP) &gt;&gt; ของใช้ในครัวเรือนและสำนักงาน (HOME) (4)]"/>
  </connection>
  <connection id="130"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131"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132" xr16:uid="{4FD8AD77-3079-45BA-B666-E016FE4A041A}" keepAlive="1" name="Query - สินค้าอุปโภคบริโภค (CONSUMP) &gt;&gt; ของใช้ส่วนตัวและเวชภัณฑ์ (PERSON) (3)" description="Connection to the 'สินค้าอุปโภคบริโภค (CONSUMP) &gt;&gt; ของใช้ส่วนตัวและเวชภัณฑ์ (PERSON) (3)' query in the workbook." type="5" refreshedVersion="0" background="1">
    <dbPr connection="Provider=Microsoft.Mashup.OleDb.1;Data Source=$Workbook$;Location=&quot;สินค้าอุปโภคบริโภค (CONSUMP) &gt;&gt; ของใช้ส่วนตัวและเวชภัณฑ์ (PERSON) (3)&quot;;Extended Properties=&quot;&quot;" command="SELECT * FROM [สินค้าอุปโภคบริโภค (CONSUMP) &gt;&gt; ของใช้ส่วนตัวและเวชภัณฑ์ (PERSON) (3)]"/>
  </connection>
  <connection id="133" xr16:uid="{9C0403A4-7877-45E7-9D6B-B178272EEE66}" keepAlive="1" name="Query - สินค้าอุปโภคบริโภค (CONSUMP) &gt;&gt; ของใช้ส่วนตัวและเวชภัณฑ์ (PERSON) (4)" description="Connection to the 'สินค้าอุปโภคบริโภค (CONSUMP) &gt;&gt; ของใช้ส่วนตัวและเวชภัณฑ์ (PERSON) (4)' query in the workbook." type="5" refreshedVersion="0" background="1">
    <dbPr connection="Provider=Microsoft.Mashup.OleDb.1;Data Source=$Workbook$;Location=&quot;สินค้าอุปโภคบริโภค (CONSUMP) &gt;&gt; ของใช้ส่วนตัวและเวชภัณฑ์ (PERSON) (4)&quot;;Extended Properties=&quot;&quot;" command="SELECT * FROM [สินค้าอุปโภคบริโภค (CONSUMP) &gt;&gt; ของใช้ส่วนตัวและเวชภัณฑ์ (PERSON) (4)]"/>
  </connection>
  <connection id="134"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135"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136" xr16:uid="{8873C5AE-1726-4FA7-A226-B779B0380269}" keepAlive="1" name="Query - สินค้าอุปโภคบริโภค (CONSUMP) &gt;&gt; แฟชั่น (FASHION) (3)" description="Connection to the 'สินค้าอุปโภคบริโภค (CONSUMP) &gt;&gt; แฟชั่น (FASHION) (3)' query in the workbook." type="5" refreshedVersion="0" background="1">
    <dbPr connection="Provider=Microsoft.Mashup.OleDb.1;Data Source=$Workbook$;Location=&quot;สินค้าอุปโภคบริโภค (CONSUMP) &gt;&gt; แฟชั่น (FASHION) (3)&quot;;Extended Properties=&quot;&quot;" command="SELECT * FROM [สินค้าอุปโภคบริโภค (CONSUMP) &gt;&gt; แฟชั่น (FASHION) (3)]"/>
  </connection>
  <connection id="137" xr16:uid="{DAAD7CD5-4A8E-4FC1-B994-7FEFF24466D3}" keepAlive="1" name="Query - สินค้าอุปโภคบริโภค (CONSUMP) &gt;&gt; แฟชั่น (FASHION) (4)" description="Connection to the 'สินค้าอุปโภคบริโภค (CONSUMP) &gt;&gt; แฟชั่น (FASHION) (4)' query in the workbook." type="5" refreshedVersion="0" background="1">
    <dbPr connection="Provider=Microsoft.Mashup.OleDb.1;Data Source=$Workbook$;Location=&quot;สินค้าอุปโภคบริโภค (CONSUMP) &gt;&gt; แฟชั่น (FASHION) (4)&quot;;Extended Properties=&quot;&quot;" command="SELECT * FROM [สินค้าอุปโภคบริโภค (CONSUMP) &gt;&gt; แฟชั่น (FASHION) (4)]"/>
  </connection>
  <connection id="138"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139" xr16:uid="{D8CC336D-3423-4E35-B670-45C6D3D2BADB}" keepAlive="1" name="Query - อสังหาริมทรัพย์และก่อสร้าง (PROPCON) &gt;&gt; กองทุนรวมอสังหาริมทรัพย์และกองทรัสต์ (3)" description="Connection to the 'อสังหาริมทรัพย์และก่อสร้าง (PROPCON) &gt;&gt; กองทุนรวมอสังหาริมทรัพย์และกองทรัสต์ (3)'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3)&quot;;Extended Properties=&quot;&quot;" command="SELECT * FROM [อสังหาริมทรัพย์และก่อสร้าง (PROPCON) &gt;&gt; กองทุนรวมอสังหาริมทรัพย์และกองทรัสต์ (3)]"/>
  </connection>
  <connection id="140" xr16:uid="{26986DDD-43D3-4C8F-A14A-E482A31C19A9}" keepAlive="1" name="Query - อสังหาริมทรัพย์และก่อสร้าง (PROPCON) &gt;&gt; กองทุนรวมอสังหาริมทรัพย์และกองทรัสต์ (4)" description="Connection to the 'อสังหาริมทรัพย์และก่อสร้าง (PROPCON) &gt;&gt; กองทุนรวมอสังหาริมทรัพย์และกองทรัสต์ (4)'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4)&quot;;Extended Properties=&quot;&quot;" command="SELECT * FROM [อสังหาริมทรัพย์และก่อสร้าง (PROPCON) &gt;&gt; กองทุนรวมอสังหาริมทรัพย์และกองทรัสต์ (4)]"/>
  </connection>
  <connection id="141"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142"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143"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144" xr16:uid="{7713ACD1-DA08-48A7-98D2-473104FB583F}" keepAlive="1" name="Query - อสังหาริมทรัพย์และก่อสร้าง (PROPCON) &gt;&gt; บริการรับเหมาก่อสร้าง (CONS) (3)" description="Connection to the 'อสังหาริมทรัพย์และก่อสร้าง (PROPCON) &gt;&gt; บริการรับเหมาก่อสร้าง (CONS) (3)' query in the workbook." type="5" refreshedVersion="0" background="1">
    <dbPr connection="Provider=Microsoft.Mashup.OleDb.1;Data Source=$Workbook$;Location=&quot;อสังหาริมทรัพย์และก่อสร้าง (PROPCON) &gt;&gt; บริการรับเหมาก่อสร้าง (CONS) (3)&quot;;Extended Properties=&quot;&quot;" command="SELECT * FROM [อสังหาริมทรัพย์และก่อสร้าง (PROPCON) &gt;&gt; บริการรับเหมาก่อสร้าง (CONS) (3)]"/>
  </connection>
  <connection id="145" xr16:uid="{7815CE80-F0F9-4F28-AB30-5D464A7308B6}" keepAlive="1" name="Query - อสังหาริมทรัพย์และก่อสร้าง (PROPCON) &gt;&gt; บริการรับเหมาก่อสร้าง (CONS) (4)" description="Connection to the 'อสังหาริมทรัพย์และก่อสร้าง (PROPCON) &gt;&gt; บริการรับเหมาก่อสร้าง (CONS) (4)' query in the workbook." type="5" refreshedVersion="0" background="1">
    <dbPr connection="Provider=Microsoft.Mashup.OleDb.1;Data Source=$Workbook$;Location=&quot;อสังหาริมทรัพย์และก่อสร้าง (PROPCON) &gt;&gt; บริการรับเหมาก่อสร้าง (CONS) (4)&quot;;Extended Properties=&quot;&quot;" command="SELECT * FROM [อสังหาริมทรัพย์และก่อสร้าง (PROPCON) &gt;&gt; บริการรับเหมาก่อสร้าง (CONS) (4)]"/>
  </connection>
  <connection id="146"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147"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148" xr16:uid="{FF3F4533-DC8E-4381-B933-45C83EC22579}" keepAlive="1" name="Query - อสังหาริมทรัพย์และก่อสร้าง (PROPCON) &gt;&gt; พัฒนาอสังหาริมทรัพย์ (PROP) (3)" description="Connection to the 'อสังหาริมทรัพย์และก่อสร้าง (PROPCON) &gt;&gt; พัฒนาอสังหาริมทรัพย์ (PROP) (3)' query in the workbook." type="5" refreshedVersion="0" background="1">
    <dbPr connection="Provider=Microsoft.Mashup.OleDb.1;Data Source=$Workbook$;Location=&quot;อสังหาริมทรัพย์และก่อสร้าง (PROPCON) &gt;&gt; พัฒนาอสังหาริมทรัพย์ (PROP) (3)&quot;;Extended Properties=&quot;&quot;" command="SELECT * FROM [อสังหาริมทรัพย์และก่อสร้าง (PROPCON) &gt;&gt; พัฒนาอสังหาริมทรัพย์ (PROP) (3)]"/>
  </connection>
  <connection id="149" xr16:uid="{8E0389F9-2F91-42DD-8D0A-26D9372CF07D}" keepAlive="1" name="Query - อสังหาริมทรัพย์และก่อสร้าง (PROPCON) &gt;&gt; พัฒนาอสังหาริมทรัพย์ (PROP) (4)" description="Connection to the 'อสังหาริมทรัพย์และก่อสร้าง (PROPCON) &gt;&gt; พัฒนาอสังหาริมทรัพย์ (PROP) (4)' query in the workbook." type="5" refreshedVersion="0" background="1">
    <dbPr connection="Provider=Microsoft.Mashup.OleDb.1;Data Source=$Workbook$;Location=&quot;อสังหาริมทรัพย์และก่อสร้าง (PROPCON) &gt;&gt; พัฒนาอสังหาริมทรัพย์ (PROP) (4)&quot;;Extended Properties=&quot;&quot;" command="SELECT * FROM [อสังหาริมทรัพย์และก่อสร้าง (PROPCON) &gt;&gt; พัฒนาอสังหาริมทรัพย์ (PROP) (4)]"/>
  </connection>
  <connection id="15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15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 id="152" xr16:uid="{C55E1D30-1E3E-4ED6-A731-668C443EF4BD}" keepAlive="1" name="Query - อสังหาริมทรัพย์และก่อสร้าง (PROPCON) &gt;&gt; วัสดุก่อสร้าง (CONMAT) (3)" description="Connection to the 'อสังหาริมทรัพย์และก่อสร้าง (PROPCON) &gt;&gt; วัสดุก่อสร้าง (CONMAT) (3)' query in the workbook." type="5" refreshedVersion="0" background="1">
    <dbPr connection="Provider=Microsoft.Mashup.OleDb.1;Data Source=$Workbook$;Location=&quot;อสังหาริมทรัพย์และก่อสร้าง (PROPCON) &gt;&gt; วัสดุก่อสร้าง (CONMAT) (3)&quot;;Extended Properties=&quot;&quot;" command="SELECT * FROM [อสังหาริมทรัพย์และก่อสร้าง (PROPCON) &gt;&gt; วัสดุก่อสร้าง (CONMAT) (3)]"/>
  </connection>
  <connection id="153" xr16:uid="{9ED68E57-6775-4E8D-8718-2A9ACE088F2A}" keepAlive="1" name="Query - อสังหาริมทรัพย์และก่อสร้าง (PROPCON) &gt;&gt; วัสดุก่อสร้าง (CONMAT) (4)" description="Connection to the 'อสังหาริมทรัพย์และก่อสร้าง (PROPCON) &gt;&gt; วัสดุก่อสร้าง (CONMAT) (4)' query in the workbook." type="5" refreshedVersion="0" background="1">
    <dbPr connection="Provider=Microsoft.Mashup.OleDb.1;Data Source=$Workbook$;Location=&quot;อสังหาริมทรัพย์และก่อสร้าง (PROPCON) &gt;&gt; วัสดุก่อสร้าง (CONMAT) (4)&quot;;Extended Properties=&quot;&quot;" command="SELECT * FROM [อสังหาริมทรัพย์และก่อสร้าง (PROPCON) &gt;&gt; วัสดุก่อสร้าง (CONMAT) (4)]"/>
  </connection>
</connections>
</file>

<file path=xl/sharedStrings.xml><?xml version="1.0" encoding="utf-8"?>
<sst xmlns="http://schemas.openxmlformats.org/spreadsheetml/2006/main" count="11131" uniqueCount="3852">
  <si>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</si>
  <si>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</si>
  <si>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</si>
  <si>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</si>
  <si>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</si>
  <si>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</si>
  <si>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</si>
  <si>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</si>
  <si>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</si>
  <si>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</si>
  <si>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</si>
  <si>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</si>
  <si>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</si>
  <si>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</si>
  <si>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</si>
  <si>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</si>
  <si>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</si>
  <si>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</si>
  <si>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</si>
  <si>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</si>
  <si>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</si>
  <si>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</si>
  <si>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</si>
  <si>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</si>
  <si>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</si>
  <si>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</si>
  <si>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</si>
  <si>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</si>
  <si>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</si>
  <si>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</si>
  <si>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</si>
  <si>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</si>
  <si>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</si>
  <si>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</si>
  <si>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</si>
  <si>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</si>
  <si>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</si>
  <si>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</si>
  <si>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</si>
  <si>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</si>
  <si>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</si>
  <si>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</si>
  <si>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</si>
  <si>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</si>
  <si>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</si>
  <si>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</si>
  <si>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</si>
  <si>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</si>
  <si>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</si>
  <si>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</si>
  <si>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</si>
  <si>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</si>
  <si>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</si>
  <si>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</si>
  <si>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</si>
  <si>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</si>
  <si>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</si>
  <si>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</si>
  <si>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</si>
  <si>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</si>
  <si>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</si>
  <si>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</si>
  <si>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</si>
  <si>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</si>
  <si>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</si>
  <si>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</si>
  <si>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</si>
  <si>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</si>
  <si>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</si>
  <si>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</si>
  <si>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</si>
  <si>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</si>
  <si>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</si>
  <si>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</si>
  <si>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</si>
  <si>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</si>
  <si>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</si>
  <si>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</si>
  <si>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</si>
  <si>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</si>
  <si>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</si>
  <si>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</si>
  <si>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</si>
  <si>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</si>
  <si>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</si>
  <si>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</si>
  <si>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</si>
  <si>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</si>
  <si>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</si>
  <si>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</si>
  <si>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</si>
  <si>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</si>
  <si>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</si>
  <si>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</si>
  <si>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</si>
  <si>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</si>
  <si>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</si>
  <si>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</si>
  <si>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</si>
  <si>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</si>
  <si>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</si>
  <si>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</si>
  <si>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</si>
  <si>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</si>
  <si>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</si>
  <si>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</si>
  <si>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</si>
  <si>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</si>
  <si>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</si>
  <si>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</si>
  <si>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</si>
  <si>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</si>
  <si>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</si>
  <si>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</si>
  <si>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</si>
  <si>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</si>
  <si>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</si>
  <si>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</si>
  <si>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</si>
  <si>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</si>
  <si>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</si>
  <si>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</si>
  <si>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</si>
  <si>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</si>
  <si>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</si>
  <si>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</si>
  <si>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</si>
  <si>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</si>
  <si>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</si>
  <si>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</si>
  <si>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</si>
  <si>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</si>
  <si>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</si>
  <si>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</si>
  <si>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</si>
  <si>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</si>
  <si>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</si>
  <si>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</si>
  <si>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</si>
  <si>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</si>
  <si>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</si>
  <si>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</si>
  <si>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</si>
  <si>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</si>
  <si>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</si>
  <si>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</si>
  <si>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</si>
  <si>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</si>
  <si>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</si>
  <si>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</si>
  <si>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</si>
  <si>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</si>
  <si>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</si>
  <si>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</si>
  <si>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</si>
  <si>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</si>
  <si>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</si>
  <si>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</si>
  <si>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</si>
  <si>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</si>
  <si>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</si>
  <si>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</si>
  <si>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</si>
  <si>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</si>
  <si>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</si>
  <si>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</si>
  <si>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</si>
  <si>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</si>
  <si>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</si>
  <si>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</si>
  <si>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</si>
  <si>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</si>
  <si>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</si>
  <si>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</si>
  <si>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</si>
  <si>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</si>
  <si>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</si>
  <si>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</si>
  <si>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</si>
  <si>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</si>
  <si>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</si>
  <si>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</si>
  <si>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</si>
  <si>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</si>
  <si>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</si>
  <si>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</si>
  <si>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</si>
  <si>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</si>
  <si>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</si>
  <si>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</si>
  <si>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</si>
  <si>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</si>
  <si>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</si>
  <si>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</si>
  <si>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</si>
  <si>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</si>
  <si>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</si>
  <si>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</si>
  <si>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</si>
  <si>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</si>
  <si>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</si>
  <si>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</si>
  <si>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</si>
  <si>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</si>
  <si>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</si>
  <si>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</si>
  <si>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</si>
  <si>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</si>
  <si>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</si>
  <si>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</si>
  <si>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</si>
  <si>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</si>
  <si>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</si>
  <si>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</si>
  <si>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</si>
  <si>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</si>
  <si>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</si>
  <si>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</si>
  <si>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</si>
  <si>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</si>
  <si>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</si>
  <si>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</si>
  <si>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</si>
  <si>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</si>
  <si>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</si>
  <si>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</si>
  <si>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</si>
  <si>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</si>
  <si>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</si>
  <si>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</si>
  <si>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</si>
  <si>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</si>
  <si>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</si>
  <si>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</si>
  <si>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</si>
  <si>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</si>
  <si>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</si>
  <si>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</si>
  <si>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</si>
  <si>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</si>
  <si>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</si>
  <si>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</si>
  <si>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</si>
  <si>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</si>
  <si>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</si>
  <si>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</si>
  <si>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</si>
  <si>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</si>
  <si>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</si>
  <si>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</si>
  <si>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</si>
  <si>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</si>
  <si>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</si>
  <si>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EASTW</t>
  </si>
  <si>
    <t>EA</t>
  </si>
  <si>
    <t>DTAC</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</si>
  <si>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</si>
  <si>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</si>
  <si>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</si>
  <si>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</si>
  <si>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</si>
  <si>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</si>
  <si>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</si>
  <si>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</si>
  <si>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</si>
  <si>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</si>
  <si>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</si>
  <si>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</si>
  <si>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</si>
  <si>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</si>
  <si>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</si>
  <si>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</si>
  <si>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</si>
  <si>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</si>
  <si>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</si>
  <si>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</si>
  <si>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</si>
  <si>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</si>
  <si>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</si>
  <si>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</si>
  <si>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</si>
  <si>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</si>
  <si>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</si>
  <si>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</si>
  <si>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</si>
  <si>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</si>
  <si>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</si>
  <si>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</si>
  <si>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</si>
  <si>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</si>
  <si>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</si>
  <si>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</si>
  <si>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</si>
  <si>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</si>
  <si>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</si>
  <si>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</si>
  <si>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</si>
  <si>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</si>
  <si>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</si>
  <si>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</si>
  <si>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</si>
  <si>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</si>
  <si>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</si>
  <si>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</si>
  <si>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</si>
  <si>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</si>
  <si>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</si>
  <si>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</si>
  <si>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</si>
  <si>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</si>
  <si>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</si>
  <si>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</si>
  <si>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</si>
  <si>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</si>
  <si>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</si>
  <si>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</si>
  <si>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</si>
  <si>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</si>
  <si>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</si>
  <si>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</si>
  <si>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</si>
  <si>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</si>
  <si>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</si>
  <si>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</si>
  <si>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</si>
  <si>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</si>
  <si>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</si>
  <si>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</si>
  <si>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</si>
  <si>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</si>
  <si>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</si>
  <si>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</si>
  <si>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</si>
  <si>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</si>
  <si>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</si>
  <si>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</si>
  <si>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</si>
  <si>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</si>
  <si>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</si>
  <si>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</si>
  <si>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</si>
  <si>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</si>
  <si>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</si>
  <si>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</si>
  <si>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</si>
  <si>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</si>
  <si>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</si>
  <si>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</si>
  <si>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</si>
  <si>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</si>
  <si>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</si>
  <si>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</si>
  <si>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</si>
  <si>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</si>
  <si>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</si>
  <si>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</si>
  <si>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</si>
  <si>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</si>
  <si>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</si>
  <si>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</si>
  <si>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</si>
  <si>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</si>
  <si>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</si>
  <si>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</si>
  <si>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</si>
  <si>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</si>
  <si>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</si>
  <si>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</si>
  <si>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</si>
  <si>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</si>
  <si>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</si>
  <si>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</si>
  <si>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</si>
  <si>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DIF</t>
  </si>
  <si>
    <t>JASIF</t>
  </si>
  <si>
    <t>CPNREIT</t>
  </si>
  <si>
    <t>FTREIT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</si>
  <si>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</si>
  <si>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</si>
  <si>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</si>
  <si>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</si>
  <si>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</si>
  <si>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</si>
  <si>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</si>
  <si>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</si>
  <si>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</si>
  <si>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</si>
  <si>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</si>
  <si>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</si>
  <si>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</si>
  <si>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</si>
  <si>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</si>
  <si>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</si>
  <si>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</si>
  <si>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</si>
  <si>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</si>
  <si>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</si>
  <si>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</si>
  <si>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</si>
  <si>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</si>
  <si>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</si>
  <si>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</si>
  <si>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</si>
  <si>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</si>
  <si>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</si>
  <si>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</si>
  <si>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</si>
  <si>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</si>
  <si>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</si>
  <si>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</si>
  <si>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</si>
  <si>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</si>
  <si>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</si>
  <si>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</si>
  <si>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</si>
  <si>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</si>
  <si>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</si>
  <si>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</si>
  <si>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</si>
  <si>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</si>
  <si>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</si>
  <si>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</si>
  <si>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</si>
  <si>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</si>
  <si>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</si>
  <si>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</si>
  <si>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</si>
  <si>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</si>
  <si>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</si>
  <si>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</si>
  <si>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</si>
  <si>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</si>
  <si>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</si>
  <si>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</si>
  <si>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</si>
  <si>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</si>
  <si>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</si>
  <si>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</si>
  <si>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</si>
  <si>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</si>
  <si>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</si>
  <si>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</si>
  <si>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</si>
  <si>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</si>
  <si>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</si>
  <si>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</si>
  <si>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</si>
  <si>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</si>
  <si>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</si>
  <si>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</si>
  <si>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</si>
  <si>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</si>
  <si>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</si>
  <si>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</si>
  <si>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</si>
  <si>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</si>
  <si>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</si>
  <si>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</si>
  <si>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</si>
  <si>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</si>
  <si>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</si>
  <si>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</si>
  <si>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</si>
  <si>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</si>
  <si>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</si>
  <si>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</si>
  <si>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</si>
  <si>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</si>
  <si>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</si>
  <si>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</si>
  <si>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</si>
  <si>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</si>
  <si>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</si>
  <si>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</si>
  <si>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</si>
  <si>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</si>
  <si>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</si>
  <si>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</si>
  <si>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</si>
  <si>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</si>
  <si>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</si>
  <si>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</si>
  <si>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</si>
  <si>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</si>
  <si>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</si>
  <si>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</si>
  <si>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</si>
  <si>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</si>
  <si>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</si>
  <si>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</si>
  <si>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</si>
  <si>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</si>
  <si>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</si>
  <si>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</si>
  <si>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</si>
  <si>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</si>
  <si>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</si>
  <si>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</si>
  <si>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</si>
  <si>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</si>
  <si>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</si>
  <si>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</si>
  <si>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</si>
  <si>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</si>
  <si>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</si>
  <si>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</si>
  <si>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</si>
  <si>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</si>
  <si>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</si>
  <si>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</si>
  <si>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</si>
  <si>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</si>
  <si>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</si>
  <si>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</si>
  <si>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</si>
  <si>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</si>
  <si>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</si>
  <si>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</si>
  <si>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</si>
  <si>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</si>
  <si>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</si>
  <si>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</si>
  <si>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</si>
  <si>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</si>
  <si>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</si>
  <si>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</si>
  <si>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</si>
  <si>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</si>
  <si>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</si>
  <si>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</si>
  <si>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</si>
  <si>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</si>
  <si>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</si>
  <si>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</si>
  <si>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</si>
  <si>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</si>
  <si>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</si>
  <si>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</si>
  <si>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</si>
  <si>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</si>
  <si>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</si>
  <si>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</si>
  <si>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</si>
  <si>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</si>
  <si>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</si>
  <si>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</si>
  <si>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</si>
  <si>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</si>
  <si>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</si>
  <si>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</si>
  <si>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</si>
  <si>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</si>
  <si>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</si>
  <si>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</si>
  <si>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</si>
  <si>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</si>
  <si>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</si>
  <si>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</si>
  <si>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</si>
  <si>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</si>
  <si>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</si>
  <si>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</si>
  <si>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</si>
  <si>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</si>
  <si>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</si>
  <si>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</si>
  <si>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</si>
  <si>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</si>
  <si>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</si>
  <si>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</si>
  <si>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</si>
  <si>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</si>
  <si>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</si>
  <si>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</si>
  <si>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</si>
  <si>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</si>
  <si>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</si>
  <si>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</si>
  <si>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</si>
  <si>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</si>
  <si>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</si>
  <si>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</si>
  <si>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</si>
  <si>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</si>
  <si>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</si>
  <si>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</si>
  <si>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</si>
  <si>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</si>
  <si>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</si>
  <si>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</si>
  <si>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</si>
  <si>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</si>
  <si>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</si>
  <si>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</si>
  <si>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</si>
  <si>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</si>
  <si>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</si>
  <si>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</si>
  <si>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</si>
  <si>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</si>
  <si>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</si>
  <si>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</si>
  <si>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</si>
  <si>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</si>
  <si>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</si>
  <si>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</si>
  <si>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</si>
  <si>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</si>
  <si>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</si>
  <si>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</si>
  <si>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</si>
  <si>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</si>
  <si>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</si>
  <si>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</si>
  <si>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</si>
  <si>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</si>
  <si>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</si>
  <si>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</si>
  <si>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</si>
  <si>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</si>
  <si>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</si>
  <si>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</si>
  <si>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</si>
  <si>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</si>
  <si>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</si>
  <si>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</si>
  <si>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</si>
  <si>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</si>
  <si>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</si>
  <si>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</si>
  <si>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</si>
  <si>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</si>
  <si>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</si>
  <si>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</si>
  <si>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</si>
  <si>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</si>
  <si>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</si>
  <si>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</si>
  <si>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</si>
  <si>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</si>
  <si>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</si>
  <si>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</si>
  <si>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</si>
  <si>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</si>
  <si>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</si>
  <si>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</si>
  <si>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</si>
  <si>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</si>
  <si>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</si>
  <si>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</si>
  <si>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</si>
  <si>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</si>
  <si>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</si>
  <si>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</si>
  <si>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</si>
  <si>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</si>
  <si>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</si>
  <si>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</si>
  <si>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</si>
  <si>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</si>
  <si>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</si>
  <si>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</si>
  <si>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</si>
  <si>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</si>
  <si>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</si>
  <si>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</si>
  <si>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</si>
  <si>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</si>
  <si>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</si>
  <si>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</si>
  <si>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</si>
  <si>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</si>
  <si>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</si>
  <si>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</si>
  <si>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</si>
  <si>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</si>
  <si>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</si>
  <si>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</si>
  <si>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</si>
  <si>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</si>
  <si>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</si>
  <si>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</si>
  <si>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</si>
  <si>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</si>
  <si>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</si>
  <si>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</si>
  <si>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</si>
  <si>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</si>
  <si>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</si>
  <si>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</si>
  <si>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</si>
  <si>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</si>
  <si>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</si>
  <si>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</si>
  <si>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</si>
  <si>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</si>
  <si>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</si>
  <si>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</si>
  <si>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</si>
  <si>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</si>
  <si>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</si>
  <si>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</si>
  <si>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</si>
  <si>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</si>
  <si>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</si>
  <si>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</si>
  <si>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</si>
  <si>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</si>
  <si>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</si>
  <si>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</si>
  <si>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</si>
  <si>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</si>
  <si>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</si>
  <si>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</si>
  <si>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</si>
  <si>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</si>
  <si>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</si>
  <si>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</si>
  <si>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</si>
  <si>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</si>
  <si>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</si>
  <si>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</si>
  <si>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ALLY</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</si>
  <si>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</si>
  <si>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</si>
  <si>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</si>
  <si>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</si>
  <si>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</si>
  <si>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</si>
  <si>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</si>
  <si>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</si>
  <si>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</si>
  <si>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</si>
  <si>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</si>
  <si>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</si>
  <si>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</si>
  <si>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</si>
  <si>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</si>
  <si>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</si>
  <si>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58.00</t>
  </si>
  <si>
    <t>25.75</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</si>
  <si>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</si>
  <si>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</si>
  <si>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</si>
  <si>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</si>
  <si>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</si>
  <si>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</si>
  <si>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</si>
  <si>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</si>
  <si>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</si>
  <si>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</si>
  <si>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</si>
  <si>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</si>
  <si>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</si>
  <si>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</si>
  <si>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</si>
  <si>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</si>
  <si>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</si>
  <si>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</si>
  <si>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</si>
  <si>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</si>
  <si>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</si>
  <si>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</si>
  <si>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</si>
  <si>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</si>
  <si>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</si>
  <si>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</si>
  <si>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</si>
  <si>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</si>
  <si>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</si>
  <si>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</si>
  <si>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</si>
  <si>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</si>
  <si>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</si>
  <si>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</si>
  <si>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</si>
  <si>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14.40</t>
  </si>
  <si>
    <t>ล่าสุด</t>
  </si>
  <si>
    <t>สูงสุด</t>
  </si>
  <si>
    <t>ต่ำสุด</t>
  </si>
  <si>
    <t>เปิด</t>
  </si>
  <si>
    <t>1.50</t>
  </si>
  <si>
    <t>8.40</t>
  </si>
  <si>
    <t>17.00</t>
  </si>
  <si>
    <t>38.00</t>
  </si>
  <si>
    <t>6.10</t>
  </si>
  <si>
    <t>KISS</t>
  </si>
  <si>
    <t>16.10</t>
  </si>
  <si>
    <t>9.10</t>
  </si>
  <si>
    <t>12.20</t>
  </si>
  <si>
    <t>14.00</t>
  </si>
  <si>
    <t>5.70</t>
  </si>
  <si>
    <t>4.08</t>
  </si>
  <si>
    <t>7.60</t>
  </si>
  <si>
    <t>19.70</t>
  </si>
  <si>
    <t>14.50</t>
  </si>
  <si>
    <t>7.25</t>
  </si>
  <si>
    <t>12.10</t>
  </si>
  <si>
    <t>29.75</t>
  </si>
  <si>
    <t>11.10</t>
  </si>
  <si>
    <t>12.70</t>
  </si>
  <si>
    <t>13.00</t>
  </si>
  <si>
    <t>4.40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</si>
  <si>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</si>
  <si>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</si>
  <si>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</si>
  <si>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</si>
  <si>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</si>
  <si>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</si>
  <si>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</si>
  <si>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</si>
  <si>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</si>
  <si>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</si>
  <si>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</si>
  <si>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</si>
  <si>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</si>
  <si>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</si>
  <si>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</si>
  <si>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</si>
  <si>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</si>
  <si>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</si>
  <si>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48.00</t>
  </si>
  <si>
    <t>11.40</t>
  </si>
  <si>
    <t>59.00</t>
  </si>
  <si>
    <t>3.42</t>
  </si>
  <si>
    <t>15.00</t>
  </si>
  <si>
    <t>32.00</t>
  </si>
  <si>
    <t>3.80</t>
  </si>
  <si>
    <t>18.10</t>
  </si>
  <si>
    <t>6.50</t>
  </si>
  <si>
    <t>10.30</t>
  </si>
  <si>
    <t>50.00</t>
  </si>
  <si>
    <t>12.50</t>
  </si>
  <si>
    <t>43.75</t>
  </si>
  <si>
    <t>29.25</t>
  </si>
  <si>
    <t>41.00</t>
  </si>
  <si>
    <t>6.00</t>
  </si>
  <si>
    <t>4.02</t>
  </si>
  <si>
    <t>8.20</t>
  </si>
  <si>
    <t>14.20</t>
  </si>
  <si>
    <t>MFEC</t>
  </si>
  <si>
    <t>5.55</t>
  </si>
  <si>
    <t>9.50</t>
  </si>
  <si>
    <t>25.25</t>
  </si>
  <si>
    <t>17.90</t>
  </si>
  <si>
    <t>6.05</t>
  </si>
  <si>
    <t>13.80</t>
  </si>
  <si>
    <t>13.40</t>
  </si>
  <si>
    <t>2.60</t>
  </si>
  <si>
    <t>9.90</t>
  </si>
  <si>
    <t>7.80</t>
  </si>
  <si>
    <t>21.50</t>
  </si>
  <si>
    <t>เปลี่ยน แปลง</t>
  </si>
  <si>
    <t>%เปลี่ยน แปลง</t>
  </si>
  <si>
    <t>EE</t>
  </si>
  <si>
    <t>0.80</t>
  </si>
  <si>
    <t>0.79</t>
  </si>
  <si>
    <t>-0.01</t>
  </si>
  <si>
    <t>17.70</t>
  </si>
  <si>
    <t>-0.40</t>
  </si>
  <si>
    <t>LEE</t>
  </si>
  <si>
    <t>2.52</t>
  </si>
  <si>
    <t>2.54</t>
  </si>
  <si>
    <t>+0.04</t>
  </si>
  <si>
    <t>6.25</t>
  </si>
  <si>
    <t>6.20</t>
  </si>
  <si>
    <t>+0.05</t>
  </si>
  <si>
    <t>0.00</t>
  </si>
  <si>
    <t>21.20</t>
  </si>
  <si>
    <t>21.30</t>
  </si>
  <si>
    <t>11.20</t>
  </si>
  <si>
    <t>10.40</t>
  </si>
  <si>
    <t>10.90</t>
  </si>
  <si>
    <t>+0.40</t>
  </si>
  <si>
    <t>TRUBB</t>
  </si>
  <si>
    <t>2.48</t>
  </si>
  <si>
    <t>2.56</t>
  </si>
  <si>
    <t>2.46</t>
  </si>
  <si>
    <t>+0.02</t>
  </si>
  <si>
    <t>6.75</t>
  </si>
  <si>
    <t>7.05</t>
  </si>
  <si>
    <t>6.70</t>
  </si>
  <si>
    <t>UPOIC</t>
  </si>
  <si>
    <t>8.00</t>
  </si>
  <si>
    <t>7.45</t>
  </si>
  <si>
    <t>-0.60</t>
  </si>
  <si>
    <t>UVAN</t>
  </si>
  <si>
    <t>8.60</t>
  </si>
  <si>
    <t>8.75</t>
  </si>
  <si>
    <t>8.30</t>
  </si>
  <si>
    <t>8.45</t>
  </si>
  <si>
    <t>VPO</t>
  </si>
  <si>
    <t>1.59</t>
  </si>
  <si>
    <t>1.53</t>
  </si>
  <si>
    <t>1.55</t>
  </si>
  <si>
    <t>-0.03</t>
  </si>
  <si>
    <t>5.50</t>
  </si>
  <si>
    <t>5.60</t>
  </si>
  <si>
    <t>5.45</t>
  </si>
  <si>
    <t>-0.05</t>
  </si>
  <si>
    <t>17.20</t>
  </si>
  <si>
    <t>17.10</t>
  </si>
  <si>
    <t>-0.10</t>
  </si>
  <si>
    <t>-0.58</t>
  </si>
  <si>
    <t>BR</t>
  </si>
  <si>
    <t>3.58</t>
  </si>
  <si>
    <t>3.46</t>
  </si>
  <si>
    <t>+0.57</t>
  </si>
  <si>
    <t>BRR</t>
  </si>
  <si>
    <t>5.65</t>
  </si>
  <si>
    <t>-1.74</t>
  </si>
  <si>
    <t>+0.50</t>
  </si>
  <si>
    <t>CFRESH</t>
  </si>
  <si>
    <t>4.04</t>
  </si>
  <si>
    <t>3.98</t>
  </si>
  <si>
    <t>CHOTI</t>
  </si>
  <si>
    <t>CM</t>
  </si>
  <si>
    <t>3.44</t>
  </si>
  <si>
    <t>26.25</t>
  </si>
  <si>
    <t>-0.25</t>
  </si>
  <si>
    <t>-0.94</t>
  </si>
  <si>
    <t>CPI</t>
  </si>
  <si>
    <t>5.40</t>
  </si>
  <si>
    <t>5.15</t>
  </si>
  <si>
    <t>+0.15</t>
  </si>
  <si>
    <t>F&amp;D</t>
  </si>
  <si>
    <t>22.10</t>
  </si>
  <si>
    <t>GLOCON</t>
  </si>
  <si>
    <t>0.99</t>
  </si>
  <si>
    <t>29.00</t>
  </si>
  <si>
    <t>8.05</t>
  </si>
  <si>
    <t>-1.20</t>
  </si>
  <si>
    <t>JDF</t>
  </si>
  <si>
    <t>3.36</t>
  </si>
  <si>
    <t>+0.10</t>
  </si>
  <si>
    <t>KBS</t>
  </si>
  <si>
    <t>4.26</t>
  </si>
  <si>
    <t>4.44</t>
  </si>
  <si>
    <t>4.38</t>
  </si>
  <si>
    <t>+0.06</t>
  </si>
  <si>
    <t>+1.39</t>
  </si>
  <si>
    <t>3.78</t>
  </si>
  <si>
    <t>3.82</t>
  </si>
  <si>
    <t>-0.02</t>
  </si>
  <si>
    <t>KTIS</t>
  </si>
  <si>
    <t>4.90</t>
  </si>
  <si>
    <t>4.86</t>
  </si>
  <si>
    <t>-0.04</t>
  </si>
  <si>
    <t>LST</t>
  </si>
  <si>
    <t>5.35</t>
  </si>
  <si>
    <t>+0.75</t>
  </si>
  <si>
    <t>MALEE</t>
  </si>
  <si>
    <t>7.15</t>
  </si>
  <si>
    <t>7.30</t>
  </si>
  <si>
    <t>7.10</t>
  </si>
  <si>
    <t>+0.71</t>
  </si>
  <si>
    <t>32.75</t>
  </si>
  <si>
    <t>-0.15</t>
  </si>
  <si>
    <t>16.80</t>
  </si>
  <si>
    <t>-0.75</t>
  </si>
  <si>
    <t>33.75</t>
  </si>
  <si>
    <t>+1.50</t>
  </si>
  <si>
    <t>PB</t>
  </si>
  <si>
    <t>PLUS</t>
  </si>
  <si>
    <t>7.00</t>
  </si>
  <si>
    <t>6.60</t>
  </si>
  <si>
    <t>PM</t>
  </si>
  <si>
    <t>8.95</t>
  </si>
  <si>
    <t>9.05</t>
  </si>
  <si>
    <t>+0.56</t>
  </si>
  <si>
    <t>10.60</t>
  </si>
  <si>
    <t>+0.30</t>
  </si>
  <si>
    <t>14.70</t>
  </si>
  <si>
    <t>15.20</t>
  </si>
  <si>
    <t>+2.04</t>
  </si>
  <si>
    <t>34.25</t>
  </si>
  <si>
    <t>33.50</t>
  </si>
  <si>
    <t>SAUCE</t>
  </si>
  <si>
    <t>-0.50</t>
  </si>
  <si>
    <t>SFP</t>
  </si>
  <si>
    <t>15.30</t>
  </si>
  <si>
    <t>SNP</t>
  </si>
  <si>
    <t>15.40</t>
  </si>
  <si>
    <t>15.10</t>
  </si>
  <si>
    <t>SORKON</t>
  </si>
  <si>
    <t>5.30</t>
  </si>
  <si>
    <t>5.25</t>
  </si>
  <si>
    <t>SSC</t>
  </si>
  <si>
    <t>30.00</t>
  </si>
  <si>
    <t>+0.25</t>
  </si>
  <si>
    <t>SSF</t>
  </si>
  <si>
    <t>10.10</t>
  </si>
  <si>
    <t>9.65</t>
  </si>
  <si>
    <t>-0.20</t>
  </si>
  <si>
    <t>SST</t>
  </si>
  <si>
    <t>+1.82</t>
  </si>
  <si>
    <t>5.20</t>
  </si>
  <si>
    <t>5.05</t>
  </si>
  <si>
    <t>5.10</t>
  </si>
  <si>
    <t>-1.92</t>
  </si>
  <si>
    <t>TC</t>
  </si>
  <si>
    <t>7.20</t>
  </si>
  <si>
    <t>6.45</t>
  </si>
  <si>
    <t>6.55</t>
  </si>
  <si>
    <t>6.35</t>
  </si>
  <si>
    <t>-0.99</t>
  </si>
  <si>
    <t>TIPCO</t>
  </si>
  <si>
    <t>9.00</t>
  </si>
  <si>
    <t>8.85</t>
  </si>
  <si>
    <t>+0.69</t>
  </si>
  <si>
    <t>-0.57</t>
  </si>
  <si>
    <t>+0.79</t>
  </si>
  <si>
    <t>3.14</t>
  </si>
  <si>
    <t>3.12</t>
  </si>
  <si>
    <t>11.80</t>
  </si>
  <si>
    <t>11.70</t>
  </si>
  <si>
    <t>+0.86</t>
  </si>
  <si>
    <t>+1.00</t>
  </si>
  <si>
    <t>AIT</t>
  </si>
  <si>
    <t>ALT</t>
  </si>
  <si>
    <t>2.42</t>
  </si>
  <si>
    <t>AMR</t>
  </si>
  <si>
    <t>13.50</t>
  </si>
  <si>
    <t>13.30</t>
  </si>
  <si>
    <t>45.25</t>
  </si>
  <si>
    <t>44.00</t>
  </si>
  <si>
    <t>13.20</t>
  </si>
  <si>
    <t>12.80</t>
  </si>
  <si>
    <t>12.90</t>
  </si>
  <si>
    <t>ILINK</t>
  </si>
  <si>
    <t>7.65</t>
  </si>
  <si>
    <t>INET</t>
  </si>
  <si>
    <t>-0.88</t>
  </si>
  <si>
    <t>4.60</t>
  </si>
  <si>
    <t>4.32</t>
  </si>
  <si>
    <t>4.36</t>
  </si>
  <si>
    <t>4.22</t>
  </si>
  <si>
    <t>3.88</t>
  </si>
  <si>
    <t>3.66</t>
  </si>
  <si>
    <t>3.70</t>
  </si>
  <si>
    <t>55.25</t>
  </si>
  <si>
    <t>52.25</t>
  </si>
  <si>
    <t>JTS</t>
  </si>
  <si>
    <t>8.55</t>
  </si>
  <si>
    <t>8.65</t>
  </si>
  <si>
    <t>+0.58</t>
  </si>
  <si>
    <t>MSC</t>
  </si>
  <si>
    <t>SAMART</t>
  </si>
  <si>
    <t>5.90</t>
  </si>
  <si>
    <t>SAMTEL</t>
  </si>
  <si>
    <t>SDC</t>
  </si>
  <si>
    <t>0.34</t>
  </si>
  <si>
    <t>0.33</t>
  </si>
  <si>
    <t>27.25</t>
  </si>
  <si>
    <t>27.00</t>
  </si>
  <si>
    <t>10.70</t>
  </si>
  <si>
    <t>+0.20</t>
  </si>
  <si>
    <t>SVOA</t>
  </si>
  <si>
    <t>2.92</t>
  </si>
  <si>
    <t>2.96</t>
  </si>
  <si>
    <t>2.90</t>
  </si>
  <si>
    <t>SYMC</t>
  </si>
  <si>
    <t>6.40</t>
  </si>
  <si>
    <t>+0.55</t>
  </si>
  <si>
    <t>9.30</t>
  </si>
  <si>
    <t>9.25</t>
  </si>
  <si>
    <t>-0.54</t>
  </si>
  <si>
    <t>TKC</t>
  </si>
  <si>
    <t>4.64</t>
  </si>
  <si>
    <t>4.68</t>
  </si>
  <si>
    <t>TWZ</t>
  </si>
  <si>
    <t>0.08</t>
  </si>
  <si>
    <t>0.07</t>
  </si>
  <si>
    <t>CCET</t>
  </si>
  <si>
    <t>2.38</t>
  </si>
  <si>
    <t>2.40</t>
  </si>
  <si>
    <t>2.36</t>
  </si>
  <si>
    <t>+0.60</t>
  </si>
  <si>
    <t>METCO</t>
  </si>
  <si>
    <t>-1.00</t>
  </si>
  <si>
    <t>NEX</t>
  </si>
  <si>
    <t>4.42</t>
  </si>
  <si>
    <t>4.24</t>
  </si>
  <si>
    <t>6.95</t>
  </si>
  <si>
    <t>TEAM</t>
  </si>
  <si>
    <t>3.28</t>
  </si>
  <si>
    <t>7UP</t>
  </si>
  <si>
    <t>1.02</t>
  </si>
  <si>
    <t>1.03</t>
  </si>
  <si>
    <t>ACC</t>
  </si>
  <si>
    <t>1.37</t>
  </si>
  <si>
    <t>1.32</t>
  </si>
  <si>
    <t>2.66</t>
  </si>
  <si>
    <t>2.70</t>
  </si>
  <si>
    <t>AGE</t>
  </si>
  <si>
    <t>3.76</t>
  </si>
  <si>
    <t>3.74</t>
  </si>
  <si>
    <t>+0.54</t>
  </si>
  <si>
    <t>AI</t>
  </si>
  <si>
    <t>6.30</t>
  </si>
  <si>
    <t>-0.78</t>
  </si>
  <si>
    <t>AIE</t>
  </si>
  <si>
    <t>3.72</t>
  </si>
  <si>
    <t>3.68</t>
  </si>
  <si>
    <t>AKR</t>
  </si>
  <si>
    <t>1.01</t>
  </si>
  <si>
    <t>+0.01</t>
  </si>
  <si>
    <t>BAFS</t>
  </si>
  <si>
    <t>28.25</t>
  </si>
  <si>
    <t>12.60</t>
  </si>
  <si>
    <t>12.30</t>
  </si>
  <si>
    <t>-0.79</t>
  </si>
  <si>
    <t>BBGI</t>
  </si>
  <si>
    <t>7.95</t>
  </si>
  <si>
    <t>7.90</t>
  </si>
  <si>
    <t>-0.63</t>
  </si>
  <si>
    <t>11.30</t>
  </si>
  <si>
    <t>11.00</t>
  </si>
  <si>
    <t>+0.89</t>
  </si>
  <si>
    <t>34.50</t>
  </si>
  <si>
    <t>BRRGIF</t>
  </si>
  <si>
    <t>+0.97</t>
  </si>
  <si>
    <t>CV</t>
  </si>
  <si>
    <t>2.28</t>
  </si>
  <si>
    <t>2.22</t>
  </si>
  <si>
    <t>2.24</t>
  </si>
  <si>
    <t>DEMCO</t>
  </si>
  <si>
    <t>3.04</t>
  </si>
  <si>
    <t>3.00</t>
  </si>
  <si>
    <t>EGATIF</t>
  </si>
  <si>
    <t>8.10</t>
  </si>
  <si>
    <t>8.15</t>
  </si>
  <si>
    <t>EP</t>
  </si>
  <si>
    <t>4.82</t>
  </si>
  <si>
    <t>4.78</t>
  </si>
  <si>
    <t>-0.83</t>
  </si>
  <si>
    <t>ETC</t>
  </si>
  <si>
    <t>3.60</t>
  </si>
  <si>
    <t>GREEN</t>
  </si>
  <si>
    <t>47.00</t>
  </si>
  <si>
    <t>3.10</t>
  </si>
  <si>
    <t>6.85</t>
  </si>
  <si>
    <t>KBSPIF</t>
  </si>
  <si>
    <t>11.60</t>
  </si>
  <si>
    <t>LANNA</t>
  </si>
  <si>
    <t>19.80</t>
  </si>
  <si>
    <t>19.40</t>
  </si>
  <si>
    <t>MDX</t>
  </si>
  <si>
    <t>NOVA</t>
  </si>
  <si>
    <t>13.60</t>
  </si>
  <si>
    <t>-0.30</t>
  </si>
  <si>
    <t>25.50</t>
  </si>
  <si>
    <t>1.56</t>
  </si>
  <si>
    <t>QTC</t>
  </si>
  <si>
    <t>4.88</t>
  </si>
  <si>
    <t>4.98</t>
  </si>
  <si>
    <t>4.94</t>
  </si>
  <si>
    <t>RPC</t>
  </si>
  <si>
    <t>1.16</t>
  </si>
  <si>
    <t>1.15</t>
  </si>
  <si>
    <t>SCG</t>
  </si>
  <si>
    <t>SCI</t>
  </si>
  <si>
    <t>2.34</t>
  </si>
  <si>
    <t>SGP</t>
  </si>
  <si>
    <t>SKE</t>
  </si>
  <si>
    <t>0.85</t>
  </si>
  <si>
    <t>0.78</t>
  </si>
  <si>
    <t>0.82</t>
  </si>
  <si>
    <t>+0.03</t>
  </si>
  <si>
    <t>SOLAR</t>
  </si>
  <si>
    <t>1.09</t>
  </si>
  <si>
    <t>16.20</t>
  </si>
  <si>
    <t>9.70</t>
  </si>
  <si>
    <t>0.76</t>
  </si>
  <si>
    <t>0.77</t>
  </si>
  <si>
    <t>0.73</t>
  </si>
  <si>
    <t>0.74</t>
  </si>
  <si>
    <t>SUPEREIF</t>
  </si>
  <si>
    <t>-0.85</t>
  </si>
  <si>
    <t>3.56</t>
  </si>
  <si>
    <t>3.50</t>
  </si>
  <si>
    <t>TAE</t>
  </si>
  <si>
    <t>1.95</t>
  </si>
  <si>
    <t>-0.51</t>
  </si>
  <si>
    <t>TCC</t>
  </si>
  <si>
    <t>0.98</t>
  </si>
  <si>
    <t>0.90</t>
  </si>
  <si>
    <t>0.92</t>
  </si>
  <si>
    <t>2.10</t>
  </si>
  <si>
    <t>2.12</t>
  </si>
  <si>
    <t>2.08</t>
  </si>
  <si>
    <t>1.94</t>
  </si>
  <si>
    <t>1.96</t>
  </si>
  <si>
    <t>3.84</t>
  </si>
  <si>
    <t>3.86</t>
  </si>
  <si>
    <t>+0.52</t>
  </si>
  <si>
    <t>WP</t>
  </si>
  <si>
    <t>4.72</t>
  </si>
  <si>
    <t>4.74</t>
  </si>
  <si>
    <t>4.52</t>
  </si>
  <si>
    <t>+0.44</t>
  </si>
  <si>
    <t>ASAP</t>
  </si>
  <si>
    <t>3.16</t>
  </si>
  <si>
    <t>17.40</t>
  </si>
  <si>
    <t>BYD</t>
  </si>
  <si>
    <t>12.40</t>
  </si>
  <si>
    <t>12.00</t>
  </si>
  <si>
    <t>-0.81</t>
  </si>
  <si>
    <t>CGH</t>
  </si>
  <si>
    <t>11.50</t>
  </si>
  <si>
    <t>2.58</t>
  </si>
  <si>
    <t>FNS</t>
  </si>
  <si>
    <t>3.52</t>
  </si>
  <si>
    <t>3.48</t>
  </si>
  <si>
    <t>FSS</t>
  </si>
  <si>
    <t>4.16</t>
  </si>
  <si>
    <t>GBX</t>
  </si>
  <si>
    <t>1.11</t>
  </si>
  <si>
    <t>1.13</t>
  </si>
  <si>
    <t>+0.90</t>
  </si>
  <si>
    <t>HENG</t>
  </si>
  <si>
    <t>3.22</t>
  </si>
  <si>
    <t>3.20</t>
  </si>
  <si>
    <t>IFS</t>
  </si>
  <si>
    <t>KCAR</t>
  </si>
  <si>
    <t>8.70</t>
  </si>
  <si>
    <t>KGI</t>
  </si>
  <si>
    <t>57.25</t>
  </si>
  <si>
    <t>MFC</t>
  </si>
  <si>
    <t>5.85</t>
  </si>
  <si>
    <t>5.80</t>
  </si>
  <si>
    <t>ML</t>
  </si>
  <si>
    <t>1.20</t>
  </si>
  <si>
    <t>MST</t>
  </si>
  <si>
    <t>11.90</t>
  </si>
  <si>
    <t>5.75</t>
  </si>
  <si>
    <t>-0.86</t>
  </si>
  <si>
    <t>0.02</t>
  </si>
  <si>
    <t>PL</t>
  </si>
  <si>
    <t>2.68</t>
  </si>
  <si>
    <t>4.06</t>
  </si>
  <si>
    <t>TK</t>
  </si>
  <si>
    <t>TNITY</t>
  </si>
  <si>
    <t>UOBKH</t>
  </si>
  <si>
    <t>XPG</t>
  </si>
  <si>
    <t>1.72</t>
  </si>
  <si>
    <t>1.69</t>
  </si>
  <si>
    <t>32.25</t>
  </si>
  <si>
    <t>CIMBT</t>
  </si>
  <si>
    <t>0.83</t>
  </si>
  <si>
    <t>0.81</t>
  </si>
  <si>
    <t>15.60</t>
  </si>
  <si>
    <t>LHFG</t>
  </si>
  <si>
    <t>1.31</t>
  </si>
  <si>
    <t>1.28</t>
  </si>
  <si>
    <t>1.29</t>
  </si>
  <si>
    <t>1.23</t>
  </si>
  <si>
    <t>AYUD</t>
  </si>
  <si>
    <t>BKI</t>
  </si>
  <si>
    <t>BUI</t>
  </si>
  <si>
    <t>CHARAN</t>
  </si>
  <si>
    <t>INSURE</t>
  </si>
  <si>
    <t>KWI</t>
  </si>
  <si>
    <t>MTI</t>
  </si>
  <si>
    <t>NKI</t>
  </si>
  <si>
    <t>+1.22</t>
  </si>
  <si>
    <t>NSI</t>
  </si>
  <si>
    <t>4.66</t>
  </si>
  <si>
    <t>4.46</t>
  </si>
  <si>
    <t>TGH</t>
  </si>
  <si>
    <t>THRE</t>
  </si>
  <si>
    <t>TIPH</t>
  </si>
  <si>
    <t>47.25</t>
  </si>
  <si>
    <t>0.38</t>
  </si>
  <si>
    <t>0.36</t>
  </si>
  <si>
    <t>TVI</t>
  </si>
  <si>
    <t>AHC</t>
  </si>
  <si>
    <t>+0.08</t>
  </si>
  <si>
    <t>CMR</t>
  </si>
  <si>
    <t>7.50</t>
  </si>
  <si>
    <t>7.35</t>
  </si>
  <si>
    <t>7.40</t>
  </si>
  <si>
    <t>KDH</t>
  </si>
  <si>
    <t>M-CHAI</t>
  </si>
  <si>
    <t>NEW</t>
  </si>
  <si>
    <t>NTV</t>
  </si>
  <si>
    <t>14.60</t>
  </si>
  <si>
    <t>PRINC</t>
  </si>
  <si>
    <t>RAM</t>
  </si>
  <si>
    <t>51.50</t>
  </si>
  <si>
    <t>32.50</t>
  </si>
  <si>
    <t>SKR</t>
  </si>
  <si>
    <t>2.32</t>
  </si>
  <si>
    <t>VIH</t>
  </si>
  <si>
    <t>9.95</t>
  </si>
  <si>
    <t>10.20</t>
  </si>
  <si>
    <t>9.85</t>
  </si>
  <si>
    <t>WPH</t>
  </si>
  <si>
    <t>3.06</t>
  </si>
  <si>
    <t>ASIA</t>
  </si>
  <si>
    <t>7.55</t>
  </si>
  <si>
    <t>BEYOND</t>
  </si>
  <si>
    <t>-0.84</t>
  </si>
  <si>
    <t>+2.00</t>
  </si>
  <si>
    <t>CSR</t>
  </si>
  <si>
    <t>DUSIT</t>
  </si>
  <si>
    <t>4.00</t>
  </si>
  <si>
    <t>GRAND</t>
  </si>
  <si>
    <t>LRH</t>
  </si>
  <si>
    <t>MANRIN</t>
  </si>
  <si>
    <t>22.50</t>
  </si>
  <si>
    <t>+0.45</t>
  </si>
  <si>
    <t>OHTL</t>
  </si>
  <si>
    <t>ROH</t>
  </si>
  <si>
    <t>4.58</t>
  </si>
  <si>
    <t>SHANG</t>
  </si>
  <si>
    <t>4.28</t>
  </si>
  <si>
    <t>2.72</t>
  </si>
  <si>
    <t>2.86</t>
  </si>
  <si>
    <t>ASIMAR</t>
  </si>
  <si>
    <t>2.00</t>
  </si>
  <si>
    <t>2.02</t>
  </si>
  <si>
    <t>B</t>
  </si>
  <si>
    <t>10.80</t>
  </si>
  <si>
    <t>8.80</t>
  </si>
  <si>
    <t>BIOTEC</t>
  </si>
  <si>
    <t>1.18</t>
  </si>
  <si>
    <t>4.18</t>
  </si>
  <si>
    <t>4.20</t>
  </si>
  <si>
    <t>13.70</t>
  </si>
  <si>
    <t>13.90</t>
  </si>
  <si>
    <t>-0.71</t>
  </si>
  <si>
    <t>KIAT</t>
  </si>
  <si>
    <t>0.44</t>
  </si>
  <si>
    <t>KWC</t>
  </si>
  <si>
    <t>MENA</t>
  </si>
  <si>
    <t>1.54</t>
  </si>
  <si>
    <t>4.14</t>
  </si>
  <si>
    <t>2.16</t>
  </si>
  <si>
    <t>18.80</t>
  </si>
  <si>
    <t>18.90</t>
  </si>
  <si>
    <t>+0.53</t>
  </si>
  <si>
    <t>42.50</t>
  </si>
  <si>
    <t>-0.65</t>
  </si>
  <si>
    <t>TSTE</t>
  </si>
  <si>
    <t>9.35</t>
  </si>
  <si>
    <t>BWG</t>
  </si>
  <si>
    <t>0.91</t>
  </si>
  <si>
    <t>0.89</t>
  </si>
  <si>
    <t>GENCO</t>
  </si>
  <si>
    <t>0.68</t>
  </si>
  <si>
    <t>0.69</t>
  </si>
  <si>
    <t>0.67</t>
  </si>
  <si>
    <t>B52</t>
  </si>
  <si>
    <t>BIG</t>
  </si>
  <si>
    <t>0.70</t>
  </si>
  <si>
    <t>30.75</t>
  </si>
  <si>
    <t>-0.06</t>
  </si>
  <si>
    <t>35.00</t>
  </si>
  <si>
    <t>CSS</t>
  </si>
  <si>
    <t>1.75</t>
  </si>
  <si>
    <t>16.90</t>
  </si>
  <si>
    <t>16.70</t>
  </si>
  <si>
    <t>FN</t>
  </si>
  <si>
    <t>FTE</t>
  </si>
  <si>
    <t>1.58</t>
  </si>
  <si>
    <t>19.00</t>
  </si>
  <si>
    <t>-1.05</t>
  </si>
  <si>
    <t>ICC</t>
  </si>
  <si>
    <t>16.50</t>
  </si>
  <si>
    <t>IT</t>
  </si>
  <si>
    <t>KAMART</t>
  </si>
  <si>
    <t>4.96</t>
  </si>
  <si>
    <t>LOXLEY</t>
  </si>
  <si>
    <t>2.30</t>
  </si>
  <si>
    <t>-1.43</t>
  </si>
  <si>
    <t>9.40</t>
  </si>
  <si>
    <t>MIDA</t>
  </si>
  <si>
    <t>0.45</t>
  </si>
  <si>
    <t>0.46</t>
  </si>
  <si>
    <t>RSP</t>
  </si>
  <si>
    <t>2.64</t>
  </si>
  <si>
    <t>2.78</t>
  </si>
  <si>
    <t>2.74</t>
  </si>
  <si>
    <t>20.80</t>
  </si>
  <si>
    <t>SCM</t>
  </si>
  <si>
    <t>SPC</t>
  </si>
  <si>
    <t>68.50</t>
  </si>
  <si>
    <t>SPI</t>
  </si>
  <si>
    <t>SVT</t>
  </si>
  <si>
    <t>AMARIN</t>
  </si>
  <si>
    <t>AQUA</t>
  </si>
  <si>
    <t>0.58</t>
  </si>
  <si>
    <t>0.59</t>
  </si>
  <si>
    <t>AS</t>
  </si>
  <si>
    <t>14.10</t>
  </si>
  <si>
    <t>FE</t>
  </si>
  <si>
    <t>GPI</t>
  </si>
  <si>
    <t>1.81</t>
  </si>
  <si>
    <t>1.76</t>
  </si>
  <si>
    <t>GRAMMY</t>
  </si>
  <si>
    <t>4.70</t>
  </si>
  <si>
    <t>MACO</t>
  </si>
  <si>
    <t>0.65</t>
  </si>
  <si>
    <t>MATCH</t>
  </si>
  <si>
    <t>2.20</t>
  </si>
  <si>
    <t>2.14</t>
  </si>
  <si>
    <t>MATI</t>
  </si>
  <si>
    <t>9.60</t>
  </si>
  <si>
    <t>MCOT</t>
  </si>
  <si>
    <t>1.66</t>
  </si>
  <si>
    <t>1.68</t>
  </si>
  <si>
    <t>MPIC</t>
  </si>
  <si>
    <t>1.89</t>
  </si>
  <si>
    <t>PRAKIT</t>
  </si>
  <si>
    <t>10.00</t>
  </si>
  <si>
    <t>PTECH</t>
  </si>
  <si>
    <t>SE-ED</t>
  </si>
  <si>
    <t>2.76</t>
  </si>
  <si>
    <t>2.84</t>
  </si>
  <si>
    <t>9.80</t>
  </si>
  <si>
    <t>5.00</t>
  </si>
  <si>
    <t>0.60</t>
  </si>
  <si>
    <t>2S</t>
  </si>
  <si>
    <t>AMC</t>
  </si>
  <si>
    <t>BSBM</t>
  </si>
  <si>
    <t>CEN</t>
  </si>
  <si>
    <t>2.82</t>
  </si>
  <si>
    <t>CITY</t>
  </si>
  <si>
    <t>CSP</t>
  </si>
  <si>
    <t>GJS</t>
  </si>
  <si>
    <t>0.40</t>
  </si>
  <si>
    <t>INOX</t>
  </si>
  <si>
    <t>LHK</t>
  </si>
  <si>
    <t>MILL</t>
  </si>
  <si>
    <t>PAP</t>
  </si>
  <si>
    <t>3.94</t>
  </si>
  <si>
    <t>PERM</t>
  </si>
  <si>
    <t>+1.16</t>
  </si>
  <si>
    <t>SAM</t>
  </si>
  <si>
    <t>SMIT</t>
  </si>
  <si>
    <t>4.84</t>
  </si>
  <si>
    <t>SSSC</t>
  </si>
  <si>
    <t>TGPRO</t>
  </si>
  <si>
    <t>0.32</t>
  </si>
  <si>
    <t>THE</t>
  </si>
  <si>
    <t>TSTH</t>
  </si>
  <si>
    <t>1.22</t>
  </si>
  <si>
    <t>TWP</t>
  </si>
  <si>
    <t>TYCN</t>
  </si>
  <si>
    <t>16.60</t>
  </si>
  <si>
    <t>ALUCON</t>
  </si>
  <si>
    <t>+0.96</t>
  </si>
  <si>
    <t>CSC</t>
  </si>
  <si>
    <t>0.39</t>
  </si>
  <si>
    <t>23.10</t>
  </si>
  <si>
    <t>3.92</t>
  </si>
  <si>
    <t>SITHAI</t>
  </si>
  <si>
    <t>1.24</t>
  </si>
  <si>
    <t>SLP</t>
  </si>
  <si>
    <t>14.30</t>
  </si>
  <si>
    <t>SPACK</t>
  </si>
  <si>
    <t>TCOAT</t>
  </si>
  <si>
    <t>TFI</t>
  </si>
  <si>
    <t>0.17</t>
  </si>
  <si>
    <t>0.18</t>
  </si>
  <si>
    <t>43.25</t>
  </si>
  <si>
    <t>TMD</t>
  </si>
  <si>
    <t>TOPP</t>
  </si>
  <si>
    <t>TPBI</t>
  </si>
  <si>
    <t>4.30</t>
  </si>
  <si>
    <t>-0.92</t>
  </si>
  <si>
    <t>TPP</t>
  </si>
  <si>
    <t>23.70</t>
  </si>
  <si>
    <t>BCT</t>
  </si>
  <si>
    <t>CMAN</t>
  </si>
  <si>
    <t>+0.12</t>
  </si>
  <si>
    <t>GC</t>
  </si>
  <si>
    <t>GIFT</t>
  </si>
  <si>
    <t>NFC</t>
  </si>
  <si>
    <t>PATO</t>
  </si>
  <si>
    <t>PMTA</t>
  </si>
  <si>
    <t>SUTHA</t>
  </si>
  <si>
    <t>TCCC</t>
  </si>
  <si>
    <t>TPA</t>
  </si>
  <si>
    <t>UP</t>
  </si>
  <si>
    <t>3K-BAT</t>
  </si>
  <si>
    <t>ACG</t>
  </si>
  <si>
    <t>CWT</t>
  </si>
  <si>
    <t>EASON</t>
  </si>
  <si>
    <t>GYT</t>
  </si>
  <si>
    <t>HFT</t>
  </si>
  <si>
    <t>IHL</t>
  </si>
  <si>
    <t>INGRS</t>
  </si>
  <si>
    <t>SPG</t>
  </si>
  <si>
    <t>TKT</t>
  </si>
  <si>
    <t>TNPC</t>
  </si>
  <si>
    <t>TRU</t>
  </si>
  <si>
    <t>ALLA</t>
  </si>
  <si>
    <t>1.48</t>
  </si>
  <si>
    <t>1.47</t>
  </si>
  <si>
    <t>ASEFA</t>
  </si>
  <si>
    <t>3.96</t>
  </si>
  <si>
    <t>CPT</t>
  </si>
  <si>
    <t>CRANE</t>
  </si>
  <si>
    <t>1.19</t>
  </si>
  <si>
    <t>CTW</t>
  </si>
  <si>
    <t>FMT</t>
  </si>
  <si>
    <t>31.00</t>
  </si>
  <si>
    <t>HTECH</t>
  </si>
  <si>
    <t>PK</t>
  </si>
  <si>
    <t>2.18</t>
  </si>
  <si>
    <t>TCJ</t>
  </si>
  <si>
    <t>TPCS</t>
  </si>
  <si>
    <t>VARO</t>
  </si>
  <si>
    <t>AFC</t>
  </si>
  <si>
    <t>BTNC</t>
  </si>
  <si>
    <t>CPH</t>
  </si>
  <si>
    <t>CPL</t>
  </si>
  <si>
    <t>4.92</t>
  </si>
  <si>
    <t>NC</t>
  </si>
  <si>
    <t>PAF</t>
  </si>
  <si>
    <t>1.84</t>
  </si>
  <si>
    <t>PDJ</t>
  </si>
  <si>
    <t>PG</t>
  </si>
  <si>
    <t>22.60</t>
  </si>
  <si>
    <t>SAWANG</t>
  </si>
  <si>
    <t>SUC</t>
  </si>
  <si>
    <t>TNL</t>
  </si>
  <si>
    <t>TR</t>
  </si>
  <si>
    <t>TTI</t>
  </si>
  <si>
    <t>TTT</t>
  </si>
  <si>
    <t>53.50</t>
  </si>
  <si>
    <t>UPF</t>
  </si>
  <si>
    <t>WACOAL</t>
  </si>
  <si>
    <t>AJA</t>
  </si>
  <si>
    <t>0.28</t>
  </si>
  <si>
    <t>DTCI</t>
  </si>
  <si>
    <t>FANCY</t>
  </si>
  <si>
    <t>FTI</t>
  </si>
  <si>
    <t>KYE</t>
  </si>
  <si>
    <t>L&amp;E</t>
  </si>
  <si>
    <t>MODERN</t>
  </si>
  <si>
    <t>OGC</t>
  </si>
  <si>
    <t>ROCK</t>
  </si>
  <si>
    <t>SIAM</t>
  </si>
  <si>
    <t>1.73</t>
  </si>
  <si>
    <t>TCMC</t>
  </si>
  <si>
    <t>2.06</t>
  </si>
  <si>
    <t>APCO</t>
  </si>
  <si>
    <t>DDD</t>
  </si>
  <si>
    <t>-0.68</t>
  </si>
  <si>
    <t>JCT</t>
  </si>
  <si>
    <t>NV</t>
  </si>
  <si>
    <t>OCC</t>
  </si>
  <si>
    <t>AIMCG</t>
  </si>
  <si>
    <t>AIMIRT</t>
  </si>
  <si>
    <t>AMATAR</t>
  </si>
  <si>
    <t>B-WORK</t>
  </si>
  <si>
    <t>BKKCP</t>
  </si>
  <si>
    <t>BOFFICE</t>
  </si>
  <si>
    <t>CPNCG</t>
  </si>
  <si>
    <t>-0.55</t>
  </si>
  <si>
    <t>CPTGF</t>
  </si>
  <si>
    <t>CTARAF</t>
  </si>
  <si>
    <t>DREIT</t>
  </si>
  <si>
    <t>ERWPF</t>
  </si>
  <si>
    <t>FUTUREPF</t>
  </si>
  <si>
    <t>GAHREIT</t>
  </si>
  <si>
    <t>GROREIT</t>
  </si>
  <si>
    <t>9.75</t>
  </si>
  <si>
    <t>GVREIT</t>
  </si>
  <si>
    <t>HPF</t>
  </si>
  <si>
    <t>4.56</t>
  </si>
  <si>
    <t>14.90</t>
  </si>
  <si>
    <t>INETREIT</t>
  </si>
  <si>
    <t>KPNPF</t>
  </si>
  <si>
    <t>KTBSTMR</t>
  </si>
  <si>
    <t>9.45</t>
  </si>
  <si>
    <t>LHHOTEL</t>
  </si>
  <si>
    <t>9.15</t>
  </si>
  <si>
    <t>LHPF</t>
  </si>
  <si>
    <t>LHSC</t>
  </si>
  <si>
    <t>-0.96</t>
  </si>
  <si>
    <t>LUXF</t>
  </si>
  <si>
    <t>M-II</t>
  </si>
  <si>
    <t>M-PAT</t>
  </si>
  <si>
    <t>M-STOR</t>
  </si>
  <si>
    <t>MIPF</t>
  </si>
  <si>
    <t>MIT</t>
  </si>
  <si>
    <t>MJLF</t>
  </si>
  <si>
    <t>MNIT</t>
  </si>
  <si>
    <t>MNIT2</t>
  </si>
  <si>
    <t>MNRF</t>
  </si>
  <si>
    <t>POPF</t>
  </si>
  <si>
    <t>PPF</t>
  </si>
  <si>
    <t>PROSPECT</t>
  </si>
  <si>
    <t>QHHR</t>
  </si>
  <si>
    <t>QHOP</t>
  </si>
  <si>
    <t>QHPF</t>
  </si>
  <si>
    <t>2.62</t>
  </si>
  <si>
    <t>SIRIP</t>
  </si>
  <si>
    <t>SPRIME</t>
  </si>
  <si>
    <t>SRIPANWA</t>
  </si>
  <si>
    <t>SSPF</t>
  </si>
  <si>
    <t>SSTRT</t>
  </si>
  <si>
    <t>TIF1</t>
  </si>
  <si>
    <t>8.90</t>
  </si>
  <si>
    <t>TLHPF</t>
  </si>
  <si>
    <t>TNPF</t>
  </si>
  <si>
    <t>TPRIME</t>
  </si>
  <si>
    <t>TTLPF</t>
  </si>
  <si>
    <t>22.70</t>
  </si>
  <si>
    <t>TU-PF</t>
  </si>
  <si>
    <t>URBNPF</t>
  </si>
  <si>
    <t>WHABT</t>
  </si>
  <si>
    <t>+1.10</t>
  </si>
  <si>
    <t>WHAIR</t>
  </si>
  <si>
    <t>BKD</t>
  </si>
  <si>
    <t>3.26</t>
  </si>
  <si>
    <t>CIVIL</t>
  </si>
  <si>
    <t>CNT</t>
  </si>
  <si>
    <t>0.20</t>
  </si>
  <si>
    <t>0.19</t>
  </si>
  <si>
    <t>1.88</t>
  </si>
  <si>
    <t>1.86</t>
  </si>
  <si>
    <t>0.71</t>
  </si>
  <si>
    <t>PLE</t>
  </si>
  <si>
    <t>0.75</t>
  </si>
  <si>
    <t>PREB</t>
  </si>
  <si>
    <t>+0.63</t>
  </si>
  <si>
    <t>1.61</t>
  </si>
  <si>
    <t>1.63</t>
  </si>
  <si>
    <t>SRICHA</t>
  </si>
  <si>
    <t>STPI</t>
  </si>
  <si>
    <t>1.67</t>
  </si>
  <si>
    <t>6.65</t>
  </si>
  <si>
    <t>TEKA</t>
  </si>
  <si>
    <t>TPOLY</t>
  </si>
  <si>
    <t>0.29</t>
  </si>
  <si>
    <t>0.27</t>
  </si>
  <si>
    <t>TRITN</t>
  </si>
  <si>
    <t>WGE</t>
  </si>
  <si>
    <t>1.57</t>
  </si>
  <si>
    <t>A</t>
  </si>
  <si>
    <t>AMATAV</t>
  </si>
  <si>
    <t>0.03</t>
  </si>
  <si>
    <t>ASW</t>
  </si>
  <si>
    <t>BLAND</t>
  </si>
  <si>
    <t>BROCK</t>
  </si>
  <si>
    <t>CGD</t>
  </si>
  <si>
    <t>CI</t>
  </si>
  <si>
    <t>-1.22</t>
  </si>
  <si>
    <t>CMC</t>
  </si>
  <si>
    <t>1.60</t>
  </si>
  <si>
    <t>ESTAR</t>
  </si>
  <si>
    <t>0.35</t>
  </si>
  <si>
    <t>EVER</t>
  </si>
  <si>
    <t>0.26</t>
  </si>
  <si>
    <t>GLAND</t>
  </si>
  <si>
    <t>J</t>
  </si>
  <si>
    <t>JCK</t>
  </si>
  <si>
    <t>0.56</t>
  </si>
  <si>
    <t>0.54</t>
  </si>
  <si>
    <t>8.25</t>
  </si>
  <si>
    <t>MJD</t>
  </si>
  <si>
    <t>1.64</t>
  </si>
  <si>
    <t>MK</t>
  </si>
  <si>
    <t>NCH</t>
  </si>
  <si>
    <t>1.49</t>
  </si>
  <si>
    <t>1.51</t>
  </si>
  <si>
    <t>NNCL</t>
  </si>
  <si>
    <t>-0.08</t>
  </si>
  <si>
    <t>NUSA</t>
  </si>
  <si>
    <t>NVD</t>
  </si>
  <si>
    <t>PEACE</t>
  </si>
  <si>
    <t>PF</t>
  </si>
  <si>
    <t>PIN</t>
  </si>
  <si>
    <t>PLAT</t>
  </si>
  <si>
    <t>PRECHA</t>
  </si>
  <si>
    <t>PRIN</t>
  </si>
  <si>
    <t>2.88</t>
  </si>
  <si>
    <t>+0.70</t>
  </si>
  <si>
    <t>RICHY</t>
  </si>
  <si>
    <t>RML</t>
  </si>
  <si>
    <t>SAMCO</t>
  </si>
  <si>
    <t>1.52</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</si>
  <si>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</si>
  <si>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</si>
  <si>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</si>
  <si>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</si>
  <si>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</si>
  <si>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</si>
  <si>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</si>
  <si>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</si>
  <si>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</si>
  <si>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</si>
  <si>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</si>
  <si>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</si>
  <si>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</si>
  <si>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</si>
  <si>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</si>
  <si>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</si>
  <si>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</si>
  <si>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</si>
  <si>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</si>
  <si>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</si>
  <si>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</si>
  <si>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</si>
  <si>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</si>
  <si>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</si>
  <si>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</si>
  <si>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</si>
  <si>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</si>
  <si>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AU</t>
  </si>
  <si>
    <t>0.16</t>
  </si>
  <si>
    <t>KASET</t>
  </si>
  <si>
    <t>2.26</t>
  </si>
  <si>
    <t>MUD</t>
  </si>
  <si>
    <t>TMILL</t>
  </si>
  <si>
    <t>16.40</t>
  </si>
  <si>
    <t>ALPHAX</t>
  </si>
  <si>
    <t>BGT</t>
  </si>
  <si>
    <t>3.34</t>
  </si>
  <si>
    <t>BIZ</t>
  </si>
  <si>
    <t>DOD</t>
  </si>
  <si>
    <t>ECF</t>
  </si>
  <si>
    <t>HPT</t>
  </si>
  <si>
    <t>0.84</t>
  </si>
  <si>
    <t>IP</t>
  </si>
  <si>
    <t>JUBILE</t>
  </si>
  <si>
    <t>MOONG</t>
  </si>
  <si>
    <t>NPK</t>
  </si>
  <si>
    <t>15.80</t>
  </si>
  <si>
    <t>SMD</t>
  </si>
  <si>
    <t>2.80</t>
  </si>
  <si>
    <t>WINMED</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</si>
  <si>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</si>
  <si>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</si>
  <si>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</si>
  <si>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</si>
  <si>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</si>
  <si>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</si>
  <si>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</si>
  <si>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</si>
  <si>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</si>
  <si>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</si>
  <si>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</si>
  <si>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</si>
  <si>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</si>
  <si>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</si>
  <si>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</si>
  <si>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</si>
  <si>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</si>
  <si>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</si>
  <si>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</si>
  <si>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</si>
  <si>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</si>
  <si>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</si>
  <si>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</si>
  <si>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</si>
  <si>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</si>
  <si>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</si>
  <si>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</si>
  <si>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</si>
  <si>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</si>
  <si>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</si>
  <si>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</si>
  <si>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</si>
  <si>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</si>
  <si>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</si>
  <si>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</si>
  <si>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</si>
  <si>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</si>
  <si>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</si>
  <si>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</si>
  <si>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</si>
  <si>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</si>
  <si>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</si>
  <si>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</si>
  <si>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</si>
  <si>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</si>
  <si>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</si>
  <si>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</si>
  <si>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</si>
  <si>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</si>
  <si>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</si>
  <si>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</si>
  <si>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</si>
  <si>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BTW</t>
  </si>
  <si>
    <t>CAZ</t>
  </si>
  <si>
    <t>CHEWA</t>
  </si>
  <si>
    <t>CPANEL</t>
  </si>
  <si>
    <t>CRD</t>
  </si>
  <si>
    <t>DHOUSE</t>
  </si>
  <si>
    <t>DIMET</t>
  </si>
  <si>
    <t>DPAINT</t>
  </si>
  <si>
    <t>FLOYD</t>
  </si>
  <si>
    <t>IND</t>
  </si>
  <si>
    <t>+0.91</t>
  </si>
  <si>
    <t>JAK</t>
  </si>
  <si>
    <t>1.62</t>
  </si>
  <si>
    <t>K</t>
  </si>
  <si>
    <t>KUN</t>
  </si>
  <si>
    <t>META</t>
  </si>
  <si>
    <t>0.47</t>
  </si>
  <si>
    <t>PPS</t>
  </si>
  <si>
    <t>PROS</t>
  </si>
  <si>
    <t>PROUD</t>
  </si>
  <si>
    <t>SENAJ</t>
  </si>
  <si>
    <t>SK</t>
  </si>
  <si>
    <t>1.04</t>
  </si>
  <si>
    <t>SMART</t>
  </si>
  <si>
    <t>STC</t>
  </si>
  <si>
    <t>TAPAC</t>
  </si>
  <si>
    <t>THANA</t>
  </si>
  <si>
    <t>TIGER</t>
  </si>
  <si>
    <t>TITLE</t>
  </si>
  <si>
    <t>+1.75</t>
  </si>
  <si>
    <t>ABM</t>
  </si>
  <si>
    <t>PSTC</t>
  </si>
  <si>
    <t>PTC</t>
  </si>
  <si>
    <t>SAAM</t>
  </si>
  <si>
    <t>SEAOIL</t>
  </si>
  <si>
    <t>SR</t>
  </si>
  <si>
    <t>TAKUNI</t>
  </si>
  <si>
    <t>TRT</t>
  </si>
  <si>
    <t>UPA</t>
  </si>
  <si>
    <t>ADD</t>
  </si>
  <si>
    <t>AKP</t>
  </si>
  <si>
    <t>AMA</t>
  </si>
  <si>
    <t>ARIP</t>
  </si>
  <si>
    <t>ATP30</t>
  </si>
  <si>
    <t>1.90</t>
  </si>
  <si>
    <t>1.91</t>
  </si>
  <si>
    <t>AUCT</t>
  </si>
  <si>
    <t>7.85</t>
  </si>
  <si>
    <t>BIS</t>
  </si>
  <si>
    <t>BOL</t>
  </si>
  <si>
    <t>CEYE</t>
  </si>
  <si>
    <t>CMO</t>
  </si>
  <si>
    <t>D</t>
  </si>
  <si>
    <t>ETE</t>
  </si>
  <si>
    <t>1.40</t>
  </si>
  <si>
    <t>1.35</t>
  </si>
  <si>
    <t>FSMART</t>
  </si>
  <si>
    <t>FVC</t>
  </si>
  <si>
    <t>GLORY</t>
  </si>
  <si>
    <t>GSC</t>
  </si>
  <si>
    <t>HARN</t>
  </si>
  <si>
    <t>HEMP</t>
  </si>
  <si>
    <t>HL</t>
  </si>
  <si>
    <t>IMH</t>
  </si>
  <si>
    <t>KK</t>
  </si>
  <si>
    <t>KOOL</t>
  </si>
  <si>
    <t>LDC</t>
  </si>
  <si>
    <t>LEO</t>
  </si>
  <si>
    <t>MORE</t>
  </si>
  <si>
    <t>MVP</t>
  </si>
  <si>
    <t>NCL</t>
  </si>
  <si>
    <t>NINE</t>
  </si>
  <si>
    <t>OTO</t>
  </si>
  <si>
    <t>PHOL</t>
  </si>
  <si>
    <t>PICO</t>
  </si>
  <si>
    <t>QLT</t>
  </si>
  <si>
    <t>RP</t>
  </si>
  <si>
    <t>SE</t>
  </si>
  <si>
    <t>THMUI</t>
  </si>
  <si>
    <t>TNDT</t>
  </si>
  <si>
    <t>TVT</t>
  </si>
  <si>
    <t>VL</t>
  </si>
  <si>
    <t>WINNER</t>
  </si>
  <si>
    <t>+1.61</t>
  </si>
  <si>
    <t>+1.85</t>
  </si>
  <si>
    <t>-0.91</t>
  </si>
  <si>
    <t>6.15</t>
  </si>
  <si>
    <t>52.50</t>
  </si>
  <si>
    <t>9.20</t>
  </si>
  <si>
    <t>23.80</t>
  </si>
  <si>
    <t>+0.93</t>
  </si>
  <si>
    <t>1.79</t>
  </si>
  <si>
    <t>+0.64</t>
  </si>
  <si>
    <t>4.54</t>
  </si>
  <si>
    <t>+1.06</t>
  </si>
  <si>
    <t>20.40</t>
  </si>
  <si>
    <t>+0.47</t>
  </si>
  <si>
    <t>-1.83</t>
  </si>
  <si>
    <t>+0.94</t>
  </si>
  <si>
    <t>59.25</t>
  </si>
  <si>
    <t>+1.57</t>
  </si>
  <si>
    <t>3.30</t>
  </si>
  <si>
    <t>-1.54</t>
  </si>
  <si>
    <t>+0.74</t>
  </si>
  <si>
    <t>36.00</t>
  </si>
  <si>
    <t>+1.77</t>
  </si>
  <si>
    <t>19.90</t>
  </si>
  <si>
    <t>+0.88</t>
  </si>
  <si>
    <t>3.38</t>
  </si>
  <si>
    <t>-0.73</t>
  </si>
  <si>
    <t>36.75</t>
  </si>
  <si>
    <t>36.50</t>
  </si>
  <si>
    <t>28.50</t>
  </si>
  <si>
    <t>-0.69</t>
  </si>
  <si>
    <t>45.50</t>
  </si>
  <si>
    <t>-1.55</t>
  </si>
  <si>
    <t>39.00</t>
  </si>
  <si>
    <t>39.25</t>
  </si>
  <si>
    <t>54.25</t>
  </si>
  <si>
    <t>+2.22</t>
  </si>
  <si>
    <t>+0.78</t>
  </si>
  <si>
    <t>1.41</t>
  </si>
  <si>
    <t>28.00</t>
  </si>
  <si>
    <t>30.50</t>
  </si>
  <si>
    <t>+2.50</t>
  </si>
  <si>
    <t>+1.23</t>
  </si>
  <si>
    <t>-1.96</t>
  </si>
  <si>
    <t>0.72</t>
  </si>
  <si>
    <t>1.06</t>
  </si>
  <si>
    <t>1.77</t>
  </si>
  <si>
    <t>2.98</t>
  </si>
  <si>
    <t>66.75</t>
  </si>
  <si>
    <t>41.75</t>
  </si>
  <si>
    <t>-0.72</t>
  </si>
  <si>
    <t>39.50</t>
  </si>
  <si>
    <t>-0.80</t>
  </si>
  <si>
    <t>40.75</t>
  </si>
  <si>
    <t>-1.69</t>
  </si>
  <si>
    <t>17.80</t>
  </si>
  <si>
    <t>20.10</t>
  </si>
  <si>
    <t>19.60</t>
  </si>
  <si>
    <t>40.25</t>
  </si>
  <si>
    <t>58.50</t>
  </si>
  <si>
    <t>+3.21</t>
  </si>
  <si>
    <t>-0.77</t>
  </si>
  <si>
    <t>70.50</t>
  </si>
  <si>
    <t>1.93</t>
  </si>
  <si>
    <t>1.07</t>
  </si>
  <si>
    <t>35.25</t>
  </si>
  <si>
    <t>35.75</t>
  </si>
  <si>
    <t>+0.76</t>
  </si>
  <si>
    <t>0.57</t>
  </si>
  <si>
    <t>0.55</t>
  </si>
  <si>
    <t>1.05</t>
  </si>
  <si>
    <t>+0.61</t>
  </si>
  <si>
    <t>54.00</t>
  </si>
  <si>
    <t>1.42</t>
  </si>
  <si>
    <t>+1.03</t>
  </si>
  <si>
    <t>-1.75</t>
  </si>
  <si>
    <t>+1.24</t>
  </si>
  <si>
    <t>6.80</t>
  </si>
  <si>
    <t>1.99</t>
  </si>
  <si>
    <t>3.40</t>
  </si>
  <si>
    <t>0.15</t>
  </si>
  <si>
    <t>BLESS</t>
  </si>
  <si>
    <t>0.62</t>
  </si>
  <si>
    <t>-1.30</t>
  </si>
  <si>
    <t>0.64</t>
  </si>
  <si>
    <t>0.63</t>
  </si>
  <si>
    <t>18.50</t>
  </si>
  <si>
    <t>18.60</t>
  </si>
  <si>
    <t>18.30</t>
  </si>
  <si>
    <t>TEGH</t>
  </si>
  <si>
    <t>1.45</t>
  </si>
  <si>
    <t>CH</t>
  </si>
  <si>
    <t>3.08</t>
  </si>
  <si>
    <t>+0.48</t>
  </si>
  <si>
    <t>57.75</t>
  </si>
  <si>
    <t>57.50</t>
  </si>
  <si>
    <t>+0.43</t>
  </si>
  <si>
    <t>+0.87</t>
  </si>
  <si>
    <t>+1.53</t>
  </si>
  <si>
    <t>200.00</t>
  </si>
  <si>
    <t>18.70</t>
  </si>
  <si>
    <t>16.30</t>
  </si>
  <si>
    <t>189.00</t>
  </si>
  <si>
    <t>-0.74</t>
  </si>
  <si>
    <t>-1.60</t>
  </si>
  <si>
    <t>56.75</t>
  </si>
  <si>
    <t>69.25</t>
  </si>
  <si>
    <t>53.00</t>
  </si>
  <si>
    <t>0.22</t>
  </si>
  <si>
    <t>0.21</t>
  </si>
  <si>
    <t>20.60</t>
  </si>
  <si>
    <t>-1.46</t>
  </si>
  <si>
    <t>-1.77</t>
  </si>
  <si>
    <t>1.44</t>
  </si>
  <si>
    <t>0.97</t>
  </si>
  <si>
    <t>0.95</t>
  </si>
  <si>
    <t>30.25</t>
  </si>
  <si>
    <t>60.00</t>
  </si>
  <si>
    <t>49.25</t>
  </si>
  <si>
    <t>19.10</t>
  </si>
  <si>
    <t>+0.98</t>
  </si>
  <si>
    <t>+3.00</t>
  </si>
  <si>
    <t>+1.78</t>
  </si>
  <si>
    <t>40.50</t>
  </si>
  <si>
    <t>1.74</t>
  </si>
  <si>
    <t>1.08</t>
  </si>
  <si>
    <t>TGE</t>
  </si>
  <si>
    <t>2.04</t>
  </si>
  <si>
    <t>8.35</t>
  </si>
  <si>
    <t>+0.49</t>
  </si>
  <si>
    <t>33.00</t>
  </si>
  <si>
    <t>+1.32</t>
  </si>
  <si>
    <t>ECL</t>
  </si>
  <si>
    <t>+0.68</t>
  </si>
  <si>
    <t>64.25</t>
  </si>
  <si>
    <t>56.50</t>
  </si>
  <si>
    <t>57.00</t>
  </si>
  <si>
    <t>4.12</t>
  </si>
  <si>
    <t>-0.48</t>
  </si>
  <si>
    <t>SCAP</t>
  </si>
  <si>
    <t>+1.42</t>
  </si>
  <si>
    <t>25.00</t>
  </si>
  <si>
    <t>24.70</t>
  </si>
  <si>
    <t>38.50</t>
  </si>
  <si>
    <t>41.50</t>
  </si>
  <si>
    <t>124.00</t>
  </si>
  <si>
    <t>4.80</t>
  </si>
  <si>
    <t>TLI</t>
  </si>
  <si>
    <t>-0.29</t>
  </si>
  <si>
    <t>320.00</t>
  </si>
  <si>
    <t>317.00</t>
  </si>
  <si>
    <t>318.00</t>
  </si>
  <si>
    <t>18.00</t>
  </si>
  <si>
    <t>+0.46</t>
  </si>
  <si>
    <t>+2.14</t>
  </si>
  <si>
    <t>+0.84</t>
  </si>
  <si>
    <t>50.25</t>
  </si>
  <si>
    <t>73.00</t>
  </si>
  <si>
    <t>71.00</t>
  </si>
  <si>
    <t>+1.04</t>
  </si>
  <si>
    <t>-0.61</t>
  </si>
  <si>
    <t>13.10</t>
  </si>
  <si>
    <t>18.40</t>
  </si>
  <si>
    <t>+3.33</t>
  </si>
  <si>
    <t>+1.37</t>
  </si>
  <si>
    <t>33.25</t>
  </si>
  <si>
    <t>58.25</t>
  </si>
  <si>
    <t>1.46</t>
  </si>
  <si>
    <t>+0.67</t>
  </si>
  <si>
    <t>64.50</t>
  </si>
  <si>
    <t>69.50</t>
  </si>
  <si>
    <t>18.20</t>
  </si>
  <si>
    <t>4.76</t>
  </si>
  <si>
    <t>-1.07</t>
  </si>
  <si>
    <t>-1.64</t>
  </si>
  <si>
    <t>0.96</t>
  </si>
  <si>
    <t>186.00</t>
  </si>
  <si>
    <t>-0.52</t>
  </si>
  <si>
    <t>+0.80</t>
  </si>
  <si>
    <t>52.00</t>
  </si>
  <si>
    <t>+2.75</t>
  </si>
  <si>
    <t>44.50</t>
  </si>
  <si>
    <t>24.30</t>
  </si>
  <si>
    <t>STANLY</t>
  </si>
  <si>
    <t>+0.51</t>
  </si>
  <si>
    <t>22.40</t>
  </si>
  <si>
    <t>39.75</t>
  </si>
  <si>
    <t>28.75</t>
  </si>
  <si>
    <t>S&amp;J</t>
  </si>
  <si>
    <t>BAREIT</t>
  </si>
  <si>
    <t>-0.98</t>
  </si>
  <si>
    <t>-1.03</t>
  </si>
  <si>
    <t>-1.72</t>
  </si>
  <si>
    <t>-0.41</t>
  </si>
  <si>
    <t>1.83</t>
  </si>
  <si>
    <t>66.50</t>
  </si>
  <si>
    <t>64.75</t>
  </si>
  <si>
    <t>-1.90</t>
  </si>
  <si>
    <t>1.26</t>
  </si>
  <si>
    <t>JSP</t>
  </si>
  <si>
    <t>24CS</t>
  </si>
  <si>
    <t>+0.26</t>
  </si>
  <si>
    <t>0.94</t>
  </si>
  <si>
    <t>+0.62</t>
  </si>
  <si>
    <t>0.37</t>
  </si>
  <si>
    <t>PSG</t>
  </si>
  <si>
    <t>YONG</t>
  </si>
  <si>
    <t>AMARC</t>
  </si>
  <si>
    <t>CHIC</t>
  </si>
  <si>
    <t>+1.43</t>
  </si>
  <si>
    <t>TVDH</t>
  </si>
  <si>
    <t>Revenue Breakdown</t>
  </si>
  <si>
    <t>Loan</t>
  </si>
  <si>
    <t>Hire Purchase</t>
  </si>
  <si>
    <t>Insurance Broker</t>
  </si>
  <si>
    <t>Total</t>
  </si>
  <si>
    <t>Profit Breakdown</t>
  </si>
  <si>
    <t>%Contribution</t>
  </si>
  <si>
    <t>Expense Breakdown</t>
  </si>
  <si>
    <t>Depreciation</t>
  </si>
  <si>
    <t>Special Tax</t>
  </si>
  <si>
    <t>Utilities</t>
  </si>
  <si>
    <t>Transportation</t>
  </si>
  <si>
    <t>Communication</t>
  </si>
  <si>
    <t>Rental</t>
  </si>
  <si>
    <t>Others</t>
  </si>
  <si>
    <t>%Expense Breakdown</t>
  </si>
  <si>
    <t>Loan Receivables by Collateral</t>
  </si>
  <si>
    <t>Motorcycle</t>
  </si>
  <si>
    <t>Car</t>
  </si>
  <si>
    <t>Agrigulture Vehicle</t>
  </si>
  <si>
    <t>Land</t>
  </si>
  <si>
    <t>Personal Loan</t>
  </si>
  <si>
    <t>Nano</t>
  </si>
  <si>
    <t>Hire-Purchase (Motorcycle)</t>
  </si>
  <si>
    <t>Assets Quality</t>
  </si>
  <si>
    <t>Loan Receivable</t>
  </si>
  <si>
    <t>Stage 1</t>
  </si>
  <si>
    <t>%Stage 1</t>
  </si>
  <si>
    <t>Stage 2</t>
  </si>
  <si>
    <t>%Stage 2</t>
  </si>
  <si>
    <t>Stage 3</t>
  </si>
  <si>
    <t>%Stage 3</t>
  </si>
  <si>
    <t>Total Loan Receivable</t>
  </si>
  <si>
    <t>Provision</t>
  </si>
  <si>
    <t>%Coverage Ratio</t>
  </si>
  <si>
    <t>Write-off</t>
  </si>
  <si>
    <t>Loans Term</t>
  </si>
  <si>
    <t>Current Loans</t>
  </si>
  <si>
    <t>Non-Current Loans</t>
  </si>
  <si>
    <t>Total Loans</t>
  </si>
  <si>
    <t>EFFICIENCY</t>
  </si>
  <si>
    <t>Branches</t>
  </si>
  <si>
    <t>Branches Increase</t>
  </si>
  <si>
    <t>%Branches Growth</t>
  </si>
  <si>
    <t>Loan Receivables / Branch (MB)</t>
  </si>
  <si>
    <t>Employees</t>
  </si>
  <si>
    <t>Net Loan / Employee</t>
  </si>
  <si>
    <t>PROFITABILITY</t>
  </si>
  <si>
    <t>Interest Income</t>
  </si>
  <si>
    <t>Cost of Fund</t>
  </si>
  <si>
    <t>Spread</t>
  </si>
  <si>
    <t>Source of Fund</t>
  </si>
  <si>
    <t>Short-Term</t>
  </si>
  <si>
    <t>Long-Term</t>
  </si>
  <si>
    <t>Debenture</t>
  </si>
  <si>
    <t>หลักทรัพย์.1</t>
  </si>
  <si>
    <t>เสนอ ซื้อ</t>
  </si>
  <si>
    <t>เสนอ ขาย</t>
  </si>
  <si>
    <t>ปริมาณ (หุ้น)</t>
  </si>
  <si>
    <t>มูลค่า ('000 บาท)</t>
  </si>
  <si>
    <t>0.61</t>
  </si>
  <si>
    <t>0.13</t>
  </si>
  <si>
    <t>0.14</t>
  </si>
  <si>
    <t>22.20</t>
  </si>
  <si>
    <t>-2.46</t>
  </si>
  <si>
    <t>AAI</t>
  </si>
  <si>
    <t>2.94</t>
  </si>
  <si>
    <t>BTG</t>
  </si>
  <si>
    <t>-1.49</t>
  </si>
  <si>
    <t>103.50</t>
  </si>
  <si>
    <t>104.00</t>
  </si>
  <si>
    <t>102.50</t>
  </si>
  <si>
    <t>+0.72</t>
  </si>
  <si>
    <t>24.00</t>
  </si>
  <si>
    <t>+0.82</t>
  </si>
  <si>
    <t>ITC</t>
  </si>
  <si>
    <t>6.90</t>
  </si>
  <si>
    <t>34.00</t>
  </si>
  <si>
    <t>5.95</t>
  </si>
  <si>
    <t>23.20</t>
  </si>
  <si>
    <t>24.10</t>
  </si>
  <si>
    <t>69.00</t>
  </si>
  <si>
    <t>1,100</t>
  </si>
  <si>
    <t>75.90</t>
  </si>
  <si>
    <t>PRG</t>
  </si>
  <si>
    <t>46.50</t>
  </si>
  <si>
    <t>9,200</t>
  </si>
  <si>
    <t>278.92</t>
  </si>
  <si>
    <t>24.50</t>
  </si>
  <si>
    <t>33,400</t>
  </si>
  <si>
    <t>280.55</t>
  </si>
  <si>
    <t>+0.85</t>
  </si>
  <si>
    <t>203.00</t>
  </si>
  <si>
    <t>201.00</t>
  </si>
  <si>
    <t>202</t>
  </si>
  <si>
    <t>40.81</t>
  </si>
  <si>
    <t>16.00</t>
  </si>
  <si>
    <t>1.82</t>
  </si>
  <si>
    <t>197.50</t>
  </si>
  <si>
    <t>198.50</t>
  </si>
  <si>
    <t>197.00</t>
  </si>
  <si>
    <t>198.00</t>
  </si>
  <si>
    <t>49.75</t>
  </si>
  <si>
    <t>DTCENT</t>
  </si>
  <si>
    <t>+2.78</t>
  </si>
  <si>
    <t>43.50</t>
  </si>
  <si>
    <t>44.25</t>
  </si>
  <si>
    <t>72.75</t>
  </si>
  <si>
    <t>74.00</t>
  </si>
  <si>
    <t>73.75</t>
  </si>
  <si>
    <t>73.50</t>
  </si>
  <si>
    <t>-0.53</t>
  </si>
  <si>
    <t>37.75</t>
  </si>
  <si>
    <t>37.25</t>
  </si>
  <si>
    <t>-0.67</t>
  </si>
  <si>
    <t>37.50</t>
  </si>
  <si>
    <t>47.50</t>
  </si>
  <si>
    <t>26.75</t>
  </si>
  <si>
    <t>22.30</t>
  </si>
  <si>
    <t>22.00</t>
  </si>
  <si>
    <t>1,000</t>
  </si>
  <si>
    <t>-12.50</t>
  </si>
  <si>
    <t>+1.28</t>
  </si>
  <si>
    <t>1.25</t>
  </si>
  <si>
    <t>1.00</t>
  </si>
  <si>
    <t>37.00</t>
  </si>
  <si>
    <t>-2.04</t>
  </si>
  <si>
    <t>36.25</t>
  </si>
  <si>
    <t>-2.33</t>
  </si>
  <si>
    <t>1.85</t>
  </si>
  <si>
    <t>-2.07</t>
  </si>
  <si>
    <t>87.50</t>
  </si>
  <si>
    <t>90.25</t>
  </si>
  <si>
    <t>89.50</t>
  </si>
  <si>
    <t>+3.47</t>
  </si>
  <si>
    <t>174.00</t>
  </si>
  <si>
    <t>175.00</t>
  </si>
  <si>
    <t>173.00</t>
  </si>
  <si>
    <t>173.50</t>
  </si>
  <si>
    <t>70.00</t>
  </si>
  <si>
    <t>53.75</t>
  </si>
  <si>
    <t>15.70</t>
  </si>
  <si>
    <t>+0.81</t>
  </si>
  <si>
    <t>PCC</t>
  </si>
  <si>
    <t>3.32</t>
  </si>
  <si>
    <t>169.50</t>
  </si>
  <si>
    <t>164.50</t>
  </si>
  <si>
    <t>166.00</t>
  </si>
  <si>
    <t>-4.00</t>
  </si>
  <si>
    <t>-2.35</t>
  </si>
  <si>
    <t>166.50</t>
  </si>
  <si>
    <t>42.75</t>
  </si>
  <si>
    <t>43.00</t>
  </si>
  <si>
    <t>0.93</t>
  </si>
  <si>
    <t>-1.06</t>
  </si>
  <si>
    <t>25,800</t>
  </si>
  <si>
    <t>TOP</t>
  </si>
  <si>
    <t>3.54</t>
  </si>
  <si>
    <t>205.00</t>
  </si>
  <si>
    <t>207.00</t>
  </si>
  <si>
    <t>3.18</t>
  </si>
  <si>
    <t>54.50</t>
  </si>
  <si>
    <t>24.80</t>
  </si>
  <si>
    <t>24.40</t>
  </si>
  <si>
    <t>24.60</t>
  </si>
  <si>
    <t>1.17</t>
  </si>
  <si>
    <t>-1.68</t>
  </si>
  <si>
    <t>47,500</t>
  </si>
  <si>
    <t>127.30</t>
  </si>
  <si>
    <t>+1.92</t>
  </si>
  <si>
    <t>+4.29</t>
  </si>
  <si>
    <t>-0.43</t>
  </si>
  <si>
    <t>SGC</t>
  </si>
  <si>
    <t>-1.61</t>
  </si>
  <si>
    <t>SM</t>
  </si>
  <si>
    <t>-0.95</t>
  </si>
  <si>
    <t>42.25</t>
  </si>
  <si>
    <t>42.00</t>
  </si>
  <si>
    <t>294.00</t>
  </si>
  <si>
    <t>292.00</t>
  </si>
  <si>
    <t>222.00</t>
  </si>
  <si>
    <t>123.50</t>
  </si>
  <si>
    <t>124.50</t>
  </si>
  <si>
    <t>2,500</t>
  </si>
  <si>
    <t>98.18</t>
  </si>
  <si>
    <t>214.00</t>
  </si>
  <si>
    <t>10,502</t>
  </si>
  <si>
    <t>2,247.43</t>
  </si>
  <si>
    <t>20.50</t>
  </si>
  <si>
    <t>20.41</t>
  </si>
  <si>
    <t>50.75</t>
  </si>
  <si>
    <t>51.00</t>
  </si>
  <si>
    <t>21.70</t>
  </si>
  <si>
    <t>21.40</t>
  </si>
  <si>
    <t>216.00</t>
  </si>
  <si>
    <t>218.00</t>
  </si>
  <si>
    <t>217.00</t>
  </si>
  <si>
    <t>100.50</t>
  </si>
  <si>
    <t>101.00</t>
  </si>
  <si>
    <t>99.00</t>
  </si>
  <si>
    <t>-1.50</t>
  </si>
  <si>
    <t>3,233</t>
  </si>
  <si>
    <t>325.10</t>
  </si>
  <si>
    <t>302.00</t>
  </si>
  <si>
    <t>303.00</t>
  </si>
  <si>
    <t>7,002</t>
  </si>
  <si>
    <t>2,119.31</t>
  </si>
  <si>
    <t>-1.76</t>
  </si>
  <si>
    <t>69.75</t>
  </si>
  <si>
    <t>300</t>
  </si>
  <si>
    <t>0.25</t>
  </si>
  <si>
    <t>0.24</t>
  </si>
  <si>
    <t>3,200</t>
  </si>
  <si>
    <t>108.80</t>
  </si>
  <si>
    <t>-2.68</t>
  </si>
  <si>
    <t>200</t>
  </si>
  <si>
    <t>58.75</t>
  </si>
  <si>
    <t>74.25</t>
  </si>
  <si>
    <t>-1.01</t>
  </si>
  <si>
    <t>0.41</t>
  </si>
  <si>
    <t>0.42</t>
  </si>
  <si>
    <t>-0.07</t>
  </si>
  <si>
    <t>-6.93</t>
  </si>
  <si>
    <t>14.80</t>
  </si>
  <si>
    <t>0.49</t>
  </si>
  <si>
    <t>0.50</t>
  </si>
  <si>
    <t>246.00</t>
  </si>
  <si>
    <t>248.00</t>
  </si>
  <si>
    <t>+1.71</t>
  </si>
  <si>
    <t>9.55</t>
  </si>
  <si>
    <t>1.43</t>
  </si>
  <si>
    <t>67.50</t>
  </si>
  <si>
    <t>45.00</t>
  </si>
  <si>
    <t>44.75</t>
  </si>
  <si>
    <t>+1.13</t>
  </si>
  <si>
    <t>+3.65</t>
  </si>
  <si>
    <t>1.98</t>
  </si>
  <si>
    <t>20.70</t>
  </si>
  <si>
    <t>21.10</t>
  </si>
  <si>
    <t>+1.93</t>
  </si>
  <si>
    <t>+4.26</t>
  </si>
  <si>
    <t>+1.17</t>
  </si>
  <si>
    <t>51.25</t>
  </si>
  <si>
    <t>MOSHI</t>
  </si>
  <si>
    <t>700</t>
  </si>
  <si>
    <t>171.00</t>
  </si>
  <si>
    <t>170.00</t>
  </si>
  <si>
    <t>100</t>
  </si>
  <si>
    <t>17</t>
  </si>
  <si>
    <t>0.11</t>
  </si>
  <si>
    <t>0.12</t>
  </si>
  <si>
    <t>0.10</t>
  </si>
  <si>
    <t>23.00</t>
  </si>
  <si>
    <t>23.50</t>
  </si>
  <si>
    <t>23.40</t>
  </si>
  <si>
    <t>+5.00</t>
  </si>
  <si>
    <t>35,001</t>
  </si>
  <si>
    <t>97.22</t>
  </si>
  <si>
    <t>-3.66</t>
  </si>
  <si>
    <t>1.27</t>
  </si>
  <si>
    <t>0.87</t>
  </si>
  <si>
    <t>2,000</t>
  </si>
  <si>
    <t>192.00</t>
  </si>
  <si>
    <t>48.50</t>
  </si>
  <si>
    <t>900</t>
  </si>
  <si>
    <t>43.65</t>
  </si>
  <si>
    <t>8.84</t>
  </si>
  <si>
    <t>+1.86</t>
  </si>
  <si>
    <t>0.66</t>
  </si>
  <si>
    <t>400</t>
  </si>
  <si>
    <t>30,500</t>
  </si>
  <si>
    <t>762.50</t>
  </si>
  <si>
    <t>6,300</t>
  </si>
  <si>
    <t>7,000</t>
  </si>
  <si>
    <t>+3.36</t>
  </si>
  <si>
    <t>1,200</t>
  </si>
  <si>
    <t>7.32</t>
  </si>
  <si>
    <t>3</t>
  </si>
  <si>
    <t>1.71</t>
  </si>
  <si>
    <t>1.70</t>
  </si>
  <si>
    <t>-1.53</t>
  </si>
  <si>
    <t>+1.47</t>
  </si>
  <si>
    <t>1.39</t>
  </si>
  <si>
    <t>+0.35</t>
  </si>
  <si>
    <t>+5.34</t>
  </si>
  <si>
    <t>POLY</t>
  </si>
  <si>
    <t>+3.85</t>
  </si>
  <si>
    <t>AURA</t>
  </si>
  <si>
    <t>-5.41</t>
  </si>
  <si>
    <t>7,500</t>
  </si>
  <si>
    <t>104.25</t>
  </si>
  <si>
    <t>63.50</t>
  </si>
  <si>
    <t>61.50</t>
  </si>
  <si>
    <t>0.31</t>
  </si>
  <si>
    <t>+10.71</t>
  </si>
  <si>
    <t>+0.31</t>
  </si>
  <si>
    <t>1,001</t>
  </si>
  <si>
    <t>25.28</t>
  </si>
  <si>
    <t>4.62</t>
  </si>
  <si>
    <t>84.25</t>
  </si>
  <si>
    <t>80.00</t>
  </si>
  <si>
    <t>+1.66</t>
  </si>
  <si>
    <t>24,900</t>
  </si>
  <si>
    <t>4,200</t>
  </si>
  <si>
    <t>44.06</t>
  </si>
  <si>
    <t>20,000</t>
  </si>
  <si>
    <t>107.00</t>
  </si>
  <si>
    <t>11,100</t>
  </si>
  <si>
    <t>69.42</t>
  </si>
  <si>
    <t>HYDROGEN</t>
  </si>
  <si>
    <t>-1.42</t>
  </si>
  <si>
    <t>127,700</t>
  </si>
  <si>
    <t>1,472.56</t>
  </si>
  <si>
    <t>+1.48</t>
  </si>
  <si>
    <t>25,103</t>
  </si>
  <si>
    <t>166.93</t>
  </si>
  <si>
    <t>-1.95</t>
  </si>
  <si>
    <t>+6.31</t>
  </si>
  <si>
    <t>1,700</t>
  </si>
  <si>
    <t>7.42</t>
  </si>
  <si>
    <t>7,400</t>
  </si>
  <si>
    <t>103,000</t>
  </si>
  <si>
    <t>1,176.50</t>
  </si>
  <si>
    <t>210</t>
  </si>
  <si>
    <t>18.15</t>
  </si>
  <si>
    <t>1,600</t>
  </si>
  <si>
    <t>-3.92</t>
  </si>
  <si>
    <t>7,900</t>
  </si>
  <si>
    <t>WHART</t>
  </si>
  <si>
    <t>0.01</t>
  </si>
  <si>
    <t>+2.33</t>
  </si>
  <si>
    <t>10,200</t>
  </si>
  <si>
    <t>75.50</t>
  </si>
  <si>
    <t>74.75</t>
  </si>
  <si>
    <t>+3.82</t>
  </si>
  <si>
    <t>74.50</t>
  </si>
  <si>
    <t>+5.71</t>
  </si>
  <si>
    <t>-1.79</t>
  </si>
  <si>
    <t>MBK</t>
  </si>
  <si>
    <t>1.65</t>
  </si>
  <si>
    <t>41,200</t>
  </si>
  <si>
    <t>115.36</t>
  </si>
  <si>
    <t>+1.27</t>
  </si>
  <si>
    <t>1.12</t>
  </si>
  <si>
    <t>0.43</t>
  </si>
  <si>
    <t>RABBIT</t>
  </si>
  <si>
    <t>1.21</t>
  </si>
  <si>
    <t>24.20</t>
  </si>
  <si>
    <t>1.14</t>
  </si>
  <si>
    <t>ITNS</t>
  </si>
  <si>
    <t>WARRIX</t>
  </si>
  <si>
    <t>KJL</t>
  </si>
  <si>
    <t>MTW</t>
  </si>
  <si>
    <t>SAF</t>
  </si>
  <si>
    <t>-0.44</t>
  </si>
  <si>
    <t>362.02</t>
  </si>
  <si>
    <t>-1.23</t>
  </si>
  <si>
    <t>0.48</t>
  </si>
  <si>
    <t>1.97</t>
  </si>
  <si>
    <t>PRI</t>
  </si>
  <si>
    <t>-4.20</t>
  </si>
  <si>
    <t>KGEN</t>
  </si>
  <si>
    <t>KLINIQ</t>
  </si>
  <si>
    <t>KTMS</t>
  </si>
  <si>
    <t>MASTER</t>
  </si>
  <si>
    <t>76.75</t>
  </si>
  <si>
    <t>79.75</t>
  </si>
  <si>
    <t>79.00</t>
  </si>
  <si>
    <t>0.04</t>
  </si>
  <si>
    <t>+1.99</t>
  </si>
  <si>
    <t>UBA</t>
  </si>
  <si>
    <t>เครื่องหมาย</t>
  </si>
  <si>
    <t>3,637,719</t>
  </si>
  <si>
    <t>2,183.80</t>
  </si>
  <si>
    <t>2,839,525</t>
  </si>
  <si>
    <t>37,350.73</t>
  </si>
  <si>
    <t>121,600</t>
  </si>
  <si>
    <t>291.87</t>
  </si>
  <si>
    <t>MAX</t>
  </si>
  <si>
    <t>&lt;SP, NP, NC&gt;</t>
  </si>
  <si>
    <t>5,933,273</t>
  </si>
  <si>
    <t>37,755.93</t>
  </si>
  <si>
    <t>PPPM</t>
  </si>
  <si>
    <t>&lt;C, NP&gt;</t>
  </si>
  <si>
    <t>9,149,104</t>
  </si>
  <si>
    <t>1,196.00</t>
  </si>
  <si>
    <t>4,951,737</t>
  </si>
  <si>
    <t>111,331.15</t>
  </si>
  <si>
    <t>17,599,658</t>
  </si>
  <si>
    <t>102,804.24</t>
  </si>
  <si>
    <t>162,005</t>
  </si>
  <si>
    <t>1,736.14</t>
  </si>
  <si>
    <t>25,358,975</t>
  </si>
  <si>
    <t>53,332.12</t>
  </si>
  <si>
    <t>188,600</t>
  </si>
  <si>
    <t>1,004.36</t>
  </si>
  <si>
    <t>31,136</t>
  </si>
  <si>
    <t>209.96</t>
  </si>
  <si>
    <t>-0.64</t>
  </si>
  <si>
    <t>213,360</t>
  </si>
  <si>
    <t>1,665.33</t>
  </si>
  <si>
    <t>480,614</t>
  </si>
  <si>
    <t>576.72</t>
  </si>
  <si>
    <t>7,968,066</t>
  </si>
  <si>
    <t>56,153.66</t>
  </si>
  <si>
    <t>209,300</t>
  </si>
  <si>
    <t>1,048.41</t>
  </si>
  <si>
    <t>471,092</t>
  </si>
  <si>
    <t>6,456.61</t>
  </si>
  <si>
    <t>+2.05</t>
  </si>
  <si>
    <t>1,140,970</t>
  </si>
  <si>
    <t>3,371.09</t>
  </si>
  <si>
    <t>2,407,092</t>
  </si>
  <si>
    <t>19,549.76</t>
  </si>
  <si>
    <t>2,530,314</t>
  </si>
  <si>
    <t>84,105.53</t>
  </si>
  <si>
    <t>2,215,883</t>
  </si>
  <si>
    <t>229,135.25</t>
  </si>
  <si>
    <t>839,039</t>
  </si>
  <si>
    <t>2,318.45</t>
  </si>
  <si>
    <t>1,304,712</t>
  </si>
  <si>
    <t>5,398.21</t>
  </si>
  <si>
    <t>+1.46</t>
  </si>
  <si>
    <t>33,300</t>
  </si>
  <si>
    <t>91.92</t>
  </si>
  <si>
    <t>17,347,127</t>
  </si>
  <si>
    <t>413,573.06</t>
  </si>
  <si>
    <t>+0.66</t>
  </si>
  <si>
    <t>399,274</t>
  </si>
  <si>
    <t>1,213.35</t>
  </si>
  <si>
    <t>5,663,203</t>
  </si>
  <si>
    <t>3,449.44</t>
  </si>
  <si>
    <t>75,918</t>
  </si>
  <si>
    <t>2,329.54</t>
  </si>
  <si>
    <t>4,300,978</t>
  </si>
  <si>
    <t>53,352.61</t>
  </si>
  <si>
    <t>11,750,209</t>
  </si>
  <si>
    <t>339,128.51</t>
  </si>
  <si>
    <t>490,206</t>
  </si>
  <si>
    <t>1,555.79</t>
  </si>
  <si>
    <t>1,125,900</t>
  </si>
  <si>
    <t>6,465.70</t>
  </si>
  <si>
    <t>3.64</t>
  </si>
  <si>
    <t>-1.09</t>
  </si>
  <si>
    <t>4,199,856</t>
  </si>
  <si>
    <t>15,442.80</t>
  </si>
  <si>
    <t>56,500</t>
  </si>
  <si>
    <t>218.10</t>
  </si>
  <si>
    <t>21,431</t>
  </si>
  <si>
    <t>110.58</t>
  </si>
  <si>
    <t>630,732</t>
  </si>
  <si>
    <t>36,037.73</t>
  </si>
  <si>
    <t>642,948</t>
  </si>
  <si>
    <t>4,430.92</t>
  </si>
  <si>
    <t>21,650,600</t>
  </si>
  <si>
    <t>731,032.78</t>
  </si>
  <si>
    <t>3,294,367</t>
  </si>
  <si>
    <t>19,741.12</t>
  </si>
  <si>
    <t>+4.76</t>
  </si>
  <si>
    <t>2,841,387</t>
  </si>
  <si>
    <t>67,544.61</t>
  </si>
  <si>
    <t>+1.59</t>
  </si>
  <si>
    <t>10,102</t>
  </si>
  <si>
    <t>476.79</t>
  </si>
  <si>
    <t>2,396,582</t>
  </si>
  <si>
    <t>67,953.72</t>
  </si>
  <si>
    <t>1,958,096</t>
  </si>
  <si>
    <t>18,076.74</t>
  </si>
  <si>
    <t>39,305</t>
  </si>
  <si>
    <t>378.62</t>
  </si>
  <si>
    <t>24,605</t>
  </si>
  <si>
    <t>285.40</t>
  </si>
  <si>
    <t>2,172,626</t>
  </si>
  <si>
    <t>28,190.17</t>
  </si>
  <si>
    <t>272,911</t>
  </si>
  <si>
    <t>12,800.87</t>
  </si>
  <si>
    <t>6,336,948</t>
  </si>
  <si>
    <t>155,160.33</t>
  </si>
  <si>
    <t>76,921</t>
  </si>
  <si>
    <t>1,418.05</t>
  </si>
  <si>
    <t>547,120</t>
  </si>
  <si>
    <t>3,158.19</t>
  </si>
  <si>
    <t>401</t>
  </si>
  <si>
    <t>13.33</t>
  </si>
  <si>
    <t>2,802</t>
  </si>
  <si>
    <t>17.82</t>
  </si>
  <si>
    <t>549,400</t>
  </si>
  <si>
    <t>2,583.23</t>
  </si>
  <si>
    <t>877,011</t>
  </si>
  <si>
    <t>10,444.92</t>
  </si>
  <si>
    <t>-0.87</t>
  </si>
  <si>
    <t>5,158,807</t>
  </si>
  <si>
    <t>29,310.96</t>
  </si>
  <si>
    <t>147,658</t>
  </si>
  <si>
    <t>1,355.98</t>
  </si>
  <si>
    <t>5,338,981</t>
  </si>
  <si>
    <t>60,670.23</t>
  </si>
  <si>
    <t>8,247,740</t>
  </si>
  <si>
    <t>132,844.06</t>
  </si>
  <si>
    <t>973,815</t>
  </si>
  <si>
    <t>28,278.12</t>
  </si>
  <si>
    <t>W</t>
  </si>
  <si>
    <t>&lt;C&gt;</t>
  </si>
  <si>
    <t>922,149</t>
  </si>
  <si>
    <t>1,665.27</t>
  </si>
  <si>
    <t>150,500</t>
  </si>
  <si>
    <t>2,704.93</t>
  </si>
  <si>
    <t>2,401,870</t>
  </si>
  <si>
    <t>475,992.23</t>
  </si>
  <si>
    <t>5,803,841</t>
  </si>
  <si>
    <t>39,212.10</t>
  </si>
  <si>
    <t>184,300</t>
  </si>
  <si>
    <t>417.24</t>
  </si>
  <si>
    <t>182,600</t>
  </si>
  <si>
    <t>722.94</t>
  </si>
  <si>
    <t>BLISS</t>
  </si>
  <si>
    <t>4,520,652</t>
  </si>
  <si>
    <t>61,790.29</t>
  </si>
  <si>
    <t>3,045,956</t>
  </si>
  <si>
    <t>151,888.11</t>
  </si>
  <si>
    <t>+4.63</t>
  </si>
  <si>
    <t>14,093,380</t>
  </si>
  <si>
    <t>31,443.61</t>
  </si>
  <si>
    <t>4,509,083</t>
  </si>
  <si>
    <t>199,544.93</t>
  </si>
  <si>
    <t>886,736</t>
  </si>
  <si>
    <t>11,187.49</t>
  </si>
  <si>
    <t>+1.36</t>
  </si>
  <si>
    <t>1,899,423</t>
  </si>
  <si>
    <t>14,029.06</t>
  </si>
  <si>
    <t>+3.74</t>
  </si>
  <si>
    <t>1,906,384</t>
  </si>
  <si>
    <t>10,416.41</t>
  </si>
  <si>
    <t>2,373,445</t>
  </si>
  <si>
    <t>8,113.24</t>
  </si>
  <si>
    <t>1,837,690</t>
  </si>
  <si>
    <t>135,072.29</t>
  </si>
  <si>
    <t>3,905,447</t>
  </si>
  <si>
    <t>14,742.24</t>
  </si>
  <si>
    <t>7,818,763</t>
  </si>
  <si>
    <t>18,263.68</t>
  </si>
  <si>
    <t>2,898,474</t>
  </si>
  <si>
    <t>23,822.16</t>
  </si>
  <si>
    <t>4,467,158</t>
  </si>
  <si>
    <t>167,173.40</t>
  </si>
  <si>
    <t>48.25</t>
  </si>
  <si>
    <t>1,686,652</t>
  </si>
  <si>
    <t>80,353.46</t>
  </si>
  <si>
    <t>246,614</t>
  </si>
  <si>
    <t>2,007.10</t>
  </si>
  <si>
    <t>22,800</t>
  </si>
  <si>
    <t>219.58</t>
  </si>
  <si>
    <t>234,485</t>
  </si>
  <si>
    <t>1,603.57</t>
  </si>
  <si>
    <t>23,043,435</t>
  </si>
  <si>
    <t>133,436.81</t>
  </si>
  <si>
    <t>2,359,901</t>
  </si>
  <si>
    <t>16,444.62</t>
  </si>
  <si>
    <t>+28.57</t>
  </si>
  <si>
    <t>456,524,753</t>
  </si>
  <si>
    <t>78,273.22</t>
  </si>
  <si>
    <t>136,417</t>
  </si>
  <si>
    <t>3,682.36</t>
  </si>
  <si>
    <t>+1.20</t>
  </si>
  <si>
    <t>+5.50</t>
  </si>
  <si>
    <t>22.90</t>
  </si>
  <si>
    <t>19,491,535</t>
  </si>
  <si>
    <t>414,350.94</t>
  </si>
  <si>
    <t>971,610</t>
  </si>
  <si>
    <t>2,526.98</t>
  </si>
  <si>
    <t>1,229,274</t>
  </si>
  <si>
    <t>20,410.90</t>
  </si>
  <si>
    <t>3,939,138</t>
  </si>
  <si>
    <t>63,654.72</t>
  </si>
  <si>
    <t>-0.45</t>
  </si>
  <si>
    <t>2,150,542</t>
  </si>
  <si>
    <t>46,782.74</t>
  </si>
  <si>
    <t>16,573,857</t>
  </si>
  <si>
    <t>80,752.46</t>
  </si>
  <si>
    <t>11,791,949</t>
  </si>
  <si>
    <t>831.07</t>
  </si>
  <si>
    <t>THL</t>
  </si>
  <si>
    <t>&lt;SP, NC&gt;</t>
  </si>
  <si>
    <t>8,119,789</t>
  </si>
  <si>
    <t>6,392.47</t>
  </si>
  <si>
    <t>2,779,291</t>
  </si>
  <si>
    <t>3,474.40</t>
  </si>
  <si>
    <t>16,419,256</t>
  </si>
  <si>
    <t>41,911.98</t>
  </si>
  <si>
    <t>2,442,225</t>
  </si>
  <si>
    <t>9,037.91</t>
  </si>
  <si>
    <t>163,856</t>
  </si>
  <si>
    <t>1,089.99</t>
  </si>
  <si>
    <t>1,129,796</t>
  </si>
  <si>
    <t>3,192.79</t>
  </si>
  <si>
    <t>+1.01</t>
  </si>
  <si>
    <t>1,950,719</t>
  </si>
  <si>
    <t>1,932.61</t>
  </si>
  <si>
    <t>1,619,229</t>
  </si>
  <si>
    <t>54,602.46</t>
  </si>
  <si>
    <t>95,309,751</t>
  </si>
  <si>
    <t>1,090,216.13</t>
  </si>
  <si>
    <t>1,643,349</t>
  </si>
  <si>
    <t>11,550.32</t>
  </si>
  <si>
    <t>8,487,723</t>
  </si>
  <si>
    <t>306,589.72</t>
  </si>
  <si>
    <t>3,122,417</t>
  </si>
  <si>
    <t>31,213.93</t>
  </si>
  <si>
    <t>8,051,413</t>
  </si>
  <si>
    <t>327,230.93</t>
  </si>
  <si>
    <t>-2.91</t>
  </si>
  <si>
    <t>3,629,943</t>
  </si>
  <si>
    <t>60,955.94</t>
  </si>
  <si>
    <t>127,935</t>
  </si>
  <si>
    <t>615.02</t>
  </si>
  <si>
    <t>2,760,309</t>
  </si>
  <si>
    <t>12,604.49</t>
  </si>
  <si>
    <t>8,612,080</t>
  </si>
  <si>
    <t>15,980.58</t>
  </si>
  <si>
    <t>-0.12</t>
  </si>
  <si>
    <t>-2.49</t>
  </si>
  <si>
    <t>3,214,306</t>
  </si>
  <si>
    <t>15,333.81</t>
  </si>
  <si>
    <t>89.75</t>
  </si>
  <si>
    <t>25,257,481</t>
  </si>
  <si>
    <t>2,257,882.60</t>
  </si>
  <si>
    <t>1,258,447</t>
  </si>
  <si>
    <t>6,719.42</t>
  </si>
  <si>
    <t>915,807</t>
  </si>
  <si>
    <t>6,206.84</t>
  </si>
  <si>
    <t>625,964</t>
  </si>
  <si>
    <t>108,706.34</t>
  </si>
  <si>
    <t>-0.47</t>
  </si>
  <si>
    <t>202,020</t>
  </si>
  <si>
    <t>853.16</t>
  </si>
  <si>
    <t>13,528,935</t>
  </si>
  <si>
    <t>125,228.95</t>
  </si>
  <si>
    <t>24,979,377</t>
  </si>
  <si>
    <t>108,241.08</t>
  </si>
  <si>
    <t>+0.36</t>
  </si>
  <si>
    <t>5,412,736</t>
  </si>
  <si>
    <t>377,019.13</t>
  </si>
  <si>
    <t>225,200</t>
  </si>
  <si>
    <t>267.56</t>
  </si>
  <si>
    <t>8,673,708</t>
  </si>
  <si>
    <t>466,770.36</t>
  </si>
  <si>
    <t>5,591,740</t>
  </si>
  <si>
    <t>27,903.65</t>
  </si>
  <si>
    <t>IFEC</t>
  </si>
  <si>
    <t>65,003,715</t>
  </si>
  <si>
    <t>197,573.00</t>
  </si>
  <si>
    <t>635,105</t>
  </si>
  <si>
    <t>4,307.18</t>
  </si>
  <si>
    <t>343,600</t>
  </si>
  <si>
    <t>3,850.68</t>
  </si>
  <si>
    <t>550,882</t>
  </si>
  <si>
    <t>8,651.42</t>
  </si>
  <si>
    <t>58,900</t>
  </si>
  <si>
    <t>269.93</t>
  </si>
  <si>
    <t>99,904</t>
  </si>
  <si>
    <t>1,237.92</t>
  </si>
  <si>
    <t>8,745,567</t>
  </si>
  <si>
    <t>197,309.63</t>
  </si>
  <si>
    <t>1,239,880</t>
  </si>
  <si>
    <t>4,099.22</t>
  </si>
  <si>
    <t>+1.29</t>
  </si>
  <si>
    <t>5,137,215</t>
  </si>
  <si>
    <t>8,121.74</t>
  </si>
  <si>
    <t>3,824,866</t>
  </si>
  <si>
    <t>51,634.84</t>
  </si>
  <si>
    <t>52,001,720</t>
  </si>
  <si>
    <t>1,708,639.14</t>
  </si>
  <si>
    <t>25,486,746</t>
  </si>
  <si>
    <t>4,234,718.98</t>
  </si>
  <si>
    <t>224,911</t>
  </si>
  <si>
    <t>1,068.96</t>
  </si>
  <si>
    <t>1,833,521</t>
  </si>
  <si>
    <t>78,791.01</t>
  </si>
  <si>
    <t>575,581</t>
  </si>
  <si>
    <t>597.81</t>
  </si>
  <si>
    <t>29,653</t>
  </si>
  <si>
    <t>142.03</t>
  </si>
  <si>
    <t>1,379,201</t>
  </si>
  <si>
    <t>2,059.10</t>
  </si>
  <si>
    <t>753,000</t>
  </si>
  <si>
    <t>1,590.34</t>
  </si>
  <si>
    <t>232,185</t>
  </si>
  <si>
    <t>2,352.21</t>
  </si>
  <si>
    <t>840,100</t>
  </si>
  <si>
    <t>613.96</t>
  </si>
  <si>
    <t>2,942,336</t>
  </si>
  <si>
    <t>2,722.79</t>
  </si>
  <si>
    <t>189,639</t>
  </si>
  <si>
    <t>2,760.74</t>
  </si>
  <si>
    <t>20,968,905</t>
  </si>
  <si>
    <t>234,245.91</t>
  </si>
  <si>
    <t>670,659</t>
  </si>
  <si>
    <t>6,707.91</t>
  </si>
  <si>
    <t>90,450,338</t>
  </si>
  <si>
    <t>57,765.63</t>
  </si>
  <si>
    <t>107,103</t>
  </si>
  <si>
    <t>1,046.62</t>
  </si>
  <si>
    <t>4,040,868</t>
  </si>
  <si>
    <t>15,379.69</t>
  </si>
  <si>
    <t>35,800</t>
  </si>
  <si>
    <t>57.56</t>
  </si>
  <si>
    <t>25,119,051</t>
  </si>
  <si>
    <t>23,348.20</t>
  </si>
  <si>
    <t>5,926,798</t>
  </si>
  <si>
    <t>10,988.60</t>
  </si>
  <si>
    <t>12,427,477</t>
  </si>
  <si>
    <t>710,099.49</t>
  </si>
  <si>
    <t>3,955,250</t>
  </si>
  <si>
    <t>13,921.85</t>
  </si>
  <si>
    <t>1,839,200</t>
  </si>
  <si>
    <t>4,665.35</t>
  </si>
  <si>
    <t>1,130,027</t>
  </si>
  <si>
    <t>10,700.42</t>
  </si>
  <si>
    <t>3,110,989</t>
  </si>
  <si>
    <t>4,666.21</t>
  </si>
  <si>
    <t>11,632,453</t>
  </si>
  <si>
    <t>48,229.13</t>
  </si>
  <si>
    <t>84,076</t>
  </si>
  <si>
    <t>382.42</t>
  </si>
  <si>
    <t>204.00</t>
  </si>
  <si>
    <t>371,840</t>
  </si>
  <si>
    <t>76,080.07</t>
  </si>
  <si>
    <t>6,417,364</t>
  </si>
  <si>
    <t>26,038.83</t>
  </si>
  <si>
    <t>1,246,734</t>
  </si>
  <si>
    <t>4,371.57</t>
  </si>
  <si>
    <t>362,905</t>
  </si>
  <si>
    <t>12,236.04</t>
  </si>
  <si>
    <t>3,867,567</t>
  </si>
  <si>
    <t>12,098.54</t>
  </si>
  <si>
    <t>27,923,235</t>
  </si>
  <si>
    <t>451,660.65</t>
  </si>
  <si>
    <t>10,430,026</t>
  </si>
  <si>
    <t>136,233.99</t>
  </si>
  <si>
    <t>25,162,548</t>
  </si>
  <si>
    <t>23,509.29</t>
  </si>
  <si>
    <t>3,179,714</t>
  </si>
  <si>
    <t>31,918.35</t>
  </si>
  <si>
    <t>23,532,627</t>
  </si>
  <si>
    <t>49,846.01</t>
  </si>
  <si>
    <t>-1.58</t>
  </si>
  <si>
    <t>2,233,929</t>
  </si>
  <si>
    <t>8,445.93</t>
  </si>
  <si>
    <t>-0.16</t>
  </si>
  <si>
    <t>-3.83</t>
  </si>
  <si>
    <t>18,746,282</t>
  </si>
  <si>
    <t>76,974.38</t>
  </si>
  <si>
    <t>-2.75</t>
  </si>
  <si>
    <t>9,591,777</t>
  </si>
  <si>
    <t>10,229.74</t>
  </si>
  <si>
    <t>GL</t>
  </si>
  <si>
    <t>3.24</t>
  </si>
  <si>
    <t>82,550,204</t>
  </si>
  <si>
    <t>271,026.19</t>
  </si>
  <si>
    <t>731,210</t>
  </si>
  <si>
    <t>2,194.28</t>
  </si>
  <si>
    <t>54.75</t>
  </si>
  <si>
    <t>12,417,267</t>
  </si>
  <si>
    <t>678,607.91</t>
  </si>
  <si>
    <t>-1.14</t>
  </si>
  <si>
    <t>82,215</t>
  </si>
  <si>
    <t>721.03</t>
  </si>
  <si>
    <t>8,315,814</t>
  </si>
  <si>
    <t>42,659.93</t>
  </si>
  <si>
    <t>3,081,409</t>
  </si>
  <si>
    <t>181,715.60</t>
  </si>
  <si>
    <t>-1.21</t>
  </si>
  <si>
    <t>41,383</t>
  </si>
  <si>
    <t>1,019.33</t>
  </si>
  <si>
    <t>937,718</t>
  </si>
  <si>
    <t>4,267.15</t>
  </si>
  <si>
    <t>626,400</t>
  </si>
  <si>
    <t>728.28</t>
  </si>
  <si>
    <t>71,300</t>
  </si>
  <si>
    <t>825.42</t>
  </si>
  <si>
    <t>12,405,941</t>
  </si>
  <si>
    <t>489,470.30</t>
  </si>
  <si>
    <t>26,424,124</t>
  </si>
  <si>
    <t>124,349.74</t>
  </si>
  <si>
    <t>265,100</t>
  </si>
  <si>
    <t>1,387.84</t>
  </si>
  <si>
    <t>+2.86</t>
  </si>
  <si>
    <t>9,538,048</t>
  </si>
  <si>
    <t>68,241.94</t>
  </si>
  <si>
    <t>8,400,002</t>
  </si>
  <si>
    <t>484,549.40</t>
  </si>
  <si>
    <t>267,120</t>
  </si>
  <si>
    <t>7,550.69</t>
  </si>
  <si>
    <t>36,158,091</t>
  </si>
  <si>
    <t>177,178.79</t>
  </si>
  <si>
    <t>7,920,141</t>
  </si>
  <si>
    <t>17,084.96</t>
  </si>
  <si>
    <t>29,190,334</t>
  </si>
  <si>
    <t>83,338.38</t>
  </si>
  <si>
    <t>6,202,991</t>
  </si>
  <si>
    <t>25,783.58</t>
  </si>
  <si>
    <t>+1.25</t>
  </si>
  <si>
    <t>+4.31</t>
  </si>
  <si>
    <t>32,278,657</t>
  </si>
  <si>
    <t>961,783.05</t>
  </si>
  <si>
    <t>216,361</t>
  </si>
  <si>
    <t>1,866.96</t>
  </si>
  <si>
    <t>-1.94</t>
  </si>
  <si>
    <t>1,710,333</t>
  </si>
  <si>
    <t>13,128.65</t>
  </si>
  <si>
    <t>351,301</t>
  </si>
  <si>
    <t>1,958.10</t>
  </si>
  <si>
    <t>7,254,638</t>
  </si>
  <si>
    <t>10,516.62</t>
  </si>
  <si>
    <t>5,364</t>
  </si>
  <si>
    <t>226.40</t>
  </si>
  <si>
    <t>+0.34</t>
  </si>
  <si>
    <t>20,089</t>
  </si>
  <si>
    <t>5,883.91</t>
  </si>
  <si>
    <t>4,007,523</t>
  </si>
  <si>
    <t>115,562.94</t>
  </si>
  <si>
    <t>101</t>
  </si>
  <si>
    <t>223.00</t>
  </si>
  <si>
    <t>631</t>
  </si>
  <si>
    <t>140.39</t>
  </si>
  <si>
    <t>8,026,034</t>
  </si>
  <si>
    <t>24,244.55</t>
  </si>
  <si>
    <t>2,600</t>
  </si>
  <si>
    <t>322.40</t>
  </si>
  <si>
    <t>SMK</t>
  </si>
  <si>
    <t>184,900</t>
  </si>
  <si>
    <t>733.66</t>
  </si>
  <si>
    <t>3,872,000</t>
  </si>
  <si>
    <t>3,997.32</t>
  </si>
  <si>
    <t>2,238,710</t>
  </si>
  <si>
    <t>11,921.38</t>
  </si>
  <si>
    <t>1,248,824</t>
  </si>
  <si>
    <t>63,183.01</t>
  </si>
  <si>
    <t>6,008,010</t>
  </si>
  <si>
    <t>80,850.97</t>
  </si>
  <si>
    <t>-1.17</t>
  </si>
  <si>
    <t>1,757,830</t>
  </si>
  <si>
    <t>74,880.26</t>
  </si>
  <si>
    <t>TSI</t>
  </si>
  <si>
    <t>+3.57</t>
  </si>
  <si>
    <t>748,902</t>
  </si>
  <si>
    <t>210.07</t>
  </si>
  <si>
    <t>192,529</t>
  </si>
  <si>
    <t>2,476.24</t>
  </si>
  <si>
    <t>+1.12</t>
  </si>
  <si>
    <t>80,700</t>
  </si>
  <si>
    <t>1,439.54</t>
  </si>
  <si>
    <t>12,718,266</t>
  </si>
  <si>
    <t>273,929.37</t>
  </si>
  <si>
    <t>23,772,918</t>
  </si>
  <si>
    <t>708,910.23</t>
  </si>
  <si>
    <t>1,401,506</t>
  </si>
  <si>
    <t>303,801.26</t>
  </si>
  <si>
    <t>111,439,706</t>
  </si>
  <si>
    <t>435,590.47</t>
  </si>
  <si>
    <t>153,026</t>
  </si>
  <si>
    <t>419.30</t>
  </si>
  <si>
    <t>1,574,403</t>
  </si>
  <si>
    <t>13,956.96</t>
  </si>
  <si>
    <t>193,066</t>
  </si>
  <si>
    <t>1,100.41</t>
  </si>
  <si>
    <t>-1.18</t>
  </si>
  <si>
    <t>30,300</t>
  </si>
  <si>
    <t>1,270.10</t>
  </si>
  <si>
    <t>20.00</t>
  </si>
  <si>
    <t>1,697,891</t>
  </si>
  <si>
    <t>33,906.65</t>
  </si>
  <si>
    <t>+2.36</t>
  </si>
  <si>
    <t>11,419,183</t>
  </si>
  <si>
    <t>73,143.98</t>
  </si>
  <si>
    <t>75,916</t>
  </si>
  <si>
    <t>4,121.80</t>
  </si>
  <si>
    <t>102,631</t>
  </si>
  <si>
    <t>3,136.34</t>
  </si>
  <si>
    <t>213,026</t>
  </si>
  <si>
    <t>1,350.22</t>
  </si>
  <si>
    <t>54,200</t>
  </si>
  <si>
    <t>738.96</t>
  </si>
  <si>
    <t>3,950,828</t>
  </si>
  <si>
    <t>278,392.34</t>
  </si>
  <si>
    <t>1,687,039</t>
  </si>
  <si>
    <t>4,562.23</t>
  </si>
  <si>
    <t>622,772</t>
  </si>
  <si>
    <t>5,393.81</t>
  </si>
  <si>
    <t>646,642</t>
  </si>
  <si>
    <t>2,670.50</t>
  </si>
  <si>
    <t>128,300</t>
  </si>
  <si>
    <t>1,013.47</t>
  </si>
  <si>
    <t>230,925</t>
  </si>
  <si>
    <t>3,239.19</t>
  </si>
  <si>
    <t>52.75</t>
  </si>
  <si>
    <t>4,402,630</t>
  </si>
  <si>
    <t>233,287.76</t>
  </si>
  <si>
    <t>574,330</t>
  </si>
  <si>
    <t>7,368.77</t>
  </si>
  <si>
    <t>-0.42</t>
  </si>
  <si>
    <t>5,522,623</t>
  </si>
  <si>
    <t>26,413.16</t>
  </si>
  <si>
    <t>15,132,682</t>
  </si>
  <si>
    <t>3,713.27</t>
  </si>
  <si>
    <t>81,200</t>
  </si>
  <si>
    <t>286.07</t>
  </si>
  <si>
    <t>17.50</t>
  </si>
  <si>
    <t>+1.35</t>
  </si>
  <si>
    <t>11,052,020</t>
  </si>
  <si>
    <t>49,366.95</t>
  </si>
  <si>
    <t>109,731</t>
  </si>
  <si>
    <t>865.87</t>
  </si>
  <si>
    <t>47,085,814</t>
  </si>
  <si>
    <t>144,204.72</t>
  </si>
  <si>
    <t>26,206,978</t>
  </si>
  <si>
    <t>1,936,832.68</t>
  </si>
  <si>
    <t>77,000</t>
  </si>
  <si>
    <t>141.16</t>
  </si>
  <si>
    <t>-2.44</t>
  </si>
  <si>
    <t>35,361,935</t>
  </si>
  <si>
    <t>14,493.40</t>
  </si>
  <si>
    <t>1,357,219</t>
  </si>
  <si>
    <t>19,643.64</t>
  </si>
  <si>
    <t>26,266,207</t>
  </si>
  <si>
    <t>255,423.11</t>
  </si>
  <si>
    <t>88,406,217</t>
  </si>
  <si>
    <t>83,513.32</t>
  </si>
  <si>
    <t>-0.59</t>
  </si>
  <si>
    <t>11,151,434</t>
  </si>
  <si>
    <t>93,969.51</t>
  </si>
  <si>
    <t>1,677,838</t>
  </si>
  <si>
    <t>6,519.05</t>
  </si>
  <si>
    <t>943,690</t>
  </si>
  <si>
    <t>12,366.57</t>
  </si>
  <si>
    <t>1,470,860</t>
  </si>
  <si>
    <t>21,653.73</t>
  </si>
  <si>
    <t>3,268,808</t>
  </si>
  <si>
    <t>69,703.90</t>
  </si>
  <si>
    <t>1,277,161</t>
  </si>
  <si>
    <t>23,930.82</t>
  </si>
  <si>
    <t>0.51</t>
  </si>
  <si>
    <t>3,785,259</t>
  </si>
  <si>
    <t>1,889.49</t>
  </si>
  <si>
    <t>1,551,601</t>
  </si>
  <si>
    <t>2,949.46</t>
  </si>
  <si>
    <t>NOK</t>
  </si>
  <si>
    <t>9,244,155</t>
  </si>
  <si>
    <t>32,931.91</t>
  </si>
  <si>
    <t>77,001</t>
  </si>
  <si>
    <t>163.26</t>
  </si>
  <si>
    <t>4,980,032</t>
  </si>
  <si>
    <t>39,068.55</t>
  </si>
  <si>
    <t>3,063,774</t>
  </si>
  <si>
    <t>50,006.24</t>
  </si>
  <si>
    <t>+1.65</t>
  </si>
  <si>
    <t>2,057,453</t>
  </si>
  <si>
    <t>63,338.32</t>
  </si>
  <si>
    <t>3,991,431</t>
  </si>
  <si>
    <t>32,832.69</t>
  </si>
  <si>
    <t>THAI</t>
  </si>
  <si>
    <t>5.18</t>
  </si>
  <si>
    <t>2,506,354</t>
  </si>
  <si>
    <t>20,293.89</t>
  </si>
  <si>
    <t>4,764,194</t>
  </si>
  <si>
    <t>56,549.92</t>
  </si>
  <si>
    <t>75,665,216</t>
  </si>
  <si>
    <t>79,511.76</t>
  </si>
  <si>
    <t>-2.70</t>
  </si>
  <si>
    <t>3,545,499</t>
  </si>
  <si>
    <t>2,548.20</t>
  </si>
  <si>
    <t>PRO</t>
  </si>
  <si>
    <t>+1.98</t>
  </si>
  <si>
    <t>1,372,834</t>
  </si>
  <si>
    <t>34,689.83</t>
  </si>
  <si>
    <t>38,056</t>
  </si>
  <si>
    <t>81,101</t>
  </si>
  <si>
    <t>174.16</t>
  </si>
  <si>
    <t>-0.70</t>
  </si>
  <si>
    <t>7,356,130</t>
  </si>
  <si>
    <t>10,504.21</t>
  </si>
  <si>
    <t>905,503</t>
  </si>
  <si>
    <t>634.82</t>
  </si>
  <si>
    <t>2,533,532</t>
  </si>
  <si>
    <t>97,050.30</t>
  </si>
  <si>
    <t>11,906,309</t>
  </si>
  <si>
    <t>383,211.30</t>
  </si>
  <si>
    <t>67.75</t>
  </si>
  <si>
    <t>10,259,905</t>
  </si>
  <si>
    <t>689,678.44</t>
  </si>
  <si>
    <t>233,301</t>
  </si>
  <si>
    <t>931.76</t>
  </si>
  <si>
    <t>11,471,504</t>
  </si>
  <si>
    <t>509,722.43</t>
  </si>
  <si>
    <t>940,130</t>
  </si>
  <si>
    <t>1,447.87</t>
  </si>
  <si>
    <t>17,953,368</t>
  </si>
  <si>
    <t>254,828.87</t>
  </si>
  <si>
    <t>197,800</t>
  </si>
  <si>
    <t>392.80</t>
  </si>
  <si>
    <t>37.63</t>
  </si>
  <si>
    <t>11,370,359</t>
  </si>
  <si>
    <t>238,935.77</t>
  </si>
  <si>
    <t>23,586,766</t>
  </si>
  <si>
    <t>348,283.20</t>
  </si>
  <si>
    <t>35.50</t>
  </si>
  <si>
    <t>+2.16</t>
  </si>
  <si>
    <t>38.80</t>
  </si>
  <si>
    <t>3,356,812</t>
  </si>
  <si>
    <t>65,145.45</t>
  </si>
  <si>
    <t>+2.73</t>
  </si>
  <si>
    <t>292,998</t>
  </si>
  <si>
    <t>1,647.48</t>
  </si>
  <si>
    <t>+2.92</t>
  </si>
  <si>
    <t>5,427,204</t>
  </si>
  <si>
    <t>47,051.31</t>
  </si>
  <si>
    <t>1,076,830</t>
  </si>
  <si>
    <t>2,354.09</t>
  </si>
  <si>
    <t>10,400,709</t>
  </si>
  <si>
    <t>430,940.34</t>
  </si>
  <si>
    <t>1,951,666</t>
  </si>
  <si>
    <t>22,537.12</t>
  </si>
  <si>
    <t>-1.44</t>
  </si>
  <si>
    <t>1,374,224</t>
  </si>
  <si>
    <t>70,711.37</t>
  </si>
  <si>
    <t>+4.44</t>
  </si>
  <si>
    <t>107,805</t>
  </si>
  <si>
    <t>49.59</t>
  </si>
  <si>
    <t>646,801</t>
  </si>
  <si>
    <t>29,055.90</t>
  </si>
  <si>
    <t>17,689,800</t>
  </si>
  <si>
    <t>303,668.41</t>
  </si>
  <si>
    <t>316,727</t>
  </si>
  <si>
    <t>858.18</t>
  </si>
  <si>
    <t>18,990,503</t>
  </si>
  <si>
    <t>246,267.30</t>
  </si>
  <si>
    <t>133,603</t>
  </si>
  <si>
    <t>781.55</t>
  </si>
  <si>
    <t>3,563,122</t>
  </si>
  <si>
    <t>100,976.52</t>
  </si>
  <si>
    <t>800</t>
  </si>
  <si>
    <t>51.52</t>
  </si>
  <si>
    <t>+2.34</t>
  </si>
  <si>
    <t>2,657,111</t>
  </si>
  <si>
    <t>9,219.41</t>
  </si>
  <si>
    <t>-6.21</t>
  </si>
  <si>
    <t>126,311</t>
  </si>
  <si>
    <t>884.19</t>
  </si>
  <si>
    <t>5,545,835</t>
  </si>
  <si>
    <t>3,722.30</t>
  </si>
  <si>
    <t>1,345,439</t>
  </si>
  <si>
    <t>19,924.05</t>
  </si>
  <si>
    <t>1,009,611</t>
  </si>
  <si>
    <t>10,633.95</t>
  </si>
  <si>
    <t>179.00</t>
  </si>
  <si>
    <t>780,500</t>
  </si>
  <si>
    <t>1,428.90</t>
  </si>
  <si>
    <t>18,666,361</t>
  </si>
  <si>
    <t>64,251.63</t>
  </si>
  <si>
    <t>+1.72</t>
  </si>
  <si>
    <t>7,179,924</t>
  </si>
  <si>
    <t>4,227.73</t>
  </si>
  <si>
    <t>1,175,031</t>
  </si>
  <si>
    <t>21,929.42</t>
  </si>
  <si>
    <t>659,600</t>
  </si>
  <si>
    <t>1,479.75</t>
  </si>
  <si>
    <t>3,205</t>
  </si>
  <si>
    <t>15.45</t>
  </si>
  <si>
    <t>12,653,614</t>
  </si>
  <si>
    <t>20,567.66</t>
  </si>
  <si>
    <t>5,075,104</t>
  </si>
  <si>
    <t>11,021.75</t>
  </si>
  <si>
    <t>NATION</t>
  </si>
  <si>
    <t>49,247,624</t>
  </si>
  <si>
    <t>5,454.79</t>
  </si>
  <si>
    <t>7,342,901</t>
  </si>
  <si>
    <t>58,141.57</t>
  </si>
  <si>
    <t>12,149,571</t>
  </si>
  <si>
    <t>108,037.70</t>
  </si>
  <si>
    <t>POST</t>
  </si>
  <si>
    <t>19,800</t>
  </si>
  <si>
    <t>252.74</t>
  </si>
  <si>
    <t>2,400</t>
  </si>
  <si>
    <t>55.40</t>
  </si>
  <si>
    <t>7,009</t>
  </si>
  <si>
    <t>15.68</t>
  </si>
  <si>
    <t>1,649,733</t>
  </si>
  <si>
    <t>22,363.48</t>
  </si>
  <si>
    <t>6,353,776</t>
  </si>
  <si>
    <t>32,022.68</t>
  </si>
  <si>
    <t>WAVE</t>
  </si>
  <si>
    <t>193,419,106</t>
  </si>
  <si>
    <t>40,617.42</t>
  </si>
  <si>
    <t>355,565</t>
  </si>
  <si>
    <t>6,514.84</t>
  </si>
  <si>
    <t>129,860</t>
  </si>
  <si>
    <t>458.15</t>
  </si>
  <si>
    <t>183,100</t>
  </si>
  <si>
    <t>557.80</t>
  </si>
  <si>
    <t>1,031,701</t>
  </si>
  <si>
    <t>995.47</t>
  </si>
  <si>
    <t>65,400</t>
  </si>
  <si>
    <t>139.79</t>
  </si>
  <si>
    <t>288,500</t>
  </si>
  <si>
    <t>413.21</t>
  </si>
  <si>
    <t>5,108,800</t>
  </si>
  <si>
    <t>1,788.04</t>
  </si>
  <si>
    <t>GSTEEL</t>
  </si>
  <si>
    <t>2,713,501</t>
  </si>
  <si>
    <t>2,809.88</t>
  </si>
  <si>
    <t>278,608</t>
  </si>
  <si>
    <t>1,449.93</t>
  </si>
  <si>
    <t>398,713</t>
  </si>
  <si>
    <t>3,968.19</t>
  </si>
  <si>
    <t>29,381,733</t>
  </si>
  <si>
    <t>23,285.03</t>
  </si>
  <si>
    <t>117,109</t>
  </si>
  <si>
    <t>463.96</t>
  </si>
  <si>
    <t>1,271,986</t>
  </si>
  <si>
    <t>1,612.11</t>
  </si>
  <si>
    <t>319,150</t>
  </si>
  <si>
    <t>271.55</t>
  </si>
  <si>
    <t>434,826</t>
  </si>
  <si>
    <t>2,183.85</t>
  </si>
  <si>
    <t>19,315</t>
  </si>
  <si>
    <t>60.37</t>
  </si>
  <si>
    <t>23,282,764</t>
  </si>
  <si>
    <t>6,490.38</t>
  </si>
  <si>
    <t>+1.89</t>
  </si>
  <si>
    <t>213,225</t>
  </si>
  <si>
    <t>342.15</t>
  </si>
  <si>
    <t>162,400</t>
  </si>
  <si>
    <t>1,324.38</t>
  </si>
  <si>
    <t>-1.65</t>
  </si>
  <si>
    <t>2,743,800</t>
  </si>
  <si>
    <t>3,309.54</t>
  </si>
  <si>
    <t>55,506</t>
  </si>
  <si>
    <t>167.18</t>
  </si>
  <si>
    <t>2,100</t>
  </si>
  <si>
    <t>5.92</t>
  </si>
  <si>
    <t>179,424</t>
  </si>
  <si>
    <t>2,315.47</t>
  </si>
  <si>
    <t>190.50</t>
  </si>
  <si>
    <t>410</t>
  </si>
  <si>
    <t>78.58</t>
  </si>
  <si>
    <t>1,206,705</t>
  </si>
  <si>
    <t>12,300.45</t>
  </si>
  <si>
    <t>NEP</t>
  </si>
  <si>
    <t>-3.57</t>
  </si>
  <si>
    <t>35,000</t>
  </si>
  <si>
    <t>170,205</t>
  </si>
  <si>
    <t>4,304.03</t>
  </si>
  <si>
    <t>5,460,017</t>
  </si>
  <si>
    <t>291,436.75</t>
  </si>
  <si>
    <t>192,400</t>
  </si>
  <si>
    <t>625.08</t>
  </si>
  <si>
    <t>17,529,724</t>
  </si>
  <si>
    <t>29,664.16</t>
  </si>
  <si>
    <t>342,301</t>
  </si>
  <si>
    <t>222.20</t>
  </si>
  <si>
    <t>209,857</t>
  </si>
  <si>
    <t>2,792.44</t>
  </si>
  <si>
    <t>1,870,239</t>
  </si>
  <si>
    <t>7,210.61</t>
  </si>
  <si>
    <t>402</t>
  </si>
  <si>
    <t>11.13</t>
  </si>
  <si>
    <t>8,990,798</t>
  </si>
  <si>
    <t>1,349.48</t>
  </si>
  <si>
    <t>27,051</t>
  </si>
  <si>
    <t>1,055.01</t>
  </si>
  <si>
    <t>162.00</t>
  </si>
  <si>
    <t>11,400</t>
  </si>
  <si>
    <t>151.52</t>
  </si>
  <si>
    <t>296,400</t>
  </si>
  <si>
    <t>1,438.19</t>
  </si>
  <si>
    <t>5,400</t>
  </si>
  <si>
    <t>317.70</t>
  </si>
  <si>
    <t>2,559,701</t>
  </si>
  <si>
    <t>5,593.31</t>
  </si>
  <si>
    <t>21,921</t>
  </si>
  <si>
    <t>123.86</t>
  </si>
  <si>
    <t>41,800</t>
  </si>
  <si>
    <t>622.82</t>
  </si>
  <si>
    <t>+5.15</t>
  </si>
  <si>
    <t>803,710</t>
  </si>
  <si>
    <t>5,369.38</t>
  </si>
  <si>
    <t>7,485,590</t>
  </si>
  <si>
    <t>303,761.46</t>
  </si>
  <si>
    <t>-2.54</t>
  </si>
  <si>
    <t>496,606</t>
  </si>
  <si>
    <t>2,860.61</t>
  </si>
  <si>
    <t>26,505</t>
  </si>
  <si>
    <t>278.28</t>
  </si>
  <si>
    <t>49.50</t>
  </si>
  <si>
    <t>6,436,841</t>
  </si>
  <si>
    <t>318,754.31</t>
  </si>
  <si>
    <t>289,400</t>
  </si>
  <si>
    <t>1,187.01</t>
  </si>
  <si>
    <t>141,561</t>
  </si>
  <si>
    <t>4,302.58</t>
  </si>
  <si>
    <t>66,400</t>
  </si>
  <si>
    <t>314.64</t>
  </si>
  <si>
    <t>-3.45</t>
  </si>
  <si>
    <t>157.40</t>
  </si>
  <si>
    <t>252,100</t>
  </si>
  <si>
    <t>430.88</t>
  </si>
  <si>
    <t>1,850,308</t>
  </si>
  <si>
    <t>59,801.20</t>
  </si>
  <si>
    <t>+2.21</t>
  </si>
  <si>
    <t>2,010,505</t>
  </si>
  <si>
    <t>5,547.09</t>
  </si>
  <si>
    <t>283,500</t>
  </si>
  <si>
    <t>389.09</t>
  </si>
  <si>
    <t>2,272,034</t>
  </si>
  <si>
    <t>15,459.03</t>
  </si>
  <si>
    <t>35,605</t>
  </si>
  <si>
    <t>117.57</t>
  </si>
  <si>
    <t>714,400</t>
  </si>
  <si>
    <t>413.11</t>
  </si>
  <si>
    <t>33,036</t>
  </si>
  <si>
    <t>481.91</t>
  </si>
  <si>
    <t>345,414</t>
  </si>
  <si>
    <t>1,953.97</t>
  </si>
  <si>
    <t>1,082,257</t>
  </si>
  <si>
    <t>14,214.36</t>
  </si>
  <si>
    <t>459,249</t>
  </si>
  <si>
    <t>9,794.21</t>
  </si>
  <si>
    <t>186.50</t>
  </si>
  <si>
    <t>+0.27</t>
  </si>
  <si>
    <t>20,900</t>
  </si>
  <si>
    <t>3,921.34</t>
  </si>
  <si>
    <t>+0.14</t>
  </si>
  <si>
    <t>+4.55</t>
  </si>
  <si>
    <t>29,362,682</t>
  </si>
  <si>
    <t>93,031.30</t>
  </si>
  <si>
    <t>5,462,103</t>
  </si>
  <si>
    <t>12,085.94</t>
  </si>
  <si>
    <t>1,088,564</t>
  </si>
  <si>
    <t>6,765.90</t>
  </si>
  <si>
    <t>TSC</t>
  </si>
  <si>
    <t>&lt;XD&gt;</t>
  </si>
  <si>
    <t>-2.14</t>
  </si>
  <si>
    <t>120,885</t>
  </si>
  <si>
    <t>1,672.31</t>
  </si>
  <si>
    <t>KKC</t>
  </si>
  <si>
    <t>4,502</t>
  </si>
  <si>
    <t>40.30</t>
  </si>
  <si>
    <t>-2.16</t>
  </si>
  <si>
    <t>14,188,047</t>
  </si>
  <si>
    <t>255,987.72</t>
  </si>
  <si>
    <t>+4.17</t>
  </si>
  <si>
    <t>604</t>
  </si>
  <si>
    <t>483,720</t>
  </si>
  <si>
    <t>17,081.06</t>
  </si>
  <si>
    <t>2,083,702</t>
  </si>
  <si>
    <t>6,503.68</t>
  </si>
  <si>
    <t>717,145</t>
  </si>
  <si>
    <t>1,148.18</t>
  </si>
  <si>
    <t>+0.22</t>
  </si>
  <si>
    <t>+6.04</t>
  </si>
  <si>
    <t>24,771,183</t>
  </si>
  <si>
    <t>94,302.37</t>
  </si>
  <si>
    <t>50.86</t>
  </si>
  <si>
    <t>1,155,830</t>
  </si>
  <si>
    <t>30,122.78</t>
  </si>
  <si>
    <t>126,147</t>
  </si>
  <si>
    <t>3,857.56</t>
  </si>
  <si>
    <t>350.92</t>
  </si>
  <si>
    <t>2,201</t>
  </si>
  <si>
    <t>136.74</t>
  </si>
  <si>
    <t>3,097,425</t>
  </si>
  <si>
    <t>16,239.49</t>
  </si>
  <si>
    <t>0.30</t>
  </si>
  <si>
    <t>+7.14</t>
  </si>
  <si>
    <t>180,774,002</t>
  </si>
  <si>
    <t>54,776.64</t>
  </si>
  <si>
    <t>-5.33</t>
  </si>
  <si>
    <t>6,516,807</t>
  </si>
  <si>
    <t>4,909.55</t>
  </si>
  <si>
    <t>1,401,705</t>
  </si>
  <si>
    <t>3,203.76</t>
  </si>
  <si>
    <t>1,304</t>
  </si>
  <si>
    <t>414.79</t>
  </si>
  <si>
    <t>-0.97</t>
  </si>
  <si>
    <t>208,601</t>
  </si>
  <si>
    <t>428.79</t>
  </si>
  <si>
    <t>5,801</t>
  </si>
  <si>
    <t>19.29</t>
  </si>
  <si>
    <t>500</t>
  </si>
  <si>
    <t>+0.59</t>
  </si>
  <si>
    <t>311,205</t>
  </si>
  <si>
    <t>531.05</t>
  </si>
  <si>
    <t>-3.00</t>
  </si>
  <si>
    <t>1,991,854</t>
  </si>
  <si>
    <t>3,878.57</t>
  </si>
  <si>
    <t>4.34</t>
  </si>
  <si>
    <t>3,798,102</t>
  </si>
  <si>
    <t>16,547.30</t>
  </si>
  <si>
    <t>768,204</t>
  </si>
  <si>
    <t>4,676.04</t>
  </si>
  <si>
    <t>322,106</t>
  </si>
  <si>
    <t>1,477.33</t>
  </si>
  <si>
    <t>272,630</t>
  </si>
  <si>
    <t>4,632.41</t>
  </si>
  <si>
    <t>-0.62</t>
  </si>
  <si>
    <t>83.00</t>
  </si>
  <si>
    <t>24.85</t>
  </si>
  <si>
    <t>4,102,340</t>
  </si>
  <si>
    <t>37,695.62</t>
  </si>
  <si>
    <t>408,517</t>
  </si>
  <si>
    <t>1,187.31</t>
  </si>
  <si>
    <t>34.75</t>
  </si>
  <si>
    <t>504</t>
  </si>
  <si>
    <t>17.14</t>
  </si>
  <si>
    <t>-2.63</t>
  </si>
  <si>
    <t>22,059,692</t>
  </si>
  <si>
    <t>248,512.03</t>
  </si>
  <si>
    <t>STHAI</t>
  </si>
  <si>
    <t>25,600</t>
  </si>
  <si>
    <t>287.08</t>
  </si>
  <si>
    <t>238,145</t>
  </si>
  <si>
    <t>2,152.77</t>
  </si>
  <si>
    <t>108,580</t>
  </si>
  <si>
    <t>579.34</t>
  </si>
  <si>
    <t>7,300</t>
  </si>
  <si>
    <t>90.53</t>
  </si>
  <si>
    <t>231,900</t>
  </si>
  <si>
    <t>1,735.32</t>
  </si>
  <si>
    <t>124,220</t>
  </si>
  <si>
    <t>845.44</t>
  </si>
  <si>
    <t>55,500</t>
  </si>
  <si>
    <t>552.22</t>
  </si>
  <si>
    <t>179,454</t>
  </si>
  <si>
    <t>1,957.52</t>
  </si>
  <si>
    <t>261,800</t>
  </si>
  <si>
    <t>2,169.43</t>
  </si>
  <si>
    <t>90,810</t>
  </si>
  <si>
    <t>1,062.47</t>
  </si>
  <si>
    <t>1,088,208</t>
  </si>
  <si>
    <t>20,912.52</t>
  </si>
  <si>
    <t>124,100</t>
  </si>
  <si>
    <t>918.52</t>
  </si>
  <si>
    <t>248,400</t>
  </si>
  <si>
    <t>1,068.86</t>
  </si>
  <si>
    <t>348,562</t>
  </si>
  <si>
    <t>4,082.17</t>
  </si>
  <si>
    <t>44,993</t>
  </si>
  <si>
    <t>680.44</t>
  </si>
  <si>
    <t>4,901</t>
  </si>
  <si>
    <t>42.15</t>
  </si>
  <si>
    <t>60,800</t>
  </si>
  <si>
    <t>596.84</t>
  </si>
  <si>
    <t>438,861</t>
  </si>
  <si>
    <t>4,256.35</t>
  </si>
  <si>
    <t>7,800</t>
  </si>
  <si>
    <t>37.43</t>
  </si>
  <si>
    <t>15,300</t>
  </si>
  <si>
    <t>156.06</t>
  </si>
  <si>
    <t>253,564</t>
  </si>
  <si>
    <t>3,549.38</t>
  </si>
  <si>
    <t>42,600</t>
  </si>
  <si>
    <t>377.02</t>
  </si>
  <si>
    <t>126,800</t>
  </si>
  <si>
    <t>1,731.96</t>
  </si>
  <si>
    <t>3,248</t>
  </si>
  <si>
    <t>39.94</t>
  </si>
  <si>
    <t>433,911</t>
  </si>
  <si>
    <t>6,179.73</t>
  </si>
  <si>
    <t>22,400</t>
  </si>
  <si>
    <t>136.64</t>
  </si>
  <si>
    <t>20,600</t>
  </si>
  <si>
    <t>35.84</t>
  </si>
  <si>
    <t>13,400</t>
  </si>
  <si>
    <t>80.39</t>
  </si>
  <si>
    <t>352,700</t>
  </si>
  <si>
    <t>4,102.43</t>
  </si>
  <si>
    <t>76,600</t>
  </si>
  <si>
    <t>735.64</t>
  </si>
  <si>
    <t>116,300</t>
  </si>
  <si>
    <t>757.22</t>
  </si>
  <si>
    <t>+1.38</t>
  </si>
  <si>
    <t>18,300</t>
  </si>
  <si>
    <t>53.07</t>
  </si>
  <si>
    <t>546,183</t>
  </si>
  <si>
    <t>5,117.07</t>
  </si>
  <si>
    <t>SHREIT</t>
  </si>
  <si>
    <t>&lt;NP&gt;</t>
  </si>
  <si>
    <t>5,200</t>
  </si>
  <si>
    <t>17.37</t>
  </si>
  <si>
    <t>137,600</t>
  </si>
  <si>
    <t>994.24</t>
  </si>
  <si>
    <t>53,805</t>
  </si>
  <si>
    <t>393.79</t>
  </si>
  <si>
    <t>17,900</t>
  </si>
  <si>
    <t>102.03</t>
  </si>
  <si>
    <t>11,200</t>
  </si>
  <si>
    <t>89.88</t>
  </si>
  <si>
    <t>385,512</t>
  </si>
  <si>
    <t>3,351.84</t>
  </si>
  <si>
    <t>5,700</t>
  </si>
  <si>
    <t>11.17</t>
  </si>
  <si>
    <t>8,200</t>
  </si>
  <si>
    <t>72.57</t>
  </si>
  <si>
    <t>449,631</t>
  </si>
  <si>
    <t>3,598.37</t>
  </si>
  <si>
    <t>932,206</t>
  </si>
  <si>
    <t>10,950.21</t>
  </si>
  <si>
    <t>EMC</t>
  </si>
  <si>
    <t>TRC</t>
  </si>
  <si>
    <t>94,599</t>
  </si>
  <si>
    <t>461.57</t>
  </si>
  <si>
    <t>5,934,269</t>
  </si>
  <si>
    <t>121,527.46</t>
  </si>
  <si>
    <t>103,100</t>
  </si>
  <si>
    <t>739.36</t>
  </si>
  <si>
    <t>2,919,055</t>
  </si>
  <si>
    <t>4,182.55</t>
  </si>
  <si>
    <t>32,643,218</t>
  </si>
  <si>
    <t>390,056.56</t>
  </si>
  <si>
    <t>APEX</t>
  </si>
  <si>
    <t>AQ</t>
  </si>
  <si>
    <t>45,700,595</t>
  </si>
  <si>
    <t>913.94</t>
  </si>
  <si>
    <t>8.50</t>
  </si>
  <si>
    <t>+1.80</t>
  </si>
  <si>
    <t>10,067,977</t>
  </si>
  <si>
    <t>86,869.13</t>
  </si>
  <si>
    <t>28,670,015</t>
  </si>
  <si>
    <t>166,528.16</t>
  </si>
  <si>
    <t>12,394,666</t>
  </si>
  <si>
    <t>13,023.29</t>
  </si>
  <si>
    <t>1,097,214</t>
  </si>
  <si>
    <t>12,365.98</t>
  </si>
  <si>
    <t>9,000</t>
  </si>
  <si>
    <t>15.75</t>
  </si>
  <si>
    <t>1,253,600</t>
  </si>
  <si>
    <t>567.48</t>
  </si>
  <si>
    <t>+3.45</t>
  </si>
  <si>
    <t>2,274,930</t>
  </si>
  <si>
    <t>2,023.09</t>
  </si>
  <si>
    <t>10,958,827</t>
  </si>
  <si>
    <t>816,649.16</t>
  </si>
  <si>
    <t>14,394,602</t>
  </si>
  <si>
    <t>5,321.07</t>
  </si>
  <si>
    <t>18,664,126</t>
  </si>
  <si>
    <t>5,229.90</t>
  </si>
  <si>
    <t>13,707</t>
  </si>
  <si>
    <t>209.68</t>
  </si>
  <si>
    <t>17.42</t>
  </si>
  <si>
    <t>381,340</t>
  </si>
  <si>
    <t>1,502.61</t>
  </si>
  <si>
    <t>5,493,606</t>
  </si>
  <si>
    <t>1,750.63</t>
  </si>
  <si>
    <t>KC</t>
  </si>
  <si>
    <t>6,380,900</t>
  </si>
  <si>
    <t>1,213.74</t>
  </si>
  <si>
    <t>674,230</t>
  </si>
  <si>
    <t>6,338.19</t>
  </si>
  <si>
    <t>33,158,917</t>
  </si>
  <si>
    <t>327,852.99</t>
  </si>
  <si>
    <t>978,381</t>
  </si>
  <si>
    <t>4,538.34</t>
  </si>
  <si>
    <t>2,613,009</t>
  </si>
  <si>
    <t>47,589.63</t>
  </si>
  <si>
    <t>239,700</t>
  </si>
  <si>
    <t>396.17</t>
  </si>
  <si>
    <t>+2.53</t>
  </si>
  <si>
    <t>6,831,135</t>
  </si>
  <si>
    <t>11,017.41</t>
  </si>
  <si>
    <t>2,321,027</t>
  </si>
  <si>
    <t>4,748.25</t>
  </si>
  <si>
    <t>1,006,929</t>
  </si>
  <si>
    <t>5,719.68</t>
  </si>
  <si>
    <t>7,807,321</t>
  </si>
  <si>
    <t>8,688.62</t>
  </si>
  <si>
    <t>+1.51</t>
  </si>
  <si>
    <t>556,450</t>
  </si>
  <si>
    <t>1,111.94</t>
  </si>
  <si>
    <t>4,160,275</t>
  </si>
  <si>
    <t>49,936.60</t>
  </si>
  <si>
    <t>PACE</t>
  </si>
  <si>
    <t>-2.83</t>
  </si>
  <si>
    <t>334,116</t>
  </si>
  <si>
    <t>1,730.46</t>
  </si>
  <si>
    <t>+7.50</t>
  </si>
  <si>
    <t>85,883,030</t>
  </si>
  <si>
    <t>36,424.54</t>
  </si>
  <si>
    <t>49,606</t>
  </si>
  <si>
    <t>175.27</t>
  </si>
  <si>
    <t>-2.09</t>
  </si>
  <si>
    <t>1,715,791</t>
  </si>
  <si>
    <t>6,474.11</t>
  </si>
  <si>
    <t>POLAR</t>
  </si>
  <si>
    <t>1.34</t>
  </si>
  <si>
    <t>552,700</t>
  </si>
  <si>
    <t>736.84</t>
  </si>
  <si>
    <t>90,100</t>
  </si>
  <si>
    <t>266.71</t>
  </si>
  <si>
    <t>+1.52</t>
  </si>
  <si>
    <t>2,688,710</t>
  </si>
  <si>
    <t>36,091.93</t>
  </si>
  <si>
    <t>21,168,667</t>
  </si>
  <si>
    <t>50,018.43</t>
  </si>
  <si>
    <t>20,933,505</t>
  </si>
  <si>
    <t>25,335.35</t>
  </si>
  <si>
    <t>314,446</t>
  </si>
  <si>
    <t>251.56</t>
  </si>
  <si>
    <t>6,187,900</t>
  </si>
  <si>
    <t>4,534.81</t>
  </si>
  <si>
    <t>+1.55</t>
  </si>
  <si>
    <t>4,609,487</t>
  </si>
  <si>
    <t>30,024.20</t>
  </si>
  <si>
    <t>44,401,793</t>
  </si>
  <si>
    <t>91,329.59</t>
  </si>
  <si>
    <t>192,178</t>
  </si>
  <si>
    <t>1,529.17</t>
  </si>
  <si>
    <t>370,600</t>
  </si>
  <si>
    <t>544.75</t>
  </si>
  <si>
    <t>9,481,680</t>
  </si>
  <si>
    <t>44,376.20</t>
  </si>
  <si>
    <t>1,762,910</t>
  </si>
  <si>
    <t>7,123.62</t>
  </si>
  <si>
    <t>1.92</t>
  </si>
  <si>
    <t>403,221,627</t>
  </si>
  <si>
    <t>772,344.12</t>
  </si>
  <si>
    <t>+0.41</t>
  </si>
  <si>
    <t>5,391,630</t>
  </si>
  <si>
    <t>131,094.71</t>
  </si>
  <si>
    <t>5,331,801</t>
  </si>
  <si>
    <t>18,125.38</t>
  </si>
  <si>
    <t>76,099,032</t>
  </si>
  <si>
    <t>302,584.20</t>
  </si>
  <si>
    <t>946,401</t>
  </si>
  <si>
    <t>1,079.00</t>
  </si>
  <si>
    <t>JCKH</t>
  </si>
  <si>
    <t>EFORL</t>
  </si>
  <si>
    <t>ACAP</t>
  </si>
  <si>
    <t>CIG</t>
  </si>
  <si>
    <t>PPM</t>
  </si>
  <si>
    <t>26,961,758</t>
  </si>
  <si>
    <t>94,177.91</t>
  </si>
  <si>
    <t>9,019,578</t>
  </si>
  <si>
    <t>37,503.28</t>
  </si>
  <si>
    <t>33,750,023</t>
  </si>
  <si>
    <t>8,488.80</t>
  </si>
  <si>
    <t>1,057,305</t>
  </si>
  <si>
    <t>6,622.38</t>
  </si>
  <si>
    <t>36,765</t>
  </si>
  <si>
    <t>279.60</t>
  </si>
  <si>
    <t>12,414</t>
  </si>
  <si>
    <t>17.66</t>
  </si>
  <si>
    <t>1,884,506</t>
  </si>
  <si>
    <t>1,924.60</t>
  </si>
  <si>
    <t>1,604,500</t>
  </si>
  <si>
    <t>568.80</t>
  </si>
  <si>
    <t>-2.94</t>
  </si>
  <si>
    <t>954,301</t>
  </si>
  <si>
    <t>637.04</t>
  </si>
  <si>
    <t>278,873</t>
  </si>
  <si>
    <t>1,265.17</t>
  </si>
  <si>
    <t>1,290,117</t>
  </si>
  <si>
    <t>967.14</t>
  </si>
  <si>
    <t>244,408</t>
  </si>
  <si>
    <t>2,774.69</t>
  </si>
  <si>
    <t>476,300</t>
  </si>
  <si>
    <t>383.10</t>
  </si>
  <si>
    <t>99,100</t>
  </si>
  <si>
    <t>74.58</t>
  </si>
  <si>
    <t>+2.13</t>
  </si>
  <si>
    <t>1,708,501</t>
  </si>
  <si>
    <t>813.46</t>
  </si>
  <si>
    <t>2,947,938</t>
  </si>
  <si>
    <t>31,877.00</t>
  </si>
  <si>
    <t>+3.42</t>
  </si>
  <si>
    <t>512,100</t>
  </si>
  <si>
    <t>761.17</t>
  </si>
  <si>
    <t>HYDRO</t>
  </si>
  <si>
    <t>+2.20</t>
  </si>
  <si>
    <t>36,665</t>
  </si>
  <si>
    <t>34.10</t>
  </si>
  <si>
    <t>+0.07</t>
  </si>
  <si>
    <t>+3.87</t>
  </si>
  <si>
    <t>1.87</t>
  </si>
  <si>
    <t>73,968,688</t>
  </si>
  <si>
    <t>145,041.96</t>
  </si>
  <si>
    <t>+2.01</t>
  </si>
  <si>
    <t>301,310</t>
  </si>
  <si>
    <t>459.74</t>
  </si>
  <si>
    <t>2,204,200</t>
  </si>
  <si>
    <t>3,308.15</t>
  </si>
  <si>
    <t>660,403</t>
  </si>
  <si>
    <t>1,517.62</t>
  </si>
  <si>
    <t>5,092,005</t>
  </si>
  <si>
    <t>1,631.21</t>
  </si>
  <si>
    <t>11,130,431</t>
  </si>
  <si>
    <t>7,872.73</t>
  </si>
  <si>
    <t>523,986</t>
  </si>
  <si>
    <t>16,132.29</t>
  </si>
  <si>
    <t>224,100</t>
  </si>
  <si>
    <t>438.40</t>
  </si>
  <si>
    <t>167,900</t>
  </si>
  <si>
    <t>295.33</t>
  </si>
  <si>
    <t>14,989,033</t>
  </si>
  <si>
    <t>18,603.27</t>
  </si>
  <si>
    <t>1,972,602</t>
  </si>
  <si>
    <t>2,214.03</t>
  </si>
  <si>
    <t>495,232</t>
  </si>
  <si>
    <t>485.30</t>
  </si>
  <si>
    <t>149,009</t>
  </si>
  <si>
    <t>116.24</t>
  </si>
  <si>
    <t>SSS</t>
  </si>
  <si>
    <t>886,211</t>
  </si>
  <si>
    <t>705.83</t>
  </si>
  <si>
    <t>891,152</t>
  </si>
  <si>
    <t>2,367.97</t>
  </si>
  <si>
    <t>+2.90</t>
  </si>
  <si>
    <t>8,681,358</t>
  </si>
  <si>
    <t>24,789.09</t>
  </si>
  <si>
    <t>1,092,211</t>
  </si>
  <si>
    <t>2,023.88</t>
  </si>
  <si>
    <t>85,800</t>
  </si>
  <si>
    <t>140.95</t>
  </si>
  <si>
    <t>+8.47</t>
  </si>
  <si>
    <t>32,024,625</t>
  </si>
  <si>
    <t>80,606.51</t>
  </si>
  <si>
    <t>STOWER</t>
  </si>
  <si>
    <t>UMS</t>
  </si>
  <si>
    <t>1,470,295</t>
  </si>
  <si>
    <t>15,042.16</t>
  </si>
  <si>
    <t>1,992,188</t>
  </si>
  <si>
    <t>5,000.17</t>
  </si>
  <si>
    <t>525,607</t>
  </si>
  <si>
    <t>2,892.47</t>
  </si>
  <si>
    <t>4,908,401</t>
  </si>
  <si>
    <t>14,789.46</t>
  </si>
  <si>
    <t>9,350,901</t>
  </si>
  <si>
    <t>12,046.24</t>
  </si>
  <si>
    <t>2,116,460</t>
  </si>
  <si>
    <t>3,231.00</t>
  </si>
  <si>
    <t>1,379,850</t>
  </si>
  <si>
    <t>13,121.34</t>
  </si>
  <si>
    <t>-3.33</t>
  </si>
  <si>
    <t>557,502</t>
  </si>
  <si>
    <t>4,911.73</t>
  </si>
  <si>
    <t>+7.89</t>
  </si>
  <si>
    <t>3,951,948</t>
  </si>
  <si>
    <t>46,746.80</t>
  </si>
  <si>
    <t>1,745,900</t>
  </si>
  <si>
    <t>8,552.39</t>
  </si>
  <si>
    <t>12,964,906</t>
  </si>
  <si>
    <t>10,630.72</t>
  </si>
  <si>
    <t>-4.17</t>
  </si>
  <si>
    <t>2,177,976</t>
  </si>
  <si>
    <t>12,749.19</t>
  </si>
  <si>
    <t>+3.23</t>
  </si>
  <si>
    <t>5,666,765</t>
  </si>
  <si>
    <t>35,966.77</t>
  </si>
  <si>
    <t>DV8</t>
  </si>
  <si>
    <t>-4.35</t>
  </si>
  <si>
    <t>47,570</t>
  </si>
  <si>
    <t>20.98</t>
  </si>
  <si>
    <t>1,795,502</t>
  </si>
  <si>
    <t>2,240.89</t>
  </si>
  <si>
    <t>3,040,524</t>
  </si>
  <si>
    <t>50,004.89</t>
  </si>
  <si>
    <t>+2.17</t>
  </si>
  <si>
    <t>6,355,032</t>
  </si>
  <si>
    <t>8,860.02</t>
  </si>
  <si>
    <t>+1.33</t>
  </si>
  <si>
    <t>408,300</t>
  </si>
  <si>
    <t>1,230.66</t>
  </si>
  <si>
    <t>2,002,801</t>
  </si>
  <si>
    <t>4,544.87</t>
  </si>
  <si>
    <t>+2.70</t>
  </si>
  <si>
    <t>193,000</t>
  </si>
  <si>
    <t>434.20</t>
  </si>
  <si>
    <t>16,969</t>
  </si>
  <si>
    <t>64.60</t>
  </si>
  <si>
    <t>650,500</t>
  </si>
  <si>
    <t>16,349.96</t>
  </si>
  <si>
    <t>445,402</t>
  </si>
  <si>
    <t>6,354.95</t>
  </si>
  <si>
    <t>1,376,187</t>
  </si>
  <si>
    <t>2,513.01</t>
  </si>
  <si>
    <t>62.65</t>
  </si>
  <si>
    <t>1,027,820</t>
  </si>
  <si>
    <t>35,052.75</t>
  </si>
  <si>
    <t>2,172,300</t>
  </si>
  <si>
    <t>1,203.10</t>
  </si>
  <si>
    <t>11,119,863</t>
  </si>
  <si>
    <t>49,097.69</t>
  </si>
  <si>
    <t>+2.54</t>
  </si>
  <si>
    <t>109,384,302</t>
  </si>
  <si>
    <t>136,657.11</t>
  </si>
  <si>
    <t>631,664</t>
  </si>
  <si>
    <t>8,122.23</t>
  </si>
  <si>
    <t>+3.61</t>
  </si>
  <si>
    <t>79.25</t>
  </si>
  <si>
    <t>9,442,130</t>
  </si>
  <si>
    <t>737,669.88</t>
  </si>
  <si>
    <t>+2.56</t>
  </si>
  <si>
    <t>14,121,729</t>
  </si>
  <si>
    <t>5,536.46</t>
  </si>
  <si>
    <t>10,888,425</t>
  </si>
  <si>
    <t>35,622.03</t>
  </si>
  <si>
    <t>1,048,100</t>
  </si>
  <si>
    <t>3,099.44</t>
  </si>
  <si>
    <t>NEWS</t>
  </si>
  <si>
    <t>0.05</t>
  </si>
  <si>
    <t>+25.00</t>
  </si>
  <si>
    <t>701,547,051</t>
  </si>
  <si>
    <t>28,621.75</t>
  </si>
  <si>
    <t>3,600</t>
  </si>
  <si>
    <t>24.54</t>
  </si>
  <si>
    <t>737,951</t>
  </si>
  <si>
    <t>14,486.84</t>
  </si>
  <si>
    <t>147,081</t>
  </si>
  <si>
    <t>464.57</t>
  </si>
  <si>
    <t>81.86</t>
  </si>
  <si>
    <t>184,617</t>
  </si>
  <si>
    <t>1,127.81</t>
  </si>
  <si>
    <t>240,900</t>
  </si>
  <si>
    <t>557.75</t>
  </si>
  <si>
    <t>853,261</t>
  </si>
  <si>
    <t>1,090.06</t>
  </si>
  <si>
    <t>SLM</t>
  </si>
  <si>
    <t>2,021,483</t>
  </si>
  <si>
    <t>6,176.99</t>
  </si>
  <si>
    <t>1,029,502</t>
  </si>
  <si>
    <t>12,131.96</t>
  </si>
  <si>
    <t>39,220</t>
  </si>
  <si>
    <t>38.95</t>
  </si>
  <si>
    <t>35,731,484</t>
  </si>
  <si>
    <t>21,506.66</t>
  </si>
  <si>
    <t>480,314</t>
  </si>
  <si>
    <t>1,961.13</t>
  </si>
  <si>
    <t>TSF</t>
  </si>
  <si>
    <t>5,457,641</t>
  </si>
  <si>
    <t>4,304.94</t>
  </si>
  <si>
    <t>1,564,136</t>
  </si>
  <si>
    <t>1,209.67</t>
  </si>
  <si>
    <t>3,807,453</t>
  </si>
  <si>
    <t>7,259.34</t>
  </si>
  <si>
    <t>-2.56</t>
  </si>
  <si>
    <t>21,557,239</t>
  </si>
  <si>
    <t>33,397.94</t>
  </si>
  <si>
    <t>159,972</t>
  </si>
  <si>
    <t>401.62</t>
  </si>
  <si>
    <t>1,552,515</t>
  </si>
  <si>
    <t>13,514.73</t>
  </si>
  <si>
    <t xml:space="preserve"> Yearly / 2022  (01/01/22031/12/22) Consolidate</t>
  </si>
  <si>
    <t xml:space="preserve"> Yearly / 2021  (01/01/21031/12/21) Consolidate</t>
  </si>
  <si>
    <t xml:space="preserve"> Yearly / 2020  (01/01/20031/12/20) Consolidate</t>
  </si>
  <si>
    <t xml:space="preserve"> Yearly / 2019  (01/01/19031/12/19) Consolidate</t>
  </si>
  <si>
    <t xml:space="preserve"> Yearly / 2018  (01/01/18031/12/18) Consolidate</t>
  </si>
  <si>
    <t xml:space="preserve">    Current Portion Of Long-Term Loan Receivables</t>
  </si>
  <si>
    <t xml:space="preserve">    Derivative Assets - Non-Current</t>
  </si>
  <si>
    <t xml:space="preserve">      Share-Based Payment Transactions</t>
  </si>
  <si>
    <t>31/12/22</t>
  </si>
  <si>
    <t xml:space="preserve"> Q4 / 2018  (01/10/18031/12/18) Consolidate</t>
  </si>
  <si>
    <t xml:space="preserve">    Share-Based Payments</t>
  </si>
  <si>
    <t xml:space="preserve">    Loan Receivables Made</t>
  </si>
  <si>
    <t xml:space="preserve">      Loan Receivables Made (Amended Account)</t>
  </si>
  <si>
    <t xml:space="preserve">    Loan Receivables Repayment Received</t>
  </si>
  <si>
    <t xml:space="preserve">      Loan Receivables Repayment Received (Amended Account)</t>
  </si>
  <si>
    <t xml:space="preserve"> Q1 / 2022  (01/01/22031/03/22) Consolidate</t>
  </si>
  <si>
    <t xml:space="preserve"> Q1 / 2021  (01/01/21031/03/21) Consolidate</t>
  </si>
  <si>
    <t xml:space="preserve"> Q1 / 2020  (01/01/20031/03/20) Consolidate</t>
  </si>
  <si>
    <t xml:space="preserve"> Q1 / 2019  (01/01/19031/03/19) Consolidate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</si>
</sst>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87" formatCode="_(* #,##0.00_);_(* \(#,##0.00\);_(* &quot;-&quot;??_);_(@_)"/>
    <numFmt numFmtId="188" formatCode="#,##0,;\-#,##0,"/>
    <numFmt numFmtId="189" formatCode="0.0%"/>
    <numFmt numFmtId="190" formatCode="_(* #,##0_);_(* \(#,##0\);_(* &quot;-&quot;??_);_(@_)"/>
    <numFmt numFmtId="191" formatCode="#,##0;[Red]\ \ \-#,##0;&quot;-&quot;\ "/>
    <numFmt numFmtId="192" formatCode="_-* #,##0_-;\-* #,##0_-;_-* &quot;-&quot;??_-;_-@_-"/>
  </numFmts>
  <fonts count="28">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Tahoma"/>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
      <b/>
      <sz val="11"/>
      <color theme="0"/>
      <name val="Century Gothic"/>
      <family val="2"/>
    </font>
    <font>
      <b/>
      <sz val="11"/>
      <color theme="1"/>
      <name val="Century Gothic"/>
      <family val="2"/>
    </font>
    <font>
      <b/>
      <sz val="11"/>
      <color rgb="FF00B050"/>
      <name val="Century Gothic"/>
      <family val="2"/>
    </font>
    <font>
      <sz val="11"/>
      <color theme="1"/>
      <name val="Tahoma"/>
      <family val="2"/>
      <scheme val="minor"/>
    </font>
  </fonts>
  <fills count="24">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
      <patternFill patternType="solid">
        <fgColor rgb="FFFF0000"/>
        <bgColor indexed="64"/>
      </patternFill>
    </fill>
  </fills>
  <borders count="3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top style="thin">
        <color rgb="FF000000"/>
      </top>
      <bottom/>
      <diagonal/>
    </border>
  </borders>
  <cellStyleXfs count="16">
    <xf numFmtId="0" fontId="0" fillId="0" borderId="0"/>
    <xf numFmtId="0" fontId="1" fillId="0" borderId="0"/>
    <xf numFmtId="187" fontId="3" fillId="0" borderId="0" applyFont="0" applyFill="0" applyBorder="0" applyAlignment="0" applyProtection="0"/>
    <xf numFmtId="9" fontId="3" fillId="0" borderId="0" applyFont="0" applyFill="0" applyBorder="0" applyAlignment="0" applyProtection="0"/>
    <xf numFmtId="187" fontId="10" fillId="0" borderId="0" applyFont="0" applyFill="0" applyBorder="0" applyAlignment="0" applyProtection="0"/>
    <xf numFmtId="9" fontId="11" fillId="0" borderId="0" applyFont="0" applyFill="0" applyBorder="0" applyAlignment="0" applyProtection="0"/>
    <xf numFmtId="187"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43" fontId="21" fillId="0" borderId="0" applyFont="0" applyFill="0" applyBorder="0" applyAlignment="0" applyProtection="0"/>
    <xf numFmtId="0" fontId="27" fillId="0" borderId="0"/>
  </cellStyleXfs>
  <cellXfs count="420">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88" fontId="8" fillId="0" borderId="3" xfId="1" applyNumberFormat="1" applyFont="1" applyBorder="1"/>
    <xf numFmtId="188" fontId="8" fillId="0" borderId="3" xfId="1" applyNumberFormat="1" applyFont="1" applyBorder="1" applyAlignment="1">
      <alignment horizontal="right"/>
    </xf>
    <xf numFmtId="0" fontId="4" fillId="0" borderId="0" xfId="1" applyFont="1" applyAlignment="1">
      <alignment horizontal="left"/>
    </xf>
    <xf numFmtId="189" fontId="8" fillId="0" borderId="4" xfId="3" applyNumberFormat="1" applyFont="1" applyBorder="1"/>
    <xf numFmtId="189" fontId="4" fillId="0" borderId="0" xfId="1" applyNumberFormat="1" applyFont="1" applyAlignment="1">
      <alignment horizontal="left"/>
    </xf>
    <xf numFmtId="189" fontId="8" fillId="0" borderId="8" xfId="3" applyNumberFormat="1" applyFont="1" applyBorder="1"/>
    <xf numFmtId="187" fontId="8" fillId="0" borderId="8" xfId="2" applyFont="1" applyBorder="1"/>
    <xf numFmtId="189" fontId="4" fillId="0" borderId="0" xfId="3" applyNumberFormat="1" applyFont="1" applyAlignment="1">
      <alignment horizontal="left"/>
    </xf>
    <xf numFmtId="0" fontId="6" fillId="0" borderId="0" xfId="1" applyFont="1"/>
    <xf numFmtId="188" fontId="8" fillId="0" borderId="8" xfId="1" applyNumberFormat="1" applyFont="1" applyBorder="1"/>
    <xf numFmtId="189" fontId="6" fillId="0" borderId="0" xfId="3" applyNumberFormat="1" applyFont="1"/>
    <xf numFmtId="188" fontId="8" fillId="0" borderId="12" xfId="1" applyNumberFormat="1" applyFont="1" applyBorder="1"/>
    <xf numFmtId="189" fontId="8" fillId="0" borderId="5" xfId="3" applyNumberFormat="1" applyFont="1" applyBorder="1"/>
    <xf numFmtId="189" fontId="8" fillId="0" borderId="7" xfId="3" applyNumberFormat="1" applyFont="1" applyBorder="1"/>
    <xf numFmtId="189" fontId="8" fillId="0" borderId="13" xfId="3" applyNumberFormat="1" applyFont="1" applyBorder="1"/>
    <xf numFmtId="189" fontId="8" fillId="0" borderId="0" xfId="3" applyNumberFormat="1" applyFont="1" applyBorder="1"/>
    <xf numFmtId="189" fontId="8" fillId="0" borderId="14" xfId="3" applyNumberFormat="1" applyFont="1" applyBorder="1"/>
    <xf numFmtId="189" fontId="4" fillId="0" borderId="0" xfId="1" applyNumberFormat="1" applyFont="1"/>
    <xf numFmtId="188" fontId="8" fillId="0" borderId="4" xfId="1" applyNumberFormat="1" applyFont="1" applyBorder="1"/>
    <xf numFmtId="188" fontId="8" fillId="0" borderId="1" xfId="1" applyNumberFormat="1" applyFont="1" applyBorder="1"/>
    <xf numFmtId="187" fontId="8" fillId="0" borderId="4" xfId="2" applyFont="1" applyBorder="1"/>
    <xf numFmtId="10" fontId="12" fillId="0" borderId="0" xfId="5" applyNumberFormat="1" applyFont="1" applyBorder="1"/>
    <xf numFmtId="10" fontId="8" fillId="0" borderId="8" xfId="3" applyNumberFormat="1" applyFont="1" applyBorder="1"/>
    <xf numFmtId="187" fontId="12" fillId="0" borderId="0" xfId="6" applyFont="1" applyBorder="1"/>
    <xf numFmtId="10" fontId="6" fillId="0" borderId="0" xfId="5" applyNumberFormat="1" applyFont="1" applyBorder="1"/>
    <xf numFmtId="187" fontId="8" fillId="0" borderId="3" xfId="6" applyFont="1" applyBorder="1"/>
    <xf numFmtId="187" fontId="8" fillId="0" borderId="0" xfId="6" applyFont="1" applyBorder="1"/>
    <xf numFmtId="187" fontId="8" fillId="0" borderId="3" xfId="6" applyFont="1" applyBorder="1" applyAlignment="1">
      <alignment horizontal="right"/>
    </xf>
    <xf numFmtId="187" fontId="6" fillId="0" borderId="0" xfId="6" applyFont="1" applyBorder="1"/>
    <xf numFmtId="187" fontId="8" fillId="0" borderId="0" xfId="6" applyFont="1" applyBorder="1" applyAlignment="1">
      <alignment horizontal="left"/>
    </xf>
    <xf numFmtId="187" fontId="6" fillId="0" borderId="0" xfId="6" applyFont="1" applyBorder="1" applyAlignment="1">
      <alignment horizontal="left"/>
    </xf>
    <xf numFmtId="10" fontId="13" fillId="0" borderId="0" xfId="5" applyNumberFormat="1" applyFont="1" applyBorder="1"/>
    <xf numFmtId="187" fontId="13" fillId="0" borderId="0" xfId="6" applyFont="1" applyBorder="1" applyAlignment="1">
      <alignment horizontal="left"/>
    </xf>
    <xf numFmtId="0" fontId="6" fillId="0" borderId="0" xfId="7" applyFont="1"/>
    <xf numFmtId="0" fontId="8" fillId="0" borderId="0" xfId="7" applyFont="1"/>
    <xf numFmtId="187" fontId="8" fillId="0" borderId="15" xfId="2" applyFont="1" applyBorder="1"/>
    <xf numFmtId="187" fontId="8" fillId="0" borderId="16" xfId="2" applyFont="1" applyBorder="1"/>
    <xf numFmtId="187" fontId="8" fillId="0" borderId="14" xfId="2" applyFont="1" applyBorder="1" applyAlignment="1">
      <alignment horizontal="right"/>
    </xf>
    <xf numFmtId="187" fontId="8" fillId="0" borderId="17" xfId="7" applyNumberFormat="1" applyFont="1" applyBorder="1"/>
    <xf numFmtId="187" fontId="8" fillId="0" borderId="18" xfId="7" applyNumberFormat="1" applyFont="1" applyBorder="1"/>
    <xf numFmtId="187"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87" fontId="4" fillId="0" borderId="5" xfId="2" applyFont="1" applyBorder="1" applyAlignment="1"/>
    <xf numFmtId="187" fontId="4" fillId="0" borderId="6" xfId="2" applyFont="1" applyBorder="1" applyAlignment="1"/>
    <xf numFmtId="187" fontId="4" fillId="0" borderId="7" xfId="2" applyFont="1" applyBorder="1" applyAlignment="1"/>
    <xf numFmtId="187" fontId="4" fillId="0" borderId="13" xfId="2" applyFont="1" applyBorder="1" applyAlignment="1"/>
    <xf numFmtId="187" fontId="4" fillId="0" borderId="0" xfId="2" applyFont="1" applyBorder="1" applyAlignment="1"/>
    <xf numFmtId="187" fontId="4" fillId="0" borderId="14" xfId="2" applyFont="1" applyBorder="1" applyAlignment="1"/>
    <xf numFmtId="190" fontId="6" fillId="0" borderId="0" xfId="4" applyNumberFormat="1" applyFont="1" applyBorder="1"/>
    <xf numFmtId="189" fontId="6" fillId="0" borderId="14" xfId="5" applyNumberFormat="1" applyFont="1" applyBorder="1"/>
    <xf numFmtId="190" fontId="6" fillId="0" borderId="0" xfId="4" applyNumberFormat="1" applyFont="1" applyAlignment="1">
      <alignment horizontal="left"/>
    </xf>
    <xf numFmtId="189" fontId="6" fillId="0" borderId="0" xfId="3" applyNumberFormat="1" applyFont="1" applyBorder="1" applyAlignment="1"/>
    <xf numFmtId="189" fontId="6" fillId="0" borderId="9" xfId="3" applyNumberFormat="1" applyFont="1" applyBorder="1" applyAlignment="1"/>
    <xf numFmtId="189" fontId="6" fillId="0" borderId="10" xfId="3" applyNumberFormat="1" applyFont="1" applyBorder="1" applyAlignment="1"/>
    <xf numFmtId="189" fontId="6" fillId="0" borderId="11" xfId="3" applyNumberFormat="1" applyFont="1" applyBorder="1" applyAlignment="1"/>
    <xf numFmtId="189" fontId="6" fillId="0" borderId="0" xfId="3" applyNumberFormat="1" applyFont="1" applyBorder="1"/>
    <xf numFmtId="189" fontId="6" fillId="0" borderId="0" xfId="3" applyNumberFormat="1" applyFont="1" applyBorder="1" applyAlignment="1">
      <alignment horizontal="left"/>
    </xf>
    <xf numFmtId="189"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87" fontId="4" fillId="0" borderId="13" xfId="1" applyNumberFormat="1" applyFont="1" applyBorder="1"/>
    <xf numFmtId="187" fontId="4" fillId="0" borderId="0" xfId="1" applyNumberFormat="1" applyFont="1"/>
    <xf numFmtId="187" fontId="4" fillId="0" borderId="14" xfId="1" applyNumberFormat="1" applyFont="1" applyBorder="1"/>
    <xf numFmtId="0" fontId="1" fillId="0" borderId="0" xfId="1"/>
    <xf numFmtId="187" fontId="0" fillId="0" borderId="0" xfId="2" applyFont="1"/>
    <xf numFmtId="0" fontId="1" fillId="3" borderId="0" xfId="1" applyFill="1"/>
    <xf numFmtId="187" fontId="1" fillId="0" borderId="0" xfId="1" applyNumberFormat="1"/>
    <xf numFmtId="0" fontId="1" fillId="0" borderId="0" xfId="1" applyAlignment="1">
      <alignment horizontal="center"/>
    </xf>
    <xf numFmtId="0" fontId="1" fillId="0" borderId="1" xfId="1" applyBorder="1"/>
    <xf numFmtId="0" fontId="1" fillId="0" borderId="4" xfId="1" applyBorder="1"/>
    <xf numFmtId="189" fontId="0" fillId="0" borderId="0" xfId="3" applyNumberFormat="1" applyFont="1" applyBorder="1" applyAlignment="1"/>
    <xf numFmtId="189" fontId="0" fillId="0" borderId="0" xfId="3" applyNumberFormat="1" applyFont="1" applyAlignment="1"/>
    <xf numFmtId="188" fontId="1" fillId="0" borderId="0" xfId="1" applyNumberFormat="1"/>
    <xf numFmtId="190" fontId="14" fillId="0" borderId="0" xfId="4" applyNumberFormat="1" applyFont="1" applyAlignment="1">
      <alignment horizontal="left"/>
    </xf>
    <xf numFmtId="187"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87" fontId="14" fillId="0" borderId="8" xfId="6" applyFont="1" applyBorder="1"/>
    <xf numFmtId="187" fontId="14" fillId="0" borderId="6" xfId="6" applyFont="1" applyBorder="1"/>
    <xf numFmtId="187" fontId="14" fillId="0" borderId="8" xfId="6" applyFont="1" applyBorder="1" applyAlignment="1">
      <alignment horizontal="right"/>
    </xf>
    <xf numFmtId="0" fontId="1" fillId="0" borderId="3" xfId="1" applyBorder="1"/>
    <xf numFmtId="187" fontId="14" fillId="0" borderId="0" xfId="6" applyFont="1" applyBorder="1"/>
    <xf numFmtId="187" fontId="14" fillId="0" borderId="3" xfId="6" applyFont="1" applyBorder="1"/>
    <xf numFmtId="187" fontId="14" fillId="0" borderId="3" xfId="6" applyFont="1" applyBorder="1" applyAlignment="1">
      <alignment horizontal="right"/>
    </xf>
    <xf numFmtId="9" fontId="14" fillId="0" borderId="12" xfId="5" applyFont="1" applyBorder="1"/>
    <xf numFmtId="9" fontId="14" fillId="0" borderId="10" xfId="5" applyFont="1" applyBorder="1"/>
    <xf numFmtId="187" fontId="8" fillId="0" borderId="4" xfId="2" applyFont="1" applyBorder="1" applyAlignment="1"/>
    <xf numFmtId="188"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187"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90" fontId="2" fillId="2" borderId="0" xfId="4" applyNumberFormat="1" applyFont="1" applyFill="1" applyBorder="1" applyAlignment="1">
      <alignment horizontal="center"/>
    </xf>
    <xf numFmtId="190" fontId="2" fillId="14" borderId="0" xfId="4" applyNumberFormat="1" applyFont="1" applyFill="1" applyBorder="1" applyAlignment="1">
      <alignment horizontal="center"/>
    </xf>
    <xf numFmtId="0" fontId="2" fillId="5" borderId="0" xfId="7" applyFont="1" applyFill="1" applyAlignment="1">
      <alignment horizontal="center"/>
    </xf>
    <xf numFmtId="190" fontId="2" fillId="15" borderId="0" xfId="4" applyNumberFormat="1" applyFont="1" applyFill="1" applyBorder="1" applyAlignment="1">
      <alignment horizontal="center"/>
    </xf>
    <xf numFmtId="190" fontId="2" fillId="16" borderId="0" xfId="4" applyNumberFormat="1" applyFont="1" applyFill="1" applyBorder="1" applyAlignment="1">
      <alignment horizontal="center"/>
    </xf>
    <xf numFmtId="0" fontId="0" fillId="17" borderId="0" xfId="0" applyFill="1"/>
    <xf numFmtId="187"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187" fontId="18" fillId="0" borderId="3" xfId="6" applyFont="1" applyBorder="1" applyAlignment="1">
      <alignment horizontal="right"/>
    </xf>
    <xf numFmtId="0" fontId="7" fillId="13" borderId="0" xfId="1" applyFont="1" applyFill="1" applyAlignment="1">
      <alignment horizontal="center"/>
    </xf>
    <xf numFmtId="187" fontId="8" fillId="3" borderId="4" xfId="2" applyFont="1" applyFill="1" applyBorder="1"/>
    <xf numFmtId="187" fontId="9" fillId="3" borderId="4" xfId="2" applyFont="1" applyFill="1" applyBorder="1"/>
    <xf numFmtId="188" fontId="9" fillId="3" borderId="4" xfId="1" applyNumberFormat="1" applyFont="1" applyFill="1" applyBorder="1"/>
    <xf numFmtId="188" fontId="9" fillId="3" borderId="4" xfId="1" applyNumberFormat="1" applyFont="1" applyFill="1" applyBorder="1" applyAlignment="1">
      <alignment horizontal="right"/>
    </xf>
    <xf numFmtId="187" fontId="6" fillId="3" borderId="4" xfId="2" applyFont="1" applyFill="1" applyBorder="1"/>
    <xf numFmtId="187" fontId="6" fillId="3" borderId="4" xfId="2" applyFont="1" applyFill="1" applyBorder="1" applyAlignment="1">
      <alignment horizontal="right"/>
    </xf>
    <xf numFmtId="187" fontId="13" fillId="3" borderId="4" xfId="2" applyFont="1" applyFill="1" applyBorder="1"/>
    <xf numFmtId="187" fontId="13" fillId="3" borderId="4" xfId="2" applyFont="1" applyFill="1" applyBorder="1" applyAlignment="1">
      <alignment horizontal="right"/>
    </xf>
    <xf numFmtId="187" fontId="9" fillId="3" borderId="4" xfId="2" applyFont="1" applyFill="1" applyBorder="1" applyAlignment="1">
      <alignment horizontal="right"/>
    </xf>
    <xf numFmtId="187" fontId="4" fillId="3" borderId="4" xfId="2" applyFont="1" applyFill="1" applyBorder="1"/>
    <xf numFmtId="187" fontId="4" fillId="3" borderId="4" xfId="2" applyFont="1" applyFill="1" applyBorder="1" applyAlignment="1">
      <alignment horizontal="right"/>
    </xf>
    <xf numFmtId="0" fontId="4" fillId="3" borderId="4" xfId="1" applyFont="1" applyFill="1" applyBorder="1"/>
    <xf numFmtId="187" fontId="2" fillId="16" borderId="12" xfId="2" applyFont="1" applyFill="1" applyBorder="1" applyAlignment="1">
      <alignment horizontal="right"/>
    </xf>
    <xf numFmtId="0" fontId="9" fillId="3" borderId="4" xfId="1" applyFont="1" applyFill="1" applyBorder="1"/>
    <xf numFmtId="187" fontId="0" fillId="0" borderId="0" xfId="2" applyFont="1" applyFill="1"/>
    <xf numFmtId="0" fontId="19" fillId="3" borderId="0" xfId="1" applyFont="1" applyFill="1"/>
    <xf numFmtId="189" fontId="8" fillId="0" borderId="8" xfId="9" applyNumberFormat="1" applyFont="1" applyBorder="1"/>
    <xf numFmtId="187" fontId="8" fillId="0" borderId="8" xfId="2" applyFont="1" applyBorder="1" applyAlignment="1"/>
    <xf numFmtId="10" fontId="8" fillId="0" borderId="3" xfId="3" applyNumberFormat="1" applyFont="1" applyBorder="1"/>
    <xf numFmtId="187" fontId="8" fillId="0" borderId="12" xfId="2" applyFont="1" applyBorder="1"/>
    <xf numFmtId="188" fontId="8" fillId="3" borderId="12" xfId="1" applyNumberFormat="1" applyFont="1" applyFill="1" applyBorder="1" applyAlignment="1">
      <alignment horizontal="right"/>
    </xf>
    <xf numFmtId="187" fontId="8" fillId="0" borderId="15" xfId="7" applyNumberFormat="1" applyFont="1" applyBorder="1"/>
    <xf numFmtId="187" fontId="8" fillId="0" borderId="16" xfId="7" applyNumberFormat="1" applyFont="1" applyBorder="1"/>
    <xf numFmtId="187" fontId="8" fillId="0" borderId="14" xfId="7" applyNumberFormat="1" applyFont="1" applyBorder="1" applyAlignment="1">
      <alignment horizontal="right"/>
    </xf>
    <xf numFmtId="187" fontId="4" fillId="3" borderId="8" xfId="2" applyFont="1" applyFill="1" applyBorder="1"/>
    <xf numFmtId="187" fontId="4" fillId="3" borderId="8" xfId="2" applyFont="1" applyFill="1" applyBorder="1" applyAlignment="1">
      <alignment horizontal="right"/>
    </xf>
    <xf numFmtId="188" fontId="9" fillId="3" borderId="12" xfId="1" applyNumberFormat="1" applyFont="1" applyFill="1" applyBorder="1"/>
    <xf numFmtId="188" fontId="9" fillId="3" borderId="12" xfId="1" applyNumberFormat="1" applyFont="1" applyFill="1" applyBorder="1" applyAlignment="1">
      <alignment horizontal="right"/>
    </xf>
    <xf numFmtId="0" fontId="8" fillId="0" borderId="0" xfId="0" applyFont="1"/>
    <xf numFmtId="0" fontId="18" fillId="0" borderId="0" xfId="0" applyFont="1"/>
    <xf numFmtId="190" fontId="9" fillId="0" borderId="3" xfId="4" applyNumberFormat="1" applyFont="1" applyBorder="1"/>
    <xf numFmtId="10" fontId="6" fillId="0" borderId="0" xfId="0" applyNumberFormat="1" applyFont="1"/>
    <xf numFmtId="49" fontId="8" fillId="0" borderId="0" xfId="0" applyNumberFormat="1" applyFont="1"/>
    <xf numFmtId="190" fontId="9" fillId="0" borderId="12" xfId="4" applyNumberFormat="1" applyFont="1" applyBorder="1"/>
    <xf numFmtId="190" fontId="8" fillId="0" borderId="4" xfId="10" applyNumberFormat="1" applyFont="1" applyBorder="1" applyAlignment="1"/>
    <xf numFmtId="190" fontId="9" fillId="0" borderId="4" xfId="4" applyNumberFormat="1" applyFont="1" applyBorder="1"/>
    <xf numFmtId="189" fontId="8" fillId="0" borderId="4" xfId="9" applyNumberFormat="1" applyFont="1" applyBorder="1" applyAlignment="1"/>
    <xf numFmtId="190" fontId="8" fillId="0" borderId="0" xfId="0" applyNumberFormat="1" applyFont="1"/>
    <xf numFmtId="190" fontId="6" fillId="0" borderId="0" xfId="0" applyNumberFormat="1" applyFont="1"/>
    <xf numFmtId="0" fontId="6" fillId="0" borderId="0" xfId="0" applyFont="1"/>
    <xf numFmtId="189" fontId="9" fillId="0" borderId="3" xfId="5" applyNumberFormat="1" applyFont="1" applyBorder="1"/>
    <xf numFmtId="189" fontId="8" fillId="0" borderId="4" xfId="5" applyNumberFormat="1" applyFont="1" applyBorder="1" applyAlignment="1"/>
    <xf numFmtId="189" fontId="9" fillId="0" borderId="12" xfId="5" applyNumberFormat="1" applyFont="1" applyBorder="1"/>
    <xf numFmtId="190" fontId="6" fillId="0" borderId="0" xfId="4" applyNumberFormat="1" applyFont="1"/>
    <xf numFmtId="190" fontId="8" fillId="0" borderId="0" xfId="4" applyNumberFormat="1" applyFont="1"/>
    <xf numFmtId="190" fontId="9" fillId="0" borderId="8" xfId="4" applyNumberFormat="1" applyFont="1" applyBorder="1"/>
    <xf numFmtId="189" fontId="8" fillId="0" borderId="25" xfId="0" applyNumberFormat="1" applyFont="1" applyBorder="1"/>
    <xf numFmtId="189" fontId="6" fillId="0" borderId="0" xfId="0" applyNumberFormat="1" applyFont="1"/>
    <xf numFmtId="189" fontId="8" fillId="0" borderId="0" xfId="0" applyNumberFormat="1" applyFont="1"/>
    <xf numFmtId="49" fontId="2" fillId="4" borderId="0" xfId="0" applyNumberFormat="1" applyFont="1" applyFill="1"/>
    <xf numFmtId="43" fontId="9" fillId="0" borderId="4" xfId="10" applyFont="1" applyBorder="1"/>
    <xf numFmtId="43" fontId="8" fillId="0" borderId="0" xfId="10" applyFont="1"/>
    <xf numFmtId="189" fontId="8" fillId="0" borderId="8" xfId="0" applyNumberFormat="1" applyFont="1" applyBorder="1"/>
    <xf numFmtId="189" fontId="13" fillId="0" borderId="8" xfId="0" applyNumberFormat="1" applyFont="1" applyBorder="1"/>
    <xf numFmtId="0" fontId="8" fillId="0" borderId="8" xfId="0" applyFont="1" applyBorder="1"/>
    <xf numFmtId="190" fontId="8" fillId="0" borderId="8" xfId="0" applyNumberFormat="1" applyFont="1" applyBorder="1"/>
    <xf numFmtId="190" fontId="6" fillId="0" borderId="8" xfId="0" applyNumberFormat="1" applyFont="1" applyBorder="1"/>
    <xf numFmtId="190" fontId="13" fillId="0" borderId="8" xfId="0" applyNumberFormat="1" applyFont="1" applyBorder="1"/>
    <xf numFmtId="10" fontId="2" fillId="4" borderId="0" xfId="0" applyNumberFormat="1" applyFont="1" applyFill="1"/>
    <xf numFmtId="10" fontId="8" fillId="0" borderId="4" xfId="0" applyNumberFormat="1" applyFont="1" applyBorder="1"/>
    <xf numFmtId="189" fontId="8" fillId="0" borderId="4" xfId="0" applyNumberFormat="1" applyFont="1" applyBorder="1"/>
    <xf numFmtId="189" fontId="13" fillId="0" borderId="4" xfId="0" applyNumberFormat="1" applyFont="1" applyBorder="1"/>
    <xf numFmtId="189"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89" fontId="2" fillId="4" borderId="0" xfId="0" applyNumberFormat="1" applyFont="1" applyFill="1" applyAlignment="1">
      <alignment horizontal="center"/>
    </xf>
    <xf numFmtId="189" fontId="2" fillId="22" borderId="0" xfId="0" applyNumberFormat="1" applyFont="1" applyFill="1" applyAlignment="1">
      <alignment horizontal="center"/>
    </xf>
    <xf numFmtId="0" fontId="7" fillId="19" borderId="0" xfId="1" applyFont="1" applyFill="1" applyAlignment="1">
      <alignment horizontal="center"/>
    </xf>
    <xf numFmtId="0" fontId="8" fillId="20" borderId="0" xfId="1" applyFont="1" applyFill="1" applyAlignment="1">
      <alignment horizontal="center"/>
    </xf>
    <xf numFmtId="0" fontId="17" fillId="0" borderId="0" xfId="1" applyFont="1"/>
    <xf numFmtId="0" fontId="25" fillId="0" borderId="0" xfId="1" applyFont="1"/>
    <xf numFmtId="43" fontId="25" fillId="0" borderId="3" xfId="14" applyFont="1" applyBorder="1" applyAlignment="1"/>
    <xf numFmtId="189" fontId="17" fillId="0" borderId="0" xfId="9" applyNumberFormat="1" applyFont="1"/>
    <xf numFmtId="43" fontId="25" fillId="0" borderId="4" xfId="14" applyFont="1" applyBorder="1" applyAlignment="1"/>
    <xf numFmtId="189" fontId="17" fillId="0" borderId="4" xfId="9" applyNumberFormat="1" applyFont="1" applyBorder="1"/>
    <xf numFmtId="10" fontId="25" fillId="0" borderId="8" xfId="9" applyNumberFormat="1" applyFont="1" applyBorder="1" applyAlignment="1"/>
    <xf numFmtId="0" fontId="17" fillId="0" borderId="5" xfId="1" applyFont="1" applyBorder="1"/>
    <xf numFmtId="0" fontId="17" fillId="0" borderId="8" xfId="1" applyFont="1" applyBorder="1"/>
    <xf numFmtId="0" fontId="17" fillId="0" borderId="6" xfId="1" applyFont="1" applyBorder="1"/>
    <xf numFmtId="0" fontId="17" fillId="0" borderId="13" xfId="1" applyFont="1" applyBorder="1"/>
    <xf numFmtId="0" fontId="17" fillId="0" borderId="3" xfId="1" applyFont="1" applyBorder="1"/>
    <xf numFmtId="0" fontId="17" fillId="0" borderId="9" xfId="1" applyFont="1" applyBorder="1"/>
    <xf numFmtId="0" fontId="17" fillId="0" borderId="12" xfId="1" applyFont="1" applyBorder="1"/>
    <xf numFmtId="0" fontId="17" fillId="0" borderId="10" xfId="1" applyFont="1" applyBorder="1"/>
    <xf numFmtId="10" fontId="17" fillId="0" borderId="0" xfId="9" applyNumberFormat="1" applyFont="1"/>
    <xf numFmtId="10" fontId="17" fillId="0" borderId="8" xfId="9" applyNumberFormat="1" applyFont="1" applyBorder="1"/>
    <xf numFmtId="10" fontId="17" fillId="0" borderId="5" xfId="9" applyNumberFormat="1" applyFont="1" applyBorder="1"/>
    <xf numFmtId="0" fontId="17" fillId="0" borderId="7" xfId="1" applyFont="1" applyBorder="1"/>
    <xf numFmtId="10" fontId="17" fillId="0" borderId="3" xfId="9" applyNumberFormat="1" applyFont="1" applyBorder="1"/>
    <xf numFmtId="10" fontId="17" fillId="0" borderId="13" xfId="9" applyNumberFormat="1" applyFont="1" applyBorder="1"/>
    <xf numFmtId="0" fontId="17" fillId="0" borderId="14" xfId="1" applyFont="1" applyBorder="1"/>
    <xf numFmtId="10" fontId="17" fillId="0" borderId="12" xfId="9" applyNumberFormat="1" applyFont="1" applyBorder="1"/>
    <xf numFmtId="10" fontId="17" fillId="0" borderId="9" xfId="9" applyNumberFormat="1" applyFont="1" applyBorder="1"/>
    <xf numFmtId="0" fontId="17" fillId="0" borderId="11" xfId="1" applyFont="1" applyBorder="1"/>
    <xf numFmtId="190" fontId="25" fillId="0" borderId="0" xfId="1" applyNumberFormat="1" applyFont="1"/>
    <xf numFmtId="190" fontId="26" fillId="0" borderId="0" xfId="1" applyNumberFormat="1" applyFont="1"/>
    <xf numFmtId="0" fontId="24" fillId="4" borderId="0" xfId="1" applyFont="1" applyFill="1" applyAlignment="1">
      <alignment horizontal="center"/>
    </xf>
    <xf numFmtId="191" fontId="25" fillId="0" borderId="3" xfId="4" applyNumberFormat="1" applyFont="1" applyBorder="1" applyAlignment="1"/>
    <xf numFmtId="10" fontId="26" fillId="0" borderId="0" xfId="1" applyNumberFormat="1" applyFont="1"/>
    <xf numFmtId="191" fontId="25" fillId="0" borderId="4" xfId="4" applyNumberFormat="1" applyFont="1" applyBorder="1" applyAlignment="1"/>
    <xf numFmtId="0" fontId="26" fillId="0" borderId="0" xfId="1" applyFont="1"/>
    <xf numFmtId="0" fontId="25" fillId="0" borderId="5" xfId="1" applyFont="1" applyBorder="1"/>
    <xf numFmtId="0" fontId="25" fillId="0" borderId="8" xfId="1" applyFont="1" applyBorder="1"/>
    <xf numFmtId="0" fontId="25" fillId="0" borderId="6" xfId="1" applyFont="1" applyBorder="1"/>
    <xf numFmtId="192" fontId="25" fillId="0" borderId="8" xfId="14" applyNumberFormat="1" applyFont="1" applyBorder="1" applyAlignment="1"/>
    <xf numFmtId="192" fontId="25" fillId="0" borderId="7" xfId="14" applyNumberFormat="1" applyFont="1" applyBorder="1" applyAlignment="1"/>
    <xf numFmtId="189" fontId="25" fillId="0" borderId="0" xfId="9" applyNumberFormat="1" applyFont="1"/>
    <xf numFmtId="0" fontId="25" fillId="0" borderId="13" xfId="1" applyFont="1" applyBorder="1"/>
    <xf numFmtId="0" fontId="25" fillId="0" borderId="3" xfId="1" applyFont="1" applyBorder="1"/>
    <xf numFmtId="192" fontId="25" fillId="0" borderId="3" xfId="14" applyNumberFormat="1" applyFont="1" applyBorder="1" applyAlignment="1"/>
    <xf numFmtId="192" fontId="25" fillId="0" borderId="14" xfId="14" applyNumberFormat="1" applyFont="1" applyBorder="1" applyAlignment="1"/>
    <xf numFmtId="0" fontId="25" fillId="0" borderId="9" xfId="1" applyFont="1" applyBorder="1"/>
    <xf numFmtId="0" fontId="25" fillId="0" borderId="12" xfId="1" applyFont="1" applyBorder="1"/>
    <xf numFmtId="192" fontId="25" fillId="0" borderId="10" xfId="14" applyNumberFormat="1" applyFont="1" applyBorder="1"/>
    <xf numFmtId="192" fontId="25" fillId="0" borderId="12" xfId="14" applyNumberFormat="1" applyFont="1" applyBorder="1" applyAlignment="1"/>
    <xf numFmtId="192" fontId="25" fillId="0" borderId="11" xfId="14" applyNumberFormat="1" applyFont="1" applyBorder="1" applyAlignment="1"/>
    <xf numFmtId="10" fontId="25" fillId="0" borderId="3" xfId="9" applyNumberFormat="1" applyFont="1" applyBorder="1" applyAlignment="1"/>
    <xf numFmtId="10" fontId="25" fillId="0" borderId="12" xfId="9" applyNumberFormat="1" applyFont="1" applyBorder="1" applyAlignment="1"/>
    <xf numFmtId="10" fontId="25" fillId="0" borderId="3" xfId="5" applyNumberFormat="1" applyFont="1" applyBorder="1" applyAlignment="1"/>
    <xf numFmtId="192" fontId="25" fillId="0" borderId="5" xfId="14" applyNumberFormat="1" applyFont="1" applyBorder="1"/>
    <xf numFmtId="192" fontId="25" fillId="0" borderId="8" xfId="14" applyNumberFormat="1" applyFont="1" applyBorder="1"/>
    <xf numFmtId="192" fontId="25" fillId="0" borderId="6" xfId="14" applyNumberFormat="1" applyFont="1" applyBorder="1"/>
    <xf numFmtId="192" fontId="25" fillId="0" borderId="13" xfId="14" applyNumberFormat="1" applyFont="1" applyBorder="1"/>
    <xf numFmtId="192" fontId="25" fillId="0" borderId="3" xfId="14" applyNumberFormat="1" applyFont="1" applyBorder="1"/>
    <xf numFmtId="192" fontId="25" fillId="0" borderId="0" xfId="14" applyNumberFormat="1" applyFont="1" applyBorder="1"/>
    <xf numFmtId="192" fontId="25" fillId="0" borderId="9" xfId="14" applyNumberFormat="1" applyFont="1" applyBorder="1"/>
    <xf numFmtId="192" fontId="25" fillId="0" borderId="12" xfId="14" applyNumberFormat="1" applyFont="1" applyBorder="1"/>
    <xf numFmtId="0" fontId="25" fillId="0" borderId="4" xfId="1" applyFont="1" applyBorder="1"/>
    <xf numFmtId="10" fontId="25" fillId="0" borderId="4" xfId="9" applyNumberFormat="1" applyFont="1" applyBorder="1" applyAlignment="1"/>
    <xf numFmtId="43" fontId="25" fillId="0" borderId="5" xfId="14" applyFont="1" applyBorder="1"/>
    <xf numFmtId="43" fontId="25" fillId="0" borderId="8" xfId="14" applyFont="1" applyBorder="1"/>
    <xf numFmtId="43" fontId="25" fillId="0" borderId="6" xfId="14" applyFont="1" applyBorder="1"/>
    <xf numFmtId="43" fontId="25" fillId="0" borderId="8" xfId="14" applyFont="1" applyBorder="1" applyAlignment="1"/>
    <xf numFmtId="43" fontId="25" fillId="0" borderId="7" xfId="14" applyFont="1" applyBorder="1" applyAlignment="1"/>
    <xf numFmtId="43" fontId="25" fillId="0" borderId="13" xfId="14" applyFont="1" applyBorder="1"/>
    <xf numFmtId="43" fontId="25" fillId="0" borderId="3" xfId="14" applyFont="1" applyBorder="1"/>
    <xf numFmtId="43" fontId="25" fillId="0" borderId="0" xfId="14" applyFont="1" applyBorder="1"/>
    <xf numFmtId="43" fontId="25" fillId="0" borderId="14" xfId="14" applyFont="1" applyBorder="1" applyAlignment="1"/>
    <xf numFmtId="43" fontId="25" fillId="0" borderId="9" xfId="14" applyFont="1" applyBorder="1"/>
    <xf numFmtId="43" fontId="25" fillId="0" borderId="12" xfId="14" applyFont="1" applyBorder="1"/>
    <xf numFmtId="43" fontId="25" fillId="0" borderId="10" xfId="14" applyFont="1" applyBorder="1"/>
    <xf numFmtId="43" fontId="25" fillId="0" borderId="12" xfId="14" applyFont="1" applyBorder="1" applyAlignment="1"/>
    <xf numFmtId="43" fontId="25" fillId="0" borderId="11" xfId="14" applyFont="1" applyBorder="1" applyAlignment="1"/>
    <xf numFmtId="192" fontId="25" fillId="0" borderId="4" xfId="14" applyNumberFormat="1" applyFont="1" applyBorder="1" applyAlignment="1"/>
    <xf numFmtId="0" fontId="25" fillId="0" borderId="3" xfId="9" applyNumberFormat="1" applyFont="1" applyBorder="1" applyAlignment="1"/>
    <xf numFmtId="189" fontId="25" fillId="0" borderId="4" xfId="9" applyNumberFormat="1" applyFont="1" applyBorder="1" applyAlignment="1"/>
    <xf numFmtId="9" fontId="25" fillId="0" borderId="8" xfId="9" applyFont="1" applyBorder="1" applyAlignment="1"/>
    <xf numFmtId="9" fontId="25" fillId="0" borderId="3" xfId="9" applyFont="1" applyBorder="1" applyAlignment="1"/>
    <xf numFmtId="9" fontId="25" fillId="0" borderId="12" xfId="9" applyFont="1" applyBorder="1" applyAlignment="1"/>
    <xf numFmtId="190" fontId="17" fillId="0" borderId="13" xfId="4" applyNumberFormat="1" applyFont="1" applyBorder="1" applyAlignment="1"/>
    <xf numFmtId="190" fontId="17" fillId="0" borderId="3" xfId="4" applyNumberFormat="1" applyFont="1" applyBorder="1" applyAlignment="1"/>
    <xf numFmtId="190" fontId="17" fillId="0" borderId="0" xfId="4" applyNumberFormat="1" applyFont="1" applyBorder="1" applyAlignment="1"/>
    <xf numFmtId="190" fontId="17" fillId="0" borderId="9" xfId="4" applyNumberFormat="1" applyFont="1" applyBorder="1" applyAlignment="1"/>
    <xf numFmtId="190" fontId="17" fillId="0" borderId="12" xfId="4" applyNumberFormat="1" applyFont="1" applyBorder="1" applyAlignment="1"/>
    <xf numFmtId="190" fontId="17" fillId="0" borderId="10" xfId="4" applyNumberFormat="1" applyFont="1" applyBorder="1" applyAlignment="1"/>
    <xf numFmtId="190" fontId="17" fillId="0" borderId="4" xfId="4" applyNumberFormat="1" applyFont="1" applyBorder="1" applyAlignment="1"/>
    <xf numFmtId="190" fontId="17" fillId="0" borderId="14" xfId="4" applyNumberFormat="1" applyFont="1" applyBorder="1" applyAlignment="1"/>
    <xf numFmtId="190" fontId="25" fillId="0" borderId="29" xfId="1" applyNumberFormat="1" applyFont="1" applyBorder="1"/>
    <xf numFmtId="190" fontId="25" fillId="0" borderId="5" xfId="1" applyNumberFormat="1" applyFont="1" applyBorder="1"/>
    <xf numFmtId="190" fontId="25" fillId="0" borderId="6" xfId="1" applyNumberFormat="1" applyFont="1" applyBorder="1"/>
    <xf numFmtId="190" fontId="25" fillId="0" borderId="7" xfId="1" applyNumberFormat="1" applyFont="1" applyBorder="1"/>
    <xf numFmtId="190" fontId="24" fillId="4" borderId="0" xfId="1" applyNumberFormat="1" applyFont="1" applyFill="1"/>
    <xf numFmtId="190" fontId="25" fillId="0" borderId="13" xfId="1" applyNumberFormat="1" applyFont="1" applyBorder="1"/>
    <xf numFmtId="190" fontId="25" fillId="0" borderId="14" xfId="1" applyNumberFormat="1" applyFont="1" applyBorder="1"/>
    <xf numFmtId="189" fontId="25" fillId="0" borderId="13" xfId="9" applyNumberFormat="1" applyFont="1" applyBorder="1"/>
    <xf numFmtId="189" fontId="25" fillId="0" borderId="14" xfId="9" applyNumberFormat="1" applyFont="1" applyBorder="1"/>
    <xf numFmtId="189" fontId="26" fillId="0" borderId="0" xfId="9" applyNumberFormat="1" applyFont="1"/>
    <xf numFmtId="189" fontId="24" fillId="4" borderId="0" xfId="9" applyNumberFormat="1" applyFont="1" applyFill="1"/>
    <xf numFmtId="187" fontId="25" fillId="0" borderId="13" xfId="4" applyFont="1" applyBorder="1"/>
    <xf numFmtId="187" fontId="25" fillId="0" borderId="0" xfId="4" applyFont="1" applyBorder="1"/>
    <xf numFmtId="187" fontId="25" fillId="0" borderId="14" xfId="4" applyFont="1" applyBorder="1"/>
    <xf numFmtId="0" fontId="24" fillId="4" borderId="0" xfId="1" applyFont="1" applyFill="1"/>
    <xf numFmtId="43" fontId="25" fillId="0" borderId="0" xfId="1" applyNumberFormat="1" applyFont="1"/>
    <xf numFmtId="43" fontId="25" fillId="0" borderId="9" xfId="1" applyNumberFormat="1" applyFont="1" applyBorder="1"/>
    <xf numFmtId="187" fontId="25" fillId="0" borderId="9" xfId="4" applyFont="1" applyBorder="1"/>
    <xf numFmtId="187" fontId="25" fillId="0" borderId="10" xfId="4" applyFont="1" applyBorder="1"/>
    <xf numFmtId="187" fontId="25" fillId="0" borderId="11" xfId="4" applyFont="1" applyBorder="1"/>
    <xf numFmtId="43" fontId="26" fillId="0" borderId="0" xfId="1" applyNumberFormat="1" applyFont="1"/>
    <xf numFmtId="43" fontId="24" fillId="4" borderId="0" xfId="1" applyNumberFormat="1" applyFont="1" applyFill="1"/>
    <xf numFmtId="10" fontId="25" fillId="0" borderId="13" xfId="5" applyNumberFormat="1" applyFont="1" applyBorder="1" applyAlignment="1"/>
    <xf numFmtId="10" fontId="25" fillId="0" borderId="0" xfId="5" applyNumberFormat="1" applyFont="1" applyBorder="1" applyAlignment="1"/>
    <xf numFmtId="0" fontId="17" fillId="0" borderId="0" xfId="1" applyFont="1" applyAlignment="1">
      <alignment horizontal="left"/>
    </xf>
    <xf numFmtId="10" fontId="25" fillId="0" borderId="9" xfId="5" applyNumberFormat="1" applyFont="1" applyBorder="1" applyAlignment="1"/>
    <xf numFmtId="10" fontId="25" fillId="0" borderId="12" xfId="5" applyNumberFormat="1" applyFont="1" applyBorder="1" applyAlignment="1"/>
    <xf numFmtId="10" fontId="25" fillId="0" borderId="10" xfId="5" applyNumberFormat="1" applyFont="1" applyBorder="1" applyAlignment="1"/>
    <xf numFmtId="10" fontId="25" fillId="0" borderId="4" xfId="5" applyNumberFormat="1" applyFont="1" applyBorder="1" applyAlignment="1"/>
    <xf numFmtId="0" fontId="24" fillId="22" borderId="0" xfId="1" applyFont="1" applyFill="1" applyAlignment="1">
      <alignment horizontal="center"/>
    </xf>
    <xf numFmtId="10" fontId="25" fillId="0" borderId="8" xfId="5" applyNumberFormat="1" applyFont="1" applyBorder="1"/>
    <xf numFmtId="10" fontId="25" fillId="0" borderId="4" xfId="5" applyNumberFormat="1" applyFont="1" applyBorder="1"/>
    <xf numFmtId="0" fontId="27" fillId="0" borderId="0" xfId="15"/>
    <xf numFmtId="190" fontId="2" fillId="14" borderId="1" xfId="4" applyNumberFormat="1" applyFont="1" applyFill="1" applyBorder="1" applyAlignment="1">
      <alignment horizontal="center"/>
    </xf>
    <xf numFmtId="190" fontId="2" fillId="14" borderId="2" xfId="4" applyNumberFormat="1" applyFont="1" applyFill="1" applyBorder="1" applyAlignment="1">
      <alignment horizontal="center"/>
    </xf>
    <xf numFmtId="190" fontId="2" fillId="14" borderId="5" xfId="4" applyNumberFormat="1" applyFont="1" applyFill="1" applyBorder="1" applyAlignment="1">
      <alignment horizontal="center"/>
    </xf>
    <xf numFmtId="190"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90" fontId="2" fillId="15" borderId="20" xfId="4" applyNumberFormat="1" applyFont="1" applyFill="1" applyBorder="1" applyAlignment="1">
      <alignment horizontal="center"/>
    </xf>
    <xf numFmtId="190" fontId="2" fillId="15" borderId="21" xfId="4" applyNumberFormat="1" applyFont="1" applyFill="1" applyBorder="1" applyAlignment="1">
      <alignment horizontal="center"/>
    </xf>
    <xf numFmtId="190" fontId="2" fillId="16" borderId="1" xfId="4" applyNumberFormat="1" applyFont="1" applyFill="1" applyBorder="1" applyAlignment="1">
      <alignment horizontal="center"/>
    </xf>
    <xf numFmtId="190"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90" fontId="2" fillId="2" borderId="1" xfId="4" applyNumberFormat="1" applyFont="1" applyFill="1" applyBorder="1" applyAlignment="1">
      <alignment horizontal="center"/>
    </xf>
    <xf numFmtId="190"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87"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90" fontId="2" fillId="14" borderId="4" xfId="4" applyNumberFormat="1" applyFont="1" applyFill="1" applyBorder="1" applyAlignment="1">
      <alignment horizontal="center"/>
    </xf>
    <xf numFmtId="0" fontId="7" fillId="13" borderId="4" xfId="1" applyFont="1" applyFill="1" applyBorder="1" applyAlignment="1">
      <alignment horizontal="center"/>
    </xf>
    <xf numFmtId="190"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90" fontId="2" fillId="16" borderId="4" xfId="4" applyNumberFormat="1" applyFont="1" applyFill="1" applyBorder="1" applyAlignment="1">
      <alignment horizontal="center"/>
    </xf>
    <xf numFmtId="190"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89" fontId="2" fillId="22" borderId="4" xfId="0" applyNumberFormat="1" applyFont="1" applyFill="1" applyBorder="1" applyAlignment="1">
      <alignment horizontal="center"/>
    </xf>
    <xf numFmtId="189" fontId="2" fillId="4" borderId="4" xfId="0" applyNumberFormat="1" applyFont="1" applyFill="1" applyBorder="1" applyAlignment="1">
      <alignment horizontal="center"/>
    </xf>
    <xf numFmtId="0" fontId="24" fillId="22" borderId="1" xfId="1" applyFont="1" applyFill="1" applyBorder="1" applyAlignment="1">
      <alignment horizontal="center"/>
    </xf>
    <xf numFmtId="0" fontId="24" fillId="22" borderId="2" xfId="1" applyFont="1" applyFill="1" applyBorder="1" applyAlignment="1">
      <alignment horizontal="center"/>
    </xf>
    <xf numFmtId="0" fontId="24" fillId="22" borderId="24" xfId="1" applyFont="1" applyFill="1" applyBorder="1" applyAlignment="1">
      <alignment horizontal="center"/>
    </xf>
    <xf numFmtId="0" fontId="24" fillId="4" borderId="4" xfId="1" applyFont="1" applyFill="1" applyBorder="1" applyAlignment="1">
      <alignment horizontal="center"/>
    </xf>
    <xf numFmtId="0" fontId="24" fillId="22" borderId="4" xfId="1" applyFont="1" applyFill="1" applyBorder="1" applyAlignment="1">
      <alignment horizontal="center"/>
    </xf>
    <xf numFmtId="0" fontId="24" fillId="4" borderId="1" xfId="1" applyFont="1" applyFill="1" applyBorder="1" applyAlignment="1">
      <alignment horizontal="center"/>
    </xf>
    <xf numFmtId="0" fontId="24" fillId="4" borderId="2" xfId="1" applyFont="1" applyFill="1" applyBorder="1" applyAlignment="1">
      <alignment horizontal="center"/>
    </xf>
    <xf numFmtId="0" fontId="24" fillId="4" borderId="24" xfId="1" applyFont="1" applyFill="1" applyBorder="1" applyAlignment="1">
      <alignment horizontal="center"/>
    </xf>
    <xf numFmtId="0" fontId="24" fillId="12" borderId="1" xfId="1" applyFont="1" applyFill="1" applyBorder="1" applyAlignment="1">
      <alignment horizontal="center"/>
    </xf>
    <xf numFmtId="0" fontId="24" fillId="12" borderId="2" xfId="1" applyFont="1" applyFill="1" applyBorder="1" applyAlignment="1">
      <alignment horizontal="center"/>
    </xf>
    <xf numFmtId="0" fontId="24" fillId="12" borderId="24" xfId="1" applyFont="1" applyFill="1" applyBorder="1" applyAlignment="1">
      <alignment horizontal="center"/>
    </xf>
    <xf numFmtId="0" fontId="24" fillId="12" borderId="4" xfId="1" applyFont="1" applyFill="1" applyBorder="1" applyAlignment="1">
      <alignment horizontal="center"/>
    </xf>
    <xf numFmtId="0" fontId="24" fillId="23" borderId="1" xfId="1" applyFont="1" applyFill="1" applyBorder="1" applyAlignment="1">
      <alignment horizontal="center"/>
    </xf>
    <xf numFmtId="0" fontId="24" fillId="23" borderId="2" xfId="1" applyFont="1" applyFill="1" applyBorder="1" applyAlignment="1">
      <alignment horizontal="center"/>
    </xf>
    <xf numFmtId="0" fontId="24" fillId="23" borderId="24" xfId="1" applyFont="1" applyFill="1" applyBorder="1" applyAlignment="1">
      <alignment horizontal="center"/>
    </xf>
    <xf numFmtId="0" fontId="24" fillId="23" borderId="10" xfId="1" applyFont="1" applyFill="1" applyBorder="1" applyAlignment="1">
      <alignment horizontal="center"/>
    </xf>
    <xf numFmtId="0" fontId="24" fillId="23" borderId="11" xfId="1" applyFont="1" applyFill="1" applyBorder="1" applyAlignment="1">
      <alignment horizontal="center"/>
    </xf>
    <xf numFmtId="0" fontId="24" fillId="4" borderId="27" xfId="1" applyFont="1" applyFill="1" applyBorder="1" applyAlignment="1">
      <alignment horizontal="center"/>
    </xf>
    <xf numFmtId="0" fontId="24" fillId="4" borderId="28" xfId="1" applyFont="1" applyFill="1" applyBorder="1" applyAlignment="1">
      <alignment horizontal="center"/>
    </xf>
    <xf numFmtId="0" fontId="24" fillId="15" borderId="1" xfId="1" applyFont="1" applyFill="1" applyBorder="1" applyAlignment="1">
      <alignment horizontal="center"/>
    </xf>
    <xf numFmtId="0" fontId="24" fillId="15" borderId="2" xfId="1" applyFont="1" applyFill="1" applyBorder="1" applyAlignment="1">
      <alignment horizontal="center"/>
    </xf>
    <xf numFmtId="0" fontId="24" fillId="15" borderId="24" xfId="1" applyFont="1" applyFill="1" applyBorder="1" applyAlignment="1">
      <alignment horizontal="center"/>
    </xf>
    <xf numFmtId="0" fontId="24" fillId="17" borderId="1" xfId="1" applyFont="1" applyFill="1" applyBorder="1" applyAlignment="1">
      <alignment horizontal="center"/>
    </xf>
    <xf numFmtId="0" fontId="24" fillId="17" borderId="2" xfId="1" applyFont="1" applyFill="1" applyBorder="1" applyAlignment="1">
      <alignment horizontal="center"/>
    </xf>
    <xf numFmtId="0" fontId="24" fillId="17" borderId="24" xfId="1" applyFont="1" applyFill="1" applyBorder="1" applyAlignment="1">
      <alignment horizontal="center"/>
    </xf>
    <xf numFmtId="0" fontId="24" fillId="2" borderId="1" xfId="1" applyFont="1" applyFill="1" applyBorder="1" applyAlignment="1">
      <alignment horizontal="center"/>
    </xf>
    <xf numFmtId="0" fontId="24" fillId="2" borderId="2" xfId="1" applyFont="1" applyFill="1" applyBorder="1" applyAlignment="1">
      <alignment horizontal="center"/>
    </xf>
    <xf numFmtId="0" fontId="24" fillId="2" borderId="24" xfId="1" applyFont="1" applyFill="1" applyBorder="1" applyAlignment="1">
      <alignment horizontal="center"/>
    </xf>
    <xf numFmtId="0" fontId="24" fillId="14" borderId="1" xfId="1" applyFont="1" applyFill="1" applyBorder="1" applyAlignment="1">
      <alignment horizontal="center"/>
    </xf>
    <xf numFmtId="0" fontId="24" fillId="14" borderId="2" xfId="1" applyFont="1" applyFill="1" applyBorder="1" applyAlignment="1">
      <alignment horizontal="center"/>
    </xf>
    <xf numFmtId="0" fontId="24" fillId="14" borderId="24" xfId="1" applyFont="1" applyFill="1" applyBorder="1" applyAlignment="1">
      <alignment horizontal="center"/>
    </xf>
  </cellXfs>
  <cellStyles count="16">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Normal 9" xfId="15" xr:uid="{CFB5C623-544A-4CF8-9E9E-DD7D8528A34F}"/>
    <cellStyle name="Percent 2" xfId="3" xr:uid="{00000000-0005-0000-0000-000007000000}"/>
    <cellStyle name="Percent 2 2" xfId="5" xr:uid="{00000000-0005-0000-0000-000008000000}"/>
    <cellStyle name="จุลภาค" xfId="10" builtinId="3"/>
    <cellStyle name="ปกติ" xfId="0" builtinId="0"/>
    <cellStyle name="เปอร์เซ็นต์" xfId="9" builtinId="5"/>
  </cellStyles>
  <dxfs count="6789">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00B050"/>
      </font>
    </dxf>
    <dxf>
      <font>
        <color rgb="FFFF0000"/>
      </font>
    </dxf>
    <dxf>
      <font>
        <color rgb="FFFF0000"/>
      </font>
      <fill>
        <patternFill patternType="none"/>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43" xr16:uid="{12F603FA-0ABC-4657-A96A-D79133E67234}" autoFormatId="16" applyNumberFormats="0" applyBorderFormats="0" applyFontFormats="0" applyPatternFormats="0" applyAlignmentFormats="0" applyWidthHeightFormats="0">
  <queryTableRefresh nextId="18">
    <queryTableFields count="12">
      <queryTableField id="12" name="หลักทรัพย์.1" tableColumnId="1"/>
      <queryTableField id="16" name="เครื่องหมาย" tableColumnId="12"/>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 id="8" name="เสนอ ซื้อ" tableColumnId="8"/>
      <queryTableField id="9" name="เสนอ ขาย" tableColumnId="9"/>
      <queryTableField id="10" name="ปริมาณ (หุ้น)" tableColumnId="10"/>
      <queryTableField id="11" name="มูลค่า ('000 บาท)"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512EDE-F87C-45C1-9295-523D962E7A15}" name="PriceTBL2" displayName="PriceTBL2" ref="A1:L878" tableType="queryTable" totalsRowShown="0">
  <tableColumns count="12">
    <tableColumn id="1" xr3:uid="{55A3A308-F32C-4867-9C6D-74247914AF41}" uniqueName="1" name="หลักทรัพย์.1" queryTableFieldId="12" dataDxfId="6788" dataCellStyle="Normal 14"/>
    <tableColumn id="12" xr3:uid="{7DD50BD2-565D-4650-BCAC-047963BDC178}" uniqueName="12" name="เครื่องหมาย" queryTableFieldId="16" dataDxfId="6787" dataCellStyle="Normal 9"/>
    <tableColumn id="2" xr3:uid="{95CB50A5-5D2E-4D74-9894-53BBA6CF5941}" uniqueName="2" name="เปิด" queryTableFieldId="2" dataDxfId="6786" dataCellStyle="Normal 9"/>
    <tableColumn id="3" xr3:uid="{AF4AF111-BE57-437B-8228-72C7B9CE36C9}" uniqueName="3" name="สูงสุด" queryTableFieldId="3" dataCellStyle="Normal 9"/>
    <tableColumn id="4" xr3:uid="{8A9D46A5-4093-4E5A-9765-4631386B0D39}" uniqueName="4" name="ต่ำสุด" queryTableFieldId="4" dataCellStyle="Normal 9"/>
    <tableColumn id="5" xr3:uid="{640E17CE-CF9F-4001-BAA8-F48C6A27A41F}" uniqueName="5" name="ล่าสุด" queryTableFieldId="5" dataCellStyle="Normal 9"/>
    <tableColumn id="6" xr3:uid="{10EF4BC2-26C3-43F1-AA9C-8C1F1204CD49}" uniqueName="6" name="เปลี่ยน แปลง" queryTableFieldId="6" dataCellStyle="Normal 9"/>
    <tableColumn id="7" xr3:uid="{1EA5A620-0E4C-43F5-A047-809D7763257B}" uniqueName="7" name="%เปลี่ยน แปลง" queryTableFieldId="7" dataCellStyle="Normal 9"/>
    <tableColumn id="8" xr3:uid="{1814BFD7-ADD1-44EB-B9AC-A4D42972CE84}" uniqueName="8" name="เสนอ ซื้อ" queryTableFieldId="8" dataCellStyle="Normal 9"/>
    <tableColumn id="9" xr3:uid="{63F41810-AF3C-4869-831B-B968443C6C45}" uniqueName="9" name="เสนอ ขาย" queryTableFieldId="9" dataCellStyle="Normal 9"/>
    <tableColumn id="10" xr3:uid="{F9EF457A-35B6-449B-8102-D38D2ACE9649}" uniqueName="10" name="ปริมาณ (หุ้น)" queryTableFieldId="10" dataCellStyle="Normal 9"/>
    <tableColumn id="11" xr3:uid="{9F4264E5-D2D7-44DD-BAD0-AE373CD235A6}" uniqueName="11" name="มูลค่า ('000 บาท)" queryTableFieldId="11" dataCellStyle="Normal 9"/>
  </tableColumns>
  <tableStyleInfo showFirstColumn="0" showLastColumn="0" showRowStripes="1" showColumnStripes="0"/>
</table>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E730-7C38-4C53-AA23-535012CC693A}">
  <dimension ref="A1:L878"/>
  <sheetViews>
    <sheetView topLeftCell="A850" workbookViewId="0">
      <selection activeCell="A850" sqref="A850"/>
    </sheetView>
  </sheetViews>
  <sheetFormatPr defaultColWidth="8.83203125" defaultRowHeight="14"/>
  <cols>
    <col min="1" max="1" width="9.25" style="336" bestFit="1" customWidth="1"/>
    <col min="2" max="2" width="10.83203125" style="336" bestFit="1" customWidth="1"/>
    <col min="3" max="6" width="5.08203125" style="336" bestFit="1" customWidth="1"/>
    <col min="7" max="7" width="9.5" style="336" bestFit="1" customWidth="1"/>
    <col min="8" max="8" width="10.75" style="336" bestFit="1" customWidth="1"/>
    <col min="9" max="9" width="6.83203125" style="336" bestFit="1" customWidth="1"/>
    <col min="10" max="10" width="7.5" style="336" bestFit="1" customWidth="1"/>
    <col min="11" max="11" width="9.33203125" style="336" bestFit="1" customWidth="1"/>
    <col min="12" max="14" width="12.08203125" style="336" bestFit="1" customWidth="1"/>
    <col min="15" max="16384" width="8.83203125" style="336"/>
  </cols>
  <sheetData>
    <row r="1" spans="1:12">
      <c r="A1" t="s">
        <v>2138</v>
      </c>
      <c r="B1" t="s">
        <v>2454</v>
      </c>
      <c r="C1" s="336" t="s">
        <v>780</v>
      </c>
      <c r="D1" s="336" t="s">
        <v>778</v>
      </c>
      <c r="E1" s="336" t="s">
        <v>779</v>
      </c>
      <c r="F1" s="336" t="s">
        <v>777</v>
      </c>
      <c r="G1" s="336" t="s">
        <v>852</v>
      </c>
      <c r="H1" s="336" t="s">
        <v>853</v>
      </c>
      <c r="I1" s="336" t="s">
        <v>2139</v>
      </c>
      <c r="J1" s="336" t="s">
        <v>2140</v>
      </c>
      <c r="K1" s="336" t="s">
        <v>2141</v>
      </c>
      <c r="L1" s="336" t="s">
        <v>2142</v>
      </c>
    </row>
    <row r="2" spans="1:12">
      <c r="A2" t="s">
        <v>854</v>
      </c>
      <c r="B2"/>
      <c r="C2" s="336" t="s">
        <v>2143</v>
      </c>
      <c r="D2" s="336" t="s">
        <v>2143</v>
      </c>
      <c r="E2" s="336" t="s">
        <v>1422</v>
      </c>
      <c r="F2" s="336" t="s">
        <v>1422</v>
      </c>
      <c r="G2" s="336" t="s">
        <v>867</v>
      </c>
      <c r="H2" s="336" t="s">
        <v>867</v>
      </c>
      <c r="I2" s="336" t="s">
        <v>1422</v>
      </c>
      <c r="J2" s="336" t="s">
        <v>2143</v>
      </c>
      <c r="K2" s="336" t="s">
        <v>2455</v>
      </c>
      <c r="L2" s="336" t="s">
        <v>2456</v>
      </c>
    </row>
    <row r="3" spans="1:12">
      <c r="A3" t="s">
        <v>245</v>
      </c>
      <c r="B3"/>
      <c r="C3" s="336" t="s">
        <v>2033</v>
      </c>
      <c r="D3" s="336" t="s">
        <v>1023</v>
      </c>
      <c r="E3" s="336" t="s">
        <v>801</v>
      </c>
      <c r="F3" s="336" t="s">
        <v>2033</v>
      </c>
      <c r="G3" s="336" t="s">
        <v>867</v>
      </c>
      <c r="H3" s="336" t="s">
        <v>867</v>
      </c>
      <c r="I3" s="336" t="s">
        <v>2033</v>
      </c>
      <c r="J3" s="336" t="s">
        <v>1026</v>
      </c>
      <c r="K3" s="336" t="s">
        <v>2457</v>
      </c>
      <c r="L3" s="336" t="s">
        <v>2458</v>
      </c>
    </row>
    <row r="4" spans="1:12">
      <c r="A4" t="s">
        <v>860</v>
      </c>
      <c r="B4"/>
      <c r="C4" s="336" t="s">
        <v>1075</v>
      </c>
      <c r="D4" s="336" t="s">
        <v>1020</v>
      </c>
      <c r="E4" s="336" t="s">
        <v>1075</v>
      </c>
      <c r="F4" s="336" t="s">
        <v>1075</v>
      </c>
      <c r="G4" s="336" t="s">
        <v>943</v>
      </c>
      <c r="H4" s="336" t="s">
        <v>1135</v>
      </c>
      <c r="I4" s="336" t="s">
        <v>1075</v>
      </c>
      <c r="J4" s="336" t="s">
        <v>1020</v>
      </c>
      <c r="K4" s="336" t="s">
        <v>2459</v>
      </c>
      <c r="L4" s="336" t="s">
        <v>2460</v>
      </c>
    </row>
    <row r="5" spans="1:12">
      <c r="A5" t="s">
        <v>2461</v>
      </c>
      <c r="B5" t="s">
        <v>2462</v>
      </c>
      <c r="C5" s="336" t="s">
        <v>370</v>
      </c>
      <c r="D5" s="336" t="s">
        <v>370</v>
      </c>
      <c r="E5" s="336" t="s">
        <v>370</v>
      </c>
      <c r="F5" s="336" t="s">
        <v>370</v>
      </c>
      <c r="G5" s="336" t="s">
        <v>370</v>
      </c>
      <c r="H5" s="336" t="s">
        <v>370</v>
      </c>
      <c r="I5" s="336" t="s">
        <v>370</v>
      </c>
      <c r="J5" s="336" t="s">
        <v>370</v>
      </c>
      <c r="K5" s="336" t="s">
        <v>370</v>
      </c>
      <c r="L5" s="336" t="s">
        <v>370</v>
      </c>
    </row>
    <row r="6" spans="1:12">
      <c r="A6" t="s">
        <v>200</v>
      </c>
      <c r="B6"/>
      <c r="C6" s="336" t="s">
        <v>1062</v>
      </c>
      <c r="D6" s="336" t="s">
        <v>1062</v>
      </c>
      <c r="E6" s="336" t="s">
        <v>1099</v>
      </c>
      <c r="F6" s="336" t="s">
        <v>1062</v>
      </c>
      <c r="G6" s="336" t="s">
        <v>867</v>
      </c>
      <c r="H6" s="336" t="s">
        <v>867</v>
      </c>
      <c r="I6" s="336" t="s">
        <v>1004</v>
      </c>
      <c r="J6" s="336" t="s">
        <v>1062</v>
      </c>
      <c r="K6" s="336" t="s">
        <v>2463</v>
      </c>
      <c r="L6" s="336" t="s">
        <v>2464</v>
      </c>
    </row>
    <row r="7" spans="1:12">
      <c r="A7" t="s">
        <v>2465</v>
      </c>
      <c r="B7" t="s">
        <v>2466</v>
      </c>
      <c r="C7" s="336" t="s">
        <v>2144</v>
      </c>
      <c r="D7" s="336" t="s">
        <v>2145</v>
      </c>
      <c r="E7" s="336" t="s">
        <v>2144</v>
      </c>
      <c r="F7" s="336" t="s">
        <v>2145</v>
      </c>
      <c r="G7" s="336" t="s">
        <v>867</v>
      </c>
      <c r="H7" s="336" t="s">
        <v>867</v>
      </c>
      <c r="I7" s="336" t="s">
        <v>2144</v>
      </c>
      <c r="J7" s="336" t="s">
        <v>2145</v>
      </c>
      <c r="K7" s="336" t="s">
        <v>2467</v>
      </c>
      <c r="L7" s="336" t="s">
        <v>2468</v>
      </c>
    </row>
    <row r="8" spans="1:12">
      <c r="A8" t="s">
        <v>137</v>
      </c>
      <c r="B8"/>
      <c r="C8" s="336" t="s">
        <v>2057</v>
      </c>
      <c r="D8" s="336" t="s">
        <v>1612</v>
      </c>
      <c r="E8" s="336" t="s">
        <v>2146</v>
      </c>
      <c r="F8" s="336" t="s">
        <v>2201</v>
      </c>
      <c r="G8" s="336" t="s">
        <v>859</v>
      </c>
      <c r="H8" s="336" t="s">
        <v>2290</v>
      </c>
      <c r="I8" s="336" t="s">
        <v>2201</v>
      </c>
      <c r="J8" s="336" t="s">
        <v>2057</v>
      </c>
      <c r="K8" s="336" t="s">
        <v>2469</v>
      </c>
      <c r="L8" s="336" t="s">
        <v>2470</v>
      </c>
    </row>
    <row r="9" spans="1:12">
      <c r="A9" t="s">
        <v>1961</v>
      </c>
      <c r="B9"/>
      <c r="C9" s="336" t="s">
        <v>1048</v>
      </c>
      <c r="D9" s="336" t="s">
        <v>836</v>
      </c>
      <c r="E9" s="336" t="s">
        <v>1235</v>
      </c>
      <c r="F9" s="336" t="s">
        <v>1230</v>
      </c>
      <c r="G9" s="336" t="s">
        <v>899</v>
      </c>
      <c r="H9" s="336" t="s">
        <v>1178</v>
      </c>
      <c r="I9" s="336" t="s">
        <v>1235</v>
      </c>
      <c r="J9" s="336" t="s">
        <v>1230</v>
      </c>
      <c r="K9" s="336" t="s">
        <v>2471</v>
      </c>
      <c r="L9" s="336" t="s">
        <v>2472</v>
      </c>
    </row>
    <row r="10" spans="1:12">
      <c r="A10" t="s">
        <v>737</v>
      </c>
      <c r="B10"/>
      <c r="C10" s="336" t="s">
        <v>1117</v>
      </c>
      <c r="D10" s="336" t="s">
        <v>1117</v>
      </c>
      <c r="E10" s="336" t="s">
        <v>970</v>
      </c>
      <c r="F10" s="336" t="s">
        <v>1055</v>
      </c>
      <c r="G10" s="336" t="s">
        <v>993</v>
      </c>
      <c r="H10" s="336" t="s">
        <v>1886</v>
      </c>
      <c r="I10" s="336" t="s">
        <v>1055</v>
      </c>
      <c r="J10" s="336" t="s">
        <v>872</v>
      </c>
      <c r="K10" s="336" t="s">
        <v>2473</v>
      </c>
      <c r="L10" s="336" t="s">
        <v>2474</v>
      </c>
    </row>
    <row r="11" spans="1:12">
      <c r="A11" t="s">
        <v>874</v>
      </c>
      <c r="B11"/>
      <c r="C11" s="336" t="s">
        <v>1188</v>
      </c>
      <c r="D11" s="336" t="s">
        <v>1511</v>
      </c>
      <c r="E11" s="336" t="s">
        <v>1999</v>
      </c>
      <c r="F11" s="336" t="s">
        <v>1999</v>
      </c>
      <c r="G11" s="336" t="s">
        <v>947</v>
      </c>
      <c r="H11" s="336" t="s">
        <v>999</v>
      </c>
      <c r="I11" s="336" t="s">
        <v>1321</v>
      </c>
      <c r="J11" s="336" t="s">
        <v>1999</v>
      </c>
      <c r="K11" s="336" t="s">
        <v>2475</v>
      </c>
      <c r="L11" s="336" t="s">
        <v>2476</v>
      </c>
    </row>
    <row r="12" spans="1:12">
      <c r="A12" t="s">
        <v>92</v>
      </c>
      <c r="B12"/>
      <c r="C12" s="336" t="s">
        <v>985</v>
      </c>
      <c r="D12" s="336" t="s">
        <v>949</v>
      </c>
      <c r="E12" s="336" t="s">
        <v>985</v>
      </c>
      <c r="F12" s="336" t="s">
        <v>949</v>
      </c>
      <c r="G12" s="336" t="s">
        <v>866</v>
      </c>
      <c r="H12" s="336" t="s">
        <v>1887</v>
      </c>
      <c r="I12" s="336" t="s">
        <v>985</v>
      </c>
      <c r="J12" s="336" t="s">
        <v>949</v>
      </c>
      <c r="K12" s="336" t="s">
        <v>2477</v>
      </c>
      <c r="L12" s="336" t="s">
        <v>2478</v>
      </c>
    </row>
    <row r="13" spans="1:12">
      <c r="A13" t="s">
        <v>882</v>
      </c>
      <c r="B13"/>
      <c r="C13" s="336" t="s">
        <v>881</v>
      </c>
      <c r="D13" s="336" t="s">
        <v>1949</v>
      </c>
      <c r="E13" s="336" t="s">
        <v>881</v>
      </c>
      <c r="F13" s="336" t="s">
        <v>879</v>
      </c>
      <c r="G13" s="336" t="s">
        <v>866</v>
      </c>
      <c r="H13" s="336" t="s">
        <v>950</v>
      </c>
      <c r="I13" s="336" t="s">
        <v>881</v>
      </c>
      <c r="J13" s="336" t="s">
        <v>879</v>
      </c>
      <c r="K13" s="336" t="s">
        <v>2479</v>
      </c>
      <c r="L13" s="336" t="s">
        <v>2480</v>
      </c>
    </row>
    <row r="14" spans="1:12">
      <c r="A14" t="s">
        <v>886</v>
      </c>
      <c r="B14"/>
      <c r="C14" s="336" t="s">
        <v>1836</v>
      </c>
      <c r="D14" s="336" t="s">
        <v>1836</v>
      </c>
      <c r="E14" s="336" t="s">
        <v>850</v>
      </c>
      <c r="F14" s="336" t="s">
        <v>850</v>
      </c>
      <c r="G14" s="336" t="s">
        <v>899</v>
      </c>
      <c r="H14" s="336" t="s">
        <v>2481</v>
      </c>
      <c r="I14" s="336" t="s">
        <v>850</v>
      </c>
      <c r="J14" s="336" t="s">
        <v>1836</v>
      </c>
      <c r="K14" s="336" t="s">
        <v>2482</v>
      </c>
      <c r="L14" s="336" t="s">
        <v>2483</v>
      </c>
    </row>
    <row r="15" spans="1:12">
      <c r="A15" t="s">
        <v>891</v>
      </c>
      <c r="B15"/>
      <c r="C15" s="336" t="s">
        <v>1232</v>
      </c>
      <c r="D15" s="336" t="s">
        <v>1447</v>
      </c>
      <c r="E15" s="336" t="s">
        <v>1505</v>
      </c>
      <c r="F15" s="336" t="s">
        <v>1232</v>
      </c>
      <c r="G15" s="336" t="s">
        <v>943</v>
      </c>
      <c r="H15" s="336" t="s">
        <v>2046</v>
      </c>
      <c r="I15" s="336" t="s">
        <v>1232</v>
      </c>
      <c r="J15" s="336" t="s">
        <v>2429</v>
      </c>
      <c r="K15" s="336" t="s">
        <v>2484</v>
      </c>
      <c r="L15" s="336" t="s">
        <v>2485</v>
      </c>
    </row>
    <row r="16" spans="1:12">
      <c r="A16" t="s">
        <v>2148</v>
      </c>
      <c r="B16"/>
      <c r="C16" s="336" t="s">
        <v>954</v>
      </c>
      <c r="D16" s="336" t="s">
        <v>952</v>
      </c>
      <c r="E16" s="336" t="s">
        <v>1083</v>
      </c>
      <c r="F16" s="336" t="s">
        <v>964</v>
      </c>
      <c r="G16" s="336" t="s">
        <v>899</v>
      </c>
      <c r="H16" s="336" t="s">
        <v>1331</v>
      </c>
      <c r="I16" s="336">
        <v>6.95</v>
      </c>
      <c r="J16" s="336">
        <v>7</v>
      </c>
      <c r="K16" s="336" t="s">
        <v>2486</v>
      </c>
      <c r="L16" s="336" t="s">
        <v>2487</v>
      </c>
    </row>
    <row r="17" spans="1:12">
      <c r="A17" t="s">
        <v>296</v>
      </c>
      <c r="B17"/>
      <c r="C17" s="336" t="s">
        <v>1421</v>
      </c>
      <c r="D17" s="336" t="s">
        <v>997</v>
      </c>
      <c r="E17" s="336" t="s">
        <v>1155</v>
      </c>
      <c r="F17" s="336" t="s">
        <v>997</v>
      </c>
      <c r="G17" s="336" t="s">
        <v>866</v>
      </c>
      <c r="H17" s="336" t="s">
        <v>1017</v>
      </c>
      <c r="I17" s="336">
        <v>5</v>
      </c>
      <c r="J17" s="336">
        <v>5.05</v>
      </c>
      <c r="K17" s="336" t="s">
        <v>2488</v>
      </c>
      <c r="L17" s="336" t="s">
        <v>2489</v>
      </c>
    </row>
    <row r="18" spans="1:12">
      <c r="A18" t="s">
        <v>295</v>
      </c>
      <c r="B18"/>
      <c r="C18" s="336" t="s">
        <v>1329</v>
      </c>
      <c r="D18" s="336" t="s">
        <v>846</v>
      </c>
      <c r="E18" s="336" t="s">
        <v>1149</v>
      </c>
      <c r="F18" s="336" t="s">
        <v>1329</v>
      </c>
      <c r="G18" s="336" t="s">
        <v>867</v>
      </c>
      <c r="H18" s="336" t="s">
        <v>867</v>
      </c>
      <c r="I18" s="336">
        <v>13.7</v>
      </c>
      <c r="J18" s="336">
        <v>13.8</v>
      </c>
      <c r="K18" s="336" t="s">
        <v>2490</v>
      </c>
      <c r="L18" s="336" t="s">
        <v>2491</v>
      </c>
    </row>
    <row r="19" spans="1:12">
      <c r="A19" t="s">
        <v>904</v>
      </c>
      <c r="B19"/>
      <c r="C19" s="336" t="s">
        <v>2149</v>
      </c>
      <c r="D19" s="336" t="s">
        <v>1919</v>
      </c>
      <c r="E19" s="336" t="s">
        <v>1058</v>
      </c>
      <c r="F19" s="336" t="s">
        <v>1919</v>
      </c>
      <c r="G19" s="336" t="s">
        <v>939</v>
      </c>
      <c r="H19" s="336" t="s">
        <v>2492</v>
      </c>
      <c r="I19" s="336">
        <v>2.96</v>
      </c>
      <c r="J19" s="336">
        <v>2.98</v>
      </c>
      <c r="K19" s="336" t="s">
        <v>2493</v>
      </c>
      <c r="L19" s="336" t="s">
        <v>2494</v>
      </c>
    </row>
    <row r="20" spans="1:12">
      <c r="A20" t="s">
        <v>908</v>
      </c>
      <c r="B20"/>
      <c r="C20" s="336" t="s">
        <v>838</v>
      </c>
      <c r="D20" s="336" t="s">
        <v>838</v>
      </c>
      <c r="E20" s="336" t="s">
        <v>930</v>
      </c>
      <c r="F20" s="336" t="s">
        <v>1130</v>
      </c>
      <c r="G20" s="336" t="s">
        <v>902</v>
      </c>
      <c r="H20" s="336" t="s">
        <v>1652</v>
      </c>
      <c r="I20" s="336">
        <v>8.1</v>
      </c>
      <c r="J20" s="336">
        <v>8.15</v>
      </c>
      <c r="K20" s="336" t="s">
        <v>2495</v>
      </c>
      <c r="L20" s="336" t="s">
        <v>2496</v>
      </c>
    </row>
    <row r="21" spans="1:12">
      <c r="A21" t="s">
        <v>2150</v>
      </c>
      <c r="B21"/>
      <c r="C21" s="336" t="s">
        <v>960</v>
      </c>
      <c r="D21" s="336" t="s">
        <v>960</v>
      </c>
      <c r="E21" s="336" t="s">
        <v>2002</v>
      </c>
      <c r="F21" s="336" t="s">
        <v>2002</v>
      </c>
      <c r="G21" s="336" t="s">
        <v>978</v>
      </c>
      <c r="H21" s="336" t="s">
        <v>2151</v>
      </c>
      <c r="I21" s="336">
        <v>33</v>
      </c>
      <c r="J21" s="336">
        <v>33.25</v>
      </c>
      <c r="K21" s="336" t="s">
        <v>2497</v>
      </c>
      <c r="L21" s="336" t="s">
        <v>2498</v>
      </c>
    </row>
    <row r="22" spans="1:12">
      <c r="A22" t="s">
        <v>271</v>
      </c>
      <c r="B22"/>
      <c r="C22" s="336" t="s">
        <v>2152</v>
      </c>
      <c r="D22" s="336" t="s">
        <v>2153</v>
      </c>
      <c r="E22" s="336" t="s">
        <v>2154</v>
      </c>
      <c r="F22" s="336" t="s">
        <v>2152</v>
      </c>
      <c r="G22" s="336" t="s">
        <v>911</v>
      </c>
      <c r="H22" s="336" t="s">
        <v>2001</v>
      </c>
      <c r="I22" s="336">
        <v>103.5</v>
      </c>
      <c r="J22" s="336">
        <v>104</v>
      </c>
      <c r="K22" s="336" t="s">
        <v>2499</v>
      </c>
      <c r="L22" s="336" t="s">
        <v>2500</v>
      </c>
    </row>
    <row r="23" spans="1:12">
      <c r="A23" t="s">
        <v>912</v>
      </c>
      <c r="B23"/>
      <c r="C23" s="336" t="s">
        <v>1382</v>
      </c>
      <c r="D23" s="336" t="s">
        <v>1382</v>
      </c>
      <c r="E23" s="336" t="s">
        <v>1383</v>
      </c>
      <c r="F23" s="336" t="s">
        <v>1418</v>
      </c>
      <c r="G23" s="336" t="s">
        <v>867</v>
      </c>
      <c r="H23" s="336" t="s">
        <v>867</v>
      </c>
      <c r="I23" s="336">
        <v>2.76</v>
      </c>
      <c r="J23" s="336">
        <v>2.78</v>
      </c>
      <c r="K23" s="336" t="s">
        <v>2501</v>
      </c>
      <c r="L23" s="336" t="s">
        <v>2502</v>
      </c>
    </row>
    <row r="24" spans="1:12">
      <c r="A24" t="s">
        <v>1963</v>
      </c>
      <c r="B24"/>
      <c r="C24" s="336" t="s">
        <v>1337</v>
      </c>
      <c r="D24" s="336" t="s">
        <v>1215</v>
      </c>
      <c r="E24" s="336" t="s">
        <v>2009</v>
      </c>
      <c r="F24" s="336" t="s">
        <v>2009</v>
      </c>
      <c r="G24" s="336" t="s">
        <v>943</v>
      </c>
      <c r="H24" s="336" t="s">
        <v>2010</v>
      </c>
      <c r="I24" s="336">
        <v>4.12</v>
      </c>
      <c r="J24" s="336">
        <v>4.1399999999999997</v>
      </c>
      <c r="K24" s="336" t="s">
        <v>2503</v>
      </c>
      <c r="L24" s="336" t="s">
        <v>2504</v>
      </c>
    </row>
    <row r="25" spans="1:12">
      <c r="A25" t="s">
        <v>915</v>
      </c>
      <c r="B25"/>
      <c r="C25" s="336" t="s">
        <v>370</v>
      </c>
      <c r="D25" s="336" t="s">
        <v>370</v>
      </c>
      <c r="E25" s="336" t="s">
        <v>370</v>
      </c>
      <c r="F25" s="336" t="s">
        <v>370</v>
      </c>
      <c r="G25" s="336" t="s">
        <v>370</v>
      </c>
      <c r="H25" s="336" t="s">
        <v>370</v>
      </c>
      <c r="I25" s="336">
        <v>168.5</v>
      </c>
      <c r="J25" s="336">
        <v>173</v>
      </c>
      <c r="K25" s="336" t="s">
        <v>370</v>
      </c>
      <c r="L25" s="336" t="s">
        <v>370</v>
      </c>
    </row>
    <row r="26" spans="1:12">
      <c r="A26" t="s">
        <v>916</v>
      </c>
      <c r="B26"/>
      <c r="C26" s="336" t="s">
        <v>1418</v>
      </c>
      <c r="D26" s="336" t="s">
        <v>1382</v>
      </c>
      <c r="E26" s="336" t="s">
        <v>1418</v>
      </c>
      <c r="F26" s="336" t="s">
        <v>1382</v>
      </c>
      <c r="G26" s="336" t="s">
        <v>863</v>
      </c>
      <c r="H26" s="336" t="s">
        <v>2505</v>
      </c>
      <c r="I26" s="336">
        <v>2.76</v>
      </c>
      <c r="J26" s="336">
        <v>2.78</v>
      </c>
      <c r="K26" s="336" t="s">
        <v>2506</v>
      </c>
      <c r="L26" s="336" t="s">
        <v>2507</v>
      </c>
    </row>
    <row r="27" spans="1:12">
      <c r="A27" t="s">
        <v>263</v>
      </c>
      <c r="B27"/>
      <c r="C27" s="336" t="s">
        <v>1878</v>
      </c>
      <c r="D27" s="336" t="s">
        <v>2156</v>
      </c>
      <c r="E27" s="336" t="s">
        <v>1473</v>
      </c>
      <c r="F27" s="336" t="s">
        <v>1878</v>
      </c>
      <c r="G27" s="336" t="s">
        <v>867</v>
      </c>
      <c r="H27" s="336" t="s">
        <v>867</v>
      </c>
      <c r="I27" s="336">
        <v>23.7</v>
      </c>
      <c r="J27" s="336">
        <v>23.8</v>
      </c>
      <c r="K27" s="336" t="s">
        <v>2508</v>
      </c>
      <c r="L27" s="336" t="s">
        <v>2509</v>
      </c>
    </row>
    <row r="28" spans="1:12">
      <c r="A28" t="s">
        <v>921</v>
      </c>
      <c r="B28"/>
      <c r="C28" s="336" t="s">
        <v>1688</v>
      </c>
      <c r="D28" s="336" t="s">
        <v>1298</v>
      </c>
      <c r="E28" s="336" t="s">
        <v>1688</v>
      </c>
      <c r="F28" s="336" t="s">
        <v>1127</v>
      </c>
      <c r="G28" s="336" t="s">
        <v>878</v>
      </c>
      <c r="H28" s="336" t="s">
        <v>2510</v>
      </c>
      <c r="I28" s="336">
        <v>3.04</v>
      </c>
      <c r="J28" s="336">
        <v>3.06</v>
      </c>
      <c r="K28" s="336" t="s">
        <v>2511</v>
      </c>
      <c r="L28" s="336" t="s">
        <v>2512</v>
      </c>
    </row>
    <row r="29" spans="1:12">
      <c r="A29" t="s">
        <v>925</v>
      </c>
      <c r="B29"/>
      <c r="C29" s="336" t="s">
        <v>370</v>
      </c>
      <c r="D29" s="336" t="s">
        <v>370</v>
      </c>
      <c r="E29" s="336" t="s">
        <v>370</v>
      </c>
      <c r="F29" s="336" t="s">
        <v>370</v>
      </c>
      <c r="G29" s="336" t="s">
        <v>370</v>
      </c>
      <c r="H29" s="336" t="s">
        <v>370</v>
      </c>
      <c r="I29" s="336">
        <v>31.25</v>
      </c>
      <c r="J29" s="336">
        <v>34</v>
      </c>
      <c r="K29" s="336" t="s">
        <v>370</v>
      </c>
      <c r="L29" s="336" t="s">
        <v>370</v>
      </c>
    </row>
    <row r="30" spans="1:12">
      <c r="A30" t="s">
        <v>927</v>
      </c>
      <c r="B30"/>
      <c r="C30" s="336" t="s">
        <v>2143</v>
      </c>
      <c r="D30" s="336" t="s">
        <v>1954</v>
      </c>
      <c r="E30" s="336" t="s">
        <v>1422</v>
      </c>
      <c r="F30" s="336" t="s">
        <v>1954</v>
      </c>
      <c r="G30" s="336" t="s">
        <v>878</v>
      </c>
      <c r="H30" s="336" t="s">
        <v>2035</v>
      </c>
      <c r="I30" s="336">
        <v>0.61</v>
      </c>
      <c r="J30" s="336">
        <v>0.62</v>
      </c>
      <c r="K30" s="336" t="s">
        <v>2513</v>
      </c>
      <c r="L30" s="336" t="s">
        <v>2514</v>
      </c>
    </row>
    <row r="31" spans="1:12">
      <c r="A31" t="s">
        <v>237</v>
      </c>
      <c r="B31"/>
      <c r="C31" s="336" t="s">
        <v>1912</v>
      </c>
      <c r="D31" s="336" t="s">
        <v>1356</v>
      </c>
      <c r="E31" s="336" t="s">
        <v>1912</v>
      </c>
      <c r="F31" s="336" t="s">
        <v>1912</v>
      </c>
      <c r="G31" s="336" t="s">
        <v>867</v>
      </c>
      <c r="H31" s="336" t="s">
        <v>867</v>
      </c>
      <c r="I31" s="336">
        <v>30.5</v>
      </c>
      <c r="J31" s="336">
        <v>30.75</v>
      </c>
      <c r="K31" s="336" t="s">
        <v>2515</v>
      </c>
      <c r="L31" s="336" t="s">
        <v>2516</v>
      </c>
    </row>
    <row r="32" spans="1:12">
      <c r="A32" t="s">
        <v>235</v>
      </c>
      <c r="B32"/>
      <c r="C32" s="336" t="s">
        <v>1205</v>
      </c>
      <c r="D32" s="336" t="s">
        <v>832</v>
      </c>
      <c r="E32" s="336" t="s">
        <v>1110</v>
      </c>
      <c r="F32" s="336" t="s">
        <v>832</v>
      </c>
      <c r="G32" s="336" t="s">
        <v>867</v>
      </c>
      <c r="H32" s="336" t="s">
        <v>867</v>
      </c>
      <c r="I32" s="336">
        <v>12.4</v>
      </c>
      <c r="J32" s="336">
        <v>12.5</v>
      </c>
      <c r="K32" s="336" t="s">
        <v>2517</v>
      </c>
      <c r="L32" s="336" t="s">
        <v>2518</v>
      </c>
    </row>
    <row r="33" spans="1:12">
      <c r="A33" t="s">
        <v>2158</v>
      </c>
      <c r="B33"/>
      <c r="C33" s="336" t="s">
        <v>1901</v>
      </c>
      <c r="D33" s="336" t="s">
        <v>834</v>
      </c>
      <c r="E33" s="336" t="s">
        <v>1901</v>
      </c>
      <c r="F33" s="336" t="s">
        <v>1901</v>
      </c>
      <c r="G33" s="336" t="s">
        <v>989</v>
      </c>
      <c r="H33" s="336" t="s">
        <v>1896</v>
      </c>
      <c r="I33" s="336">
        <v>28.5</v>
      </c>
      <c r="J33" s="336">
        <v>28.75</v>
      </c>
      <c r="K33" s="336" t="s">
        <v>2519</v>
      </c>
      <c r="L33" s="336" t="s">
        <v>2520</v>
      </c>
    </row>
    <row r="34" spans="1:12">
      <c r="A34" t="s">
        <v>932</v>
      </c>
      <c r="B34"/>
      <c r="C34" s="336" t="s">
        <v>1222</v>
      </c>
      <c r="D34" s="336" t="s">
        <v>1222</v>
      </c>
      <c r="E34" s="336" t="s">
        <v>1202</v>
      </c>
      <c r="F34" s="336" t="s">
        <v>2243</v>
      </c>
      <c r="G34" s="336" t="s">
        <v>867</v>
      </c>
      <c r="H34" s="336" t="s">
        <v>867</v>
      </c>
      <c r="I34" s="336">
        <v>3.16</v>
      </c>
      <c r="J34" s="336">
        <v>3.18</v>
      </c>
      <c r="K34" s="336" t="s">
        <v>2521</v>
      </c>
      <c r="L34" s="336" t="s">
        <v>2522</v>
      </c>
    </row>
    <row r="35" spans="1:12">
      <c r="A35" t="s">
        <v>935</v>
      </c>
      <c r="B35"/>
      <c r="C35" s="336" t="s">
        <v>1230</v>
      </c>
      <c r="D35" s="336" t="s">
        <v>1230</v>
      </c>
      <c r="E35" s="336" t="s">
        <v>791</v>
      </c>
      <c r="F35" s="336" t="s">
        <v>791</v>
      </c>
      <c r="G35" s="336" t="s">
        <v>902</v>
      </c>
      <c r="H35" s="336" t="s">
        <v>2064</v>
      </c>
      <c r="I35" s="336">
        <v>5.7</v>
      </c>
      <c r="J35" s="336">
        <v>5.75</v>
      </c>
      <c r="K35" s="336" t="s">
        <v>2523</v>
      </c>
      <c r="L35" s="336" t="s">
        <v>2524</v>
      </c>
    </row>
    <row r="36" spans="1:12">
      <c r="A36" t="s">
        <v>217</v>
      </c>
      <c r="B36"/>
      <c r="C36" s="336" t="s">
        <v>1102</v>
      </c>
      <c r="D36" s="336" t="s">
        <v>1102</v>
      </c>
      <c r="E36" s="336" t="s">
        <v>2525</v>
      </c>
      <c r="F36" s="336" t="s">
        <v>2525</v>
      </c>
      <c r="G36" s="336" t="s">
        <v>947</v>
      </c>
      <c r="H36" s="336" t="s">
        <v>2526</v>
      </c>
      <c r="I36" s="336">
        <v>3.64</v>
      </c>
      <c r="J36" s="336">
        <v>3.66</v>
      </c>
      <c r="K36" s="336" t="s">
        <v>2527</v>
      </c>
      <c r="L36" s="336" t="s">
        <v>2528</v>
      </c>
    </row>
    <row r="37" spans="1:12">
      <c r="A37" t="s">
        <v>944</v>
      </c>
      <c r="B37"/>
      <c r="C37" s="336" t="s">
        <v>371</v>
      </c>
      <c r="D37" s="336" t="s">
        <v>371</v>
      </c>
      <c r="E37" s="336" t="s">
        <v>1193</v>
      </c>
      <c r="F37" s="336" t="s">
        <v>1194</v>
      </c>
      <c r="G37" s="336" t="s">
        <v>867</v>
      </c>
      <c r="H37" s="336" t="s">
        <v>867</v>
      </c>
      <c r="I37" s="336">
        <v>3.84</v>
      </c>
      <c r="J37" s="336">
        <v>3.88</v>
      </c>
      <c r="K37" s="336" t="s">
        <v>2529</v>
      </c>
      <c r="L37" s="336" t="s">
        <v>2530</v>
      </c>
    </row>
    <row r="38" spans="1:12">
      <c r="A38" t="s">
        <v>948</v>
      </c>
      <c r="B38"/>
      <c r="C38" s="336" t="s">
        <v>996</v>
      </c>
      <c r="D38" s="336" t="s">
        <v>996</v>
      </c>
      <c r="E38" s="336" t="s">
        <v>923</v>
      </c>
      <c r="F38" s="336" t="s">
        <v>923</v>
      </c>
      <c r="G38" s="336" t="s">
        <v>902</v>
      </c>
      <c r="H38" s="336" t="s">
        <v>2069</v>
      </c>
      <c r="I38" s="336">
        <v>5.15</v>
      </c>
      <c r="J38" s="336">
        <v>5.2</v>
      </c>
      <c r="K38" s="336" t="s">
        <v>2531</v>
      </c>
      <c r="L38" s="336" t="s">
        <v>2532</v>
      </c>
    </row>
    <row r="39" spans="1:12">
      <c r="A39" t="s">
        <v>210</v>
      </c>
      <c r="B39"/>
      <c r="C39" s="336" t="s">
        <v>1977</v>
      </c>
      <c r="D39" s="336" t="s">
        <v>1967</v>
      </c>
      <c r="E39" s="336" t="s">
        <v>2007</v>
      </c>
      <c r="F39" s="336" t="s">
        <v>2008</v>
      </c>
      <c r="G39" s="336" t="s">
        <v>989</v>
      </c>
      <c r="H39" s="336" t="s">
        <v>1200</v>
      </c>
      <c r="I39" s="336">
        <v>57</v>
      </c>
      <c r="J39" s="336">
        <v>57.25</v>
      </c>
      <c r="K39" s="336" t="s">
        <v>2533</v>
      </c>
      <c r="L39" s="336" t="s">
        <v>2534</v>
      </c>
    </row>
    <row r="40" spans="1:12">
      <c r="A40" t="s">
        <v>951</v>
      </c>
      <c r="B40"/>
      <c r="C40" s="336" t="s">
        <v>964</v>
      </c>
      <c r="D40" s="336" t="s">
        <v>880</v>
      </c>
      <c r="E40" s="336" t="s">
        <v>1949</v>
      </c>
      <c r="F40" s="336" t="s">
        <v>2159</v>
      </c>
      <c r="G40" s="336" t="s">
        <v>902</v>
      </c>
      <c r="H40" s="336" t="s">
        <v>1375</v>
      </c>
      <c r="I40" s="336">
        <v>6.85</v>
      </c>
      <c r="J40" s="336">
        <v>6.9</v>
      </c>
      <c r="K40" s="336" t="s">
        <v>2535</v>
      </c>
      <c r="L40" s="336" t="s">
        <v>2536</v>
      </c>
    </row>
    <row r="41" spans="1:12">
      <c r="A41" t="s">
        <v>203</v>
      </c>
      <c r="B41"/>
      <c r="C41" s="336" t="s">
        <v>960</v>
      </c>
      <c r="D41" s="336" t="s">
        <v>2160</v>
      </c>
      <c r="E41" s="336" t="s">
        <v>2037</v>
      </c>
      <c r="F41" s="336" t="s">
        <v>960</v>
      </c>
      <c r="G41" s="336" t="s">
        <v>989</v>
      </c>
      <c r="H41" s="336" t="s">
        <v>950</v>
      </c>
      <c r="I41" s="336">
        <v>33.75</v>
      </c>
      <c r="J41" s="336">
        <v>34</v>
      </c>
      <c r="K41" s="336" t="s">
        <v>2537</v>
      </c>
      <c r="L41" s="336" t="s">
        <v>2538</v>
      </c>
    </row>
    <row r="42" spans="1:12">
      <c r="A42" t="s">
        <v>334</v>
      </c>
      <c r="B42"/>
      <c r="C42" s="336" t="s">
        <v>1875</v>
      </c>
      <c r="D42" s="336" t="s">
        <v>1875</v>
      </c>
      <c r="E42" s="336" t="s">
        <v>2161</v>
      </c>
      <c r="F42" s="336" t="s">
        <v>2161</v>
      </c>
      <c r="G42" s="336" t="s">
        <v>957</v>
      </c>
      <c r="H42" s="336" t="s">
        <v>2147</v>
      </c>
      <c r="I42" s="336">
        <v>5.95</v>
      </c>
      <c r="J42" s="336">
        <v>6</v>
      </c>
      <c r="K42" s="336" t="s">
        <v>2539</v>
      </c>
      <c r="L42" s="336" t="s">
        <v>2540</v>
      </c>
    </row>
    <row r="43" spans="1:12">
      <c r="A43" t="s">
        <v>335</v>
      </c>
      <c r="B43"/>
      <c r="C43" s="336" t="s">
        <v>2162</v>
      </c>
      <c r="D43" s="336" t="s">
        <v>2430</v>
      </c>
      <c r="E43" s="336" t="s">
        <v>1455</v>
      </c>
      <c r="F43" s="336" t="s">
        <v>2430</v>
      </c>
      <c r="G43" s="336" t="s">
        <v>1616</v>
      </c>
      <c r="H43" s="336" t="s">
        <v>2541</v>
      </c>
      <c r="I43" s="336">
        <v>24.1</v>
      </c>
      <c r="J43" s="336">
        <v>24.2</v>
      </c>
      <c r="K43" s="336" t="s">
        <v>2542</v>
      </c>
      <c r="L43" s="336" t="s">
        <v>2543</v>
      </c>
    </row>
    <row r="44" spans="1:12">
      <c r="A44" t="s">
        <v>195</v>
      </c>
      <c r="B44"/>
      <c r="C44" s="336" t="s">
        <v>1272</v>
      </c>
      <c r="D44" s="336" t="s">
        <v>821</v>
      </c>
      <c r="E44" s="336" t="s">
        <v>1139</v>
      </c>
      <c r="F44" s="336" t="s">
        <v>821</v>
      </c>
      <c r="G44" s="336" t="s">
        <v>950</v>
      </c>
      <c r="H44" s="336" t="s">
        <v>2544</v>
      </c>
      <c r="I44" s="336">
        <v>47.25</v>
      </c>
      <c r="J44" s="336">
        <v>48</v>
      </c>
      <c r="K44" s="336" t="s">
        <v>2545</v>
      </c>
      <c r="L44" s="336" t="s">
        <v>2546</v>
      </c>
    </row>
    <row r="45" spans="1:12">
      <c r="A45" t="s">
        <v>193</v>
      </c>
      <c r="B45"/>
      <c r="C45" s="336" t="s">
        <v>1108</v>
      </c>
      <c r="D45" s="336" t="s">
        <v>1901</v>
      </c>
      <c r="E45" s="336" t="s">
        <v>1108</v>
      </c>
      <c r="F45" s="336" t="s">
        <v>1901</v>
      </c>
      <c r="G45" s="336" t="s">
        <v>867</v>
      </c>
      <c r="H45" s="336" t="s">
        <v>867</v>
      </c>
      <c r="I45" s="336">
        <v>28.25</v>
      </c>
      <c r="J45" s="336">
        <v>28.5</v>
      </c>
      <c r="K45" s="336" t="s">
        <v>2547</v>
      </c>
      <c r="L45" s="336" t="s">
        <v>2548</v>
      </c>
    </row>
    <row r="46" spans="1:12">
      <c r="A46" t="s">
        <v>962</v>
      </c>
      <c r="B46"/>
      <c r="C46" s="336" t="s">
        <v>2164</v>
      </c>
      <c r="D46" s="336" t="s">
        <v>2164</v>
      </c>
      <c r="E46" s="336" t="s">
        <v>2164</v>
      </c>
      <c r="F46" s="336" t="s">
        <v>2164</v>
      </c>
      <c r="G46" s="336" t="s">
        <v>867</v>
      </c>
      <c r="H46" s="336" t="s">
        <v>867</v>
      </c>
      <c r="I46" s="336">
        <v>69</v>
      </c>
      <c r="J46" s="336">
        <v>70</v>
      </c>
      <c r="K46" s="336" t="s">
        <v>2165</v>
      </c>
      <c r="L46" s="336" t="s">
        <v>2166</v>
      </c>
    </row>
    <row r="47" spans="1:12">
      <c r="A47" t="s">
        <v>963</v>
      </c>
      <c r="B47"/>
      <c r="C47" s="336" t="s">
        <v>1065</v>
      </c>
      <c r="D47" s="336" t="s">
        <v>1064</v>
      </c>
      <c r="E47" s="336" t="s">
        <v>1877</v>
      </c>
      <c r="F47" s="336" t="s">
        <v>1877</v>
      </c>
      <c r="G47" s="336" t="s">
        <v>867</v>
      </c>
      <c r="H47" s="336" t="s">
        <v>867</v>
      </c>
      <c r="I47" s="336">
        <v>9.1999999999999993</v>
      </c>
      <c r="J47" s="336">
        <v>9.25</v>
      </c>
      <c r="K47" s="336" t="s">
        <v>2549</v>
      </c>
      <c r="L47" s="336" t="s">
        <v>2550</v>
      </c>
    </row>
    <row r="48" spans="1:12">
      <c r="A48" t="s">
        <v>966</v>
      </c>
      <c r="B48"/>
      <c r="C48" s="336" t="s">
        <v>1172</v>
      </c>
      <c r="D48" s="336" t="s">
        <v>1172</v>
      </c>
      <c r="E48" s="336" t="s">
        <v>1408</v>
      </c>
      <c r="F48" s="336" t="s">
        <v>992</v>
      </c>
      <c r="G48" s="336" t="s">
        <v>899</v>
      </c>
      <c r="H48" s="336" t="s">
        <v>2049</v>
      </c>
      <c r="I48" s="336">
        <v>9.6</v>
      </c>
      <c r="J48" s="336">
        <v>9.65</v>
      </c>
      <c r="K48" s="336" t="s">
        <v>2551</v>
      </c>
      <c r="L48" s="336" t="s">
        <v>2552</v>
      </c>
    </row>
    <row r="49" spans="1:12">
      <c r="A49" t="s">
        <v>2167</v>
      </c>
      <c r="B49"/>
      <c r="C49" s="336" t="s">
        <v>1143</v>
      </c>
      <c r="D49" s="336" t="s">
        <v>1014</v>
      </c>
      <c r="E49" s="336" t="s">
        <v>1209</v>
      </c>
      <c r="F49" s="336" t="s">
        <v>1143</v>
      </c>
      <c r="G49" s="336" t="s">
        <v>867</v>
      </c>
      <c r="H49" s="336" t="s">
        <v>867</v>
      </c>
      <c r="I49" s="336">
        <v>11.6</v>
      </c>
      <c r="J49" s="336">
        <v>11.7</v>
      </c>
      <c r="K49" s="336" t="s">
        <v>2553</v>
      </c>
      <c r="L49" s="336" t="s">
        <v>2554</v>
      </c>
    </row>
    <row r="50" spans="1:12">
      <c r="A50" t="s">
        <v>175</v>
      </c>
      <c r="B50"/>
      <c r="C50" s="336" t="s">
        <v>801</v>
      </c>
      <c r="D50" s="336" t="s">
        <v>2033</v>
      </c>
      <c r="E50" s="336" t="s">
        <v>1027</v>
      </c>
      <c r="F50" s="336" t="s">
        <v>801</v>
      </c>
      <c r="G50" s="336" t="s">
        <v>934</v>
      </c>
      <c r="H50" s="336" t="s">
        <v>1909</v>
      </c>
      <c r="I50" s="336">
        <v>13</v>
      </c>
      <c r="J50" s="336">
        <v>13.1</v>
      </c>
      <c r="K50" s="336" t="s">
        <v>2555</v>
      </c>
      <c r="L50" s="336" t="s">
        <v>2556</v>
      </c>
    </row>
    <row r="51" spans="1:12">
      <c r="A51" t="s">
        <v>58</v>
      </c>
      <c r="B51"/>
      <c r="C51" s="336" t="s">
        <v>1139</v>
      </c>
      <c r="D51" s="336" t="s">
        <v>1272</v>
      </c>
      <c r="E51" s="336" t="s">
        <v>2168</v>
      </c>
      <c r="F51" s="336" t="s">
        <v>1139</v>
      </c>
      <c r="G51" s="336" t="s">
        <v>867</v>
      </c>
      <c r="H51" s="336" t="s">
        <v>867</v>
      </c>
      <c r="I51" s="336">
        <v>47</v>
      </c>
      <c r="J51" s="336">
        <v>47.25</v>
      </c>
      <c r="K51" s="336" t="s">
        <v>2557</v>
      </c>
      <c r="L51" s="336" t="s">
        <v>2558</v>
      </c>
    </row>
    <row r="52" spans="1:12">
      <c r="A52" t="s">
        <v>977</v>
      </c>
      <c r="B52"/>
      <c r="C52" s="336" t="s">
        <v>1912</v>
      </c>
      <c r="D52" s="336" t="s">
        <v>1912</v>
      </c>
      <c r="E52" s="336" t="s">
        <v>1988</v>
      </c>
      <c r="F52" s="336" t="s">
        <v>1912</v>
      </c>
      <c r="G52" s="336" t="s">
        <v>867</v>
      </c>
      <c r="H52" s="336" t="s">
        <v>867</v>
      </c>
      <c r="I52" s="336">
        <v>30.5</v>
      </c>
      <c r="J52" s="336">
        <v>30.75</v>
      </c>
      <c r="K52" s="336" t="s">
        <v>2169</v>
      </c>
      <c r="L52" s="336" t="s">
        <v>2170</v>
      </c>
    </row>
    <row r="53" spans="1:12">
      <c r="A53" t="s">
        <v>979</v>
      </c>
      <c r="B53"/>
      <c r="C53" s="336" t="s">
        <v>370</v>
      </c>
      <c r="D53" s="336" t="s">
        <v>370</v>
      </c>
      <c r="E53" s="336" t="s">
        <v>370</v>
      </c>
      <c r="F53" s="336" t="s">
        <v>370</v>
      </c>
      <c r="G53" s="336" t="s">
        <v>370</v>
      </c>
      <c r="H53" s="336" t="s">
        <v>370</v>
      </c>
      <c r="I53" s="336">
        <v>131</v>
      </c>
      <c r="J53" s="336">
        <v>135</v>
      </c>
      <c r="K53" s="336" t="s">
        <v>370</v>
      </c>
      <c r="L53" s="336" t="s">
        <v>370</v>
      </c>
    </row>
    <row r="54" spans="1:12">
      <c r="A54" t="s">
        <v>381</v>
      </c>
      <c r="B54"/>
      <c r="C54" s="336" t="s">
        <v>2163</v>
      </c>
      <c r="D54" s="336" t="s">
        <v>2014</v>
      </c>
      <c r="E54" s="336" t="s">
        <v>2156</v>
      </c>
      <c r="F54" s="336" t="s">
        <v>2171</v>
      </c>
      <c r="G54" s="336" t="s">
        <v>971</v>
      </c>
      <c r="H54" s="336" t="s">
        <v>1948</v>
      </c>
      <c r="I54" s="336">
        <v>24.5</v>
      </c>
      <c r="J54" s="336">
        <v>24.6</v>
      </c>
      <c r="K54" s="336" t="s">
        <v>2559</v>
      </c>
      <c r="L54" s="336" t="s">
        <v>2560</v>
      </c>
    </row>
    <row r="55" spans="1:12">
      <c r="A55" t="s">
        <v>981</v>
      </c>
      <c r="B55"/>
      <c r="C55" s="336" t="s">
        <v>1959</v>
      </c>
      <c r="D55" s="336" t="s">
        <v>1959</v>
      </c>
      <c r="E55" s="336" t="s">
        <v>2043</v>
      </c>
      <c r="F55" s="336" t="s">
        <v>1959</v>
      </c>
      <c r="G55" s="336" t="s">
        <v>902</v>
      </c>
      <c r="H55" s="336" t="s">
        <v>2194</v>
      </c>
      <c r="I55" s="336">
        <v>18.399999999999999</v>
      </c>
      <c r="J55" s="336">
        <v>18.600000000000001</v>
      </c>
      <c r="K55" s="336" t="s">
        <v>2561</v>
      </c>
      <c r="L55" s="336" t="s">
        <v>2562</v>
      </c>
    </row>
    <row r="56" spans="1:12">
      <c r="A56" t="s">
        <v>984</v>
      </c>
      <c r="B56"/>
      <c r="C56" s="336" t="s">
        <v>1235</v>
      </c>
      <c r="D56" s="336" t="s">
        <v>1229</v>
      </c>
      <c r="E56" s="336" t="s">
        <v>1235</v>
      </c>
      <c r="F56" s="336" t="s">
        <v>1229</v>
      </c>
      <c r="G56" s="336" t="s">
        <v>866</v>
      </c>
      <c r="H56" s="336" t="s">
        <v>1016</v>
      </c>
      <c r="I56" s="336">
        <v>5.8</v>
      </c>
      <c r="J56" s="336">
        <v>5.85</v>
      </c>
      <c r="K56" s="336" t="s">
        <v>2563</v>
      </c>
      <c r="L56" s="336" t="s">
        <v>2564</v>
      </c>
    </row>
    <row r="57" spans="1:12">
      <c r="A57" t="s">
        <v>987</v>
      </c>
      <c r="B57"/>
      <c r="C57" s="336" t="s">
        <v>2002</v>
      </c>
      <c r="D57" s="336" t="s">
        <v>2160</v>
      </c>
      <c r="E57" s="336" t="s">
        <v>2002</v>
      </c>
      <c r="F57" s="336" t="s">
        <v>2160</v>
      </c>
      <c r="G57" s="336" t="s">
        <v>919</v>
      </c>
      <c r="H57" s="336" t="s">
        <v>1898</v>
      </c>
      <c r="I57" s="336">
        <v>33</v>
      </c>
      <c r="J57" s="336">
        <v>34.25</v>
      </c>
      <c r="K57" s="336" t="s">
        <v>2565</v>
      </c>
      <c r="L57" s="336" t="s">
        <v>2566</v>
      </c>
    </row>
    <row r="58" spans="1:12">
      <c r="A58" t="s">
        <v>990</v>
      </c>
      <c r="B58"/>
      <c r="C58" s="336" t="s">
        <v>782</v>
      </c>
      <c r="D58" s="336" t="s">
        <v>890</v>
      </c>
      <c r="E58" s="336" t="s">
        <v>2000</v>
      </c>
      <c r="F58" s="336" t="s">
        <v>890</v>
      </c>
      <c r="G58" s="336" t="s">
        <v>957</v>
      </c>
      <c r="H58" s="336" t="s">
        <v>910</v>
      </c>
      <c r="I58" s="336">
        <v>8.4</v>
      </c>
      <c r="J58" s="336">
        <v>8.4499999999999993</v>
      </c>
      <c r="K58" s="336" t="s">
        <v>2172</v>
      </c>
      <c r="L58" s="336" t="s">
        <v>2173</v>
      </c>
    </row>
    <row r="59" spans="1:12">
      <c r="A59" t="s">
        <v>994</v>
      </c>
      <c r="B59"/>
      <c r="C59" s="336" t="s">
        <v>1002</v>
      </c>
      <c r="D59" s="336" t="s">
        <v>1002</v>
      </c>
      <c r="E59" s="336" t="s">
        <v>1004</v>
      </c>
      <c r="F59" s="336" t="s">
        <v>1002</v>
      </c>
      <c r="G59" s="336" t="s">
        <v>866</v>
      </c>
      <c r="H59" s="336" t="s">
        <v>1909</v>
      </c>
      <c r="I59" s="336">
        <v>6.4</v>
      </c>
      <c r="J59" s="336">
        <v>6.45</v>
      </c>
      <c r="K59" s="336" t="s">
        <v>2567</v>
      </c>
      <c r="L59" s="336" t="s">
        <v>2568</v>
      </c>
    </row>
    <row r="60" spans="1:12">
      <c r="A60" t="s">
        <v>132</v>
      </c>
      <c r="B60"/>
      <c r="C60" s="336" t="s">
        <v>1198</v>
      </c>
      <c r="D60" s="336" t="s">
        <v>1198</v>
      </c>
      <c r="E60" s="336" t="s">
        <v>1267</v>
      </c>
      <c r="F60" s="336" t="s">
        <v>1197</v>
      </c>
      <c r="G60" s="336" t="s">
        <v>867</v>
      </c>
      <c r="H60" s="336" t="s">
        <v>867</v>
      </c>
      <c r="I60" s="336">
        <v>4.7</v>
      </c>
      <c r="J60" s="336">
        <v>4.72</v>
      </c>
      <c r="K60" s="336" t="s">
        <v>2569</v>
      </c>
      <c r="L60" s="336" t="s">
        <v>2570</v>
      </c>
    </row>
    <row r="61" spans="1:12">
      <c r="A61" t="s">
        <v>1000</v>
      </c>
      <c r="B61"/>
      <c r="C61" s="336" t="s">
        <v>1014</v>
      </c>
      <c r="D61" s="336" t="s">
        <v>1206</v>
      </c>
      <c r="E61" s="336" t="s">
        <v>1014</v>
      </c>
      <c r="F61" s="336" t="s">
        <v>1234</v>
      </c>
      <c r="G61" s="336" t="s">
        <v>934</v>
      </c>
      <c r="H61" s="336" t="s">
        <v>2174</v>
      </c>
      <c r="I61" s="336">
        <v>11.9</v>
      </c>
      <c r="J61" s="336">
        <v>12</v>
      </c>
      <c r="K61" s="336" t="s">
        <v>2571</v>
      </c>
      <c r="L61" s="336" t="s">
        <v>2572</v>
      </c>
    </row>
    <row r="62" spans="1:12">
      <c r="A62" t="s">
        <v>122</v>
      </c>
      <c r="B62"/>
      <c r="C62" s="336" t="s">
        <v>1235</v>
      </c>
      <c r="D62" s="336" t="s">
        <v>1235</v>
      </c>
      <c r="E62" s="336" t="s">
        <v>897</v>
      </c>
      <c r="F62" s="336" t="s">
        <v>791</v>
      </c>
      <c r="G62" s="336" t="s">
        <v>899</v>
      </c>
      <c r="H62" s="336" t="s">
        <v>2573</v>
      </c>
      <c r="I62" s="336">
        <v>5.65</v>
      </c>
      <c r="J62" s="336">
        <v>5.7</v>
      </c>
      <c r="K62" s="336" t="s">
        <v>2574</v>
      </c>
      <c r="L62" s="336" t="s">
        <v>2575</v>
      </c>
    </row>
    <row r="63" spans="1:12">
      <c r="A63" t="s">
        <v>121</v>
      </c>
      <c r="B63"/>
      <c r="C63" s="336" t="s">
        <v>2175</v>
      </c>
      <c r="D63" s="336" t="s">
        <v>2175</v>
      </c>
      <c r="E63" s="336" t="s">
        <v>2176</v>
      </c>
      <c r="F63" s="336" t="s">
        <v>2176</v>
      </c>
      <c r="G63" s="336" t="s">
        <v>1079</v>
      </c>
      <c r="H63" s="336" t="s">
        <v>978</v>
      </c>
      <c r="I63" s="336">
        <v>202</v>
      </c>
      <c r="J63" s="336">
        <v>203</v>
      </c>
      <c r="K63" s="336" t="s">
        <v>2177</v>
      </c>
      <c r="L63" s="336" t="s">
        <v>2178</v>
      </c>
    </row>
    <row r="64" spans="1:12">
      <c r="A64" t="s">
        <v>1006</v>
      </c>
      <c r="B64"/>
      <c r="C64" s="336" t="s">
        <v>1580</v>
      </c>
      <c r="D64" s="336" t="s">
        <v>1065</v>
      </c>
      <c r="E64" s="336" t="s">
        <v>1580</v>
      </c>
      <c r="F64" s="336" t="s">
        <v>1580</v>
      </c>
      <c r="G64" s="336" t="s">
        <v>867</v>
      </c>
      <c r="H64" s="336" t="s">
        <v>867</v>
      </c>
      <c r="I64" s="336">
        <v>9.15</v>
      </c>
      <c r="J64" s="336">
        <v>9.1999999999999993</v>
      </c>
      <c r="K64" s="336" t="s">
        <v>2576</v>
      </c>
      <c r="L64" s="336" t="s">
        <v>2577</v>
      </c>
    </row>
    <row r="65" spans="1:12">
      <c r="A65" t="s">
        <v>113</v>
      </c>
      <c r="B65"/>
      <c r="C65" s="336" t="s">
        <v>1116</v>
      </c>
      <c r="D65" s="336" t="s">
        <v>1209</v>
      </c>
      <c r="E65" s="336" t="s">
        <v>870</v>
      </c>
      <c r="F65" s="336" t="s">
        <v>1209</v>
      </c>
      <c r="G65" s="336" t="s">
        <v>1056</v>
      </c>
      <c r="H65" s="336" t="s">
        <v>1894</v>
      </c>
      <c r="I65" s="336">
        <v>11.4</v>
      </c>
      <c r="J65" s="336">
        <v>11.5</v>
      </c>
      <c r="K65" s="336" t="s">
        <v>2578</v>
      </c>
      <c r="L65" s="336" t="s">
        <v>2579</v>
      </c>
    </row>
    <row r="66" spans="1:12">
      <c r="A66" t="s">
        <v>94</v>
      </c>
      <c r="B66"/>
      <c r="C66" s="336" t="s">
        <v>787</v>
      </c>
      <c r="D66" s="336" t="s">
        <v>1171</v>
      </c>
      <c r="E66" s="336" t="s">
        <v>2179</v>
      </c>
      <c r="F66" s="336" t="s">
        <v>787</v>
      </c>
      <c r="G66" s="336" t="s">
        <v>867</v>
      </c>
      <c r="H66" s="336" t="s">
        <v>867</v>
      </c>
      <c r="I66" s="336">
        <v>16.100000000000001</v>
      </c>
      <c r="J66" s="336">
        <v>16.2</v>
      </c>
      <c r="K66" s="336" t="s">
        <v>2580</v>
      </c>
      <c r="L66" s="336" t="s">
        <v>2581</v>
      </c>
    </row>
    <row r="67" spans="1:12">
      <c r="A67" t="s">
        <v>93</v>
      </c>
      <c r="B67"/>
      <c r="C67" s="336" t="s">
        <v>834</v>
      </c>
      <c r="D67" s="336" t="s">
        <v>834</v>
      </c>
      <c r="E67" s="336" t="s">
        <v>929</v>
      </c>
      <c r="F67" s="336" t="s">
        <v>929</v>
      </c>
      <c r="G67" s="336" t="s">
        <v>919</v>
      </c>
      <c r="H67" s="336" t="s">
        <v>1178</v>
      </c>
      <c r="I67" s="336">
        <v>29</v>
      </c>
      <c r="J67" s="336">
        <v>29.25</v>
      </c>
      <c r="K67" s="336" t="s">
        <v>2582</v>
      </c>
      <c r="L67" s="336" t="s">
        <v>2583</v>
      </c>
    </row>
    <row r="68" spans="1:12">
      <c r="A68" t="s">
        <v>2584</v>
      </c>
      <c r="B68" t="s">
        <v>2585</v>
      </c>
      <c r="C68" s="336" t="s">
        <v>1398</v>
      </c>
      <c r="D68" s="336" t="s">
        <v>2180</v>
      </c>
      <c r="E68" s="336" t="s">
        <v>1880</v>
      </c>
      <c r="F68" s="336" t="s">
        <v>2180</v>
      </c>
      <c r="G68" s="336" t="s">
        <v>1106</v>
      </c>
      <c r="H68" s="336" t="s">
        <v>1063</v>
      </c>
      <c r="I68" s="336">
        <v>1.79</v>
      </c>
      <c r="J68" s="336">
        <v>1.82</v>
      </c>
      <c r="K68" s="336" t="s">
        <v>2586</v>
      </c>
      <c r="L68" s="336" t="s">
        <v>2587</v>
      </c>
    </row>
    <row r="69" spans="1:12">
      <c r="A69" t="s">
        <v>78</v>
      </c>
      <c r="B69"/>
      <c r="C69" s="336" t="s">
        <v>2024</v>
      </c>
      <c r="D69" s="336" t="s">
        <v>828</v>
      </c>
      <c r="E69" s="336" t="s">
        <v>858</v>
      </c>
      <c r="F69" s="336" t="s">
        <v>2024</v>
      </c>
      <c r="G69" s="336" t="s">
        <v>867</v>
      </c>
      <c r="H69" s="336" t="s">
        <v>867</v>
      </c>
      <c r="I69" s="336">
        <v>17.899999999999999</v>
      </c>
      <c r="J69" s="336">
        <v>18</v>
      </c>
      <c r="K69" s="336" t="s">
        <v>2588</v>
      </c>
      <c r="L69" s="336" t="s">
        <v>2589</v>
      </c>
    </row>
    <row r="70" spans="1:12">
      <c r="A70" t="s">
        <v>306</v>
      </c>
      <c r="B70"/>
      <c r="C70" s="336" t="s">
        <v>2181</v>
      </c>
      <c r="D70" s="336" t="s">
        <v>2182</v>
      </c>
      <c r="E70" s="336" t="s">
        <v>2183</v>
      </c>
      <c r="F70" s="336" t="s">
        <v>2182</v>
      </c>
      <c r="G70" s="336" t="s">
        <v>1017</v>
      </c>
      <c r="H70" s="336" t="s">
        <v>2056</v>
      </c>
      <c r="I70" s="336" t="s">
        <v>2184</v>
      </c>
      <c r="J70" s="336" t="s">
        <v>2182</v>
      </c>
      <c r="K70" s="336" t="s">
        <v>2590</v>
      </c>
      <c r="L70" s="336" t="s">
        <v>2591</v>
      </c>
    </row>
    <row r="71" spans="1:12">
      <c r="A71" t="s">
        <v>1018</v>
      </c>
      <c r="B71"/>
      <c r="C71" s="336" t="s">
        <v>881</v>
      </c>
      <c r="D71" s="336" t="s">
        <v>1141</v>
      </c>
      <c r="E71" s="336" t="s">
        <v>1636</v>
      </c>
      <c r="F71" s="336" t="s">
        <v>879</v>
      </c>
      <c r="G71" s="336" t="s">
        <v>934</v>
      </c>
      <c r="H71" s="336" t="s">
        <v>961</v>
      </c>
      <c r="I71" s="336" t="s">
        <v>879</v>
      </c>
      <c r="J71" s="336" t="s">
        <v>1949</v>
      </c>
      <c r="K71" s="336" t="s">
        <v>2592</v>
      </c>
      <c r="L71" s="336" t="s">
        <v>2593</v>
      </c>
    </row>
    <row r="72" spans="1:12">
      <c r="A72" t="s">
        <v>1019</v>
      </c>
      <c r="B72"/>
      <c r="C72" s="336" t="s">
        <v>1717</v>
      </c>
      <c r="D72" s="336" t="s">
        <v>1123</v>
      </c>
      <c r="E72" s="336" t="s">
        <v>1717</v>
      </c>
      <c r="F72" s="336" t="s">
        <v>1123</v>
      </c>
      <c r="G72" s="336" t="s">
        <v>878</v>
      </c>
      <c r="H72" s="336" t="s">
        <v>1896</v>
      </c>
      <c r="I72" s="336" t="s">
        <v>1717</v>
      </c>
      <c r="J72" s="336" t="s">
        <v>1123</v>
      </c>
      <c r="K72" s="336" t="s">
        <v>2594</v>
      </c>
      <c r="L72" s="336" t="s">
        <v>2595</v>
      </c>
    </row>
    <row r="73" spans="1:12">
      <c r="A73" t="s">
        <v>1021</v>
      </c>
      <c r="B73"/>
      <c r="C73" s="336" t="s">
        <v>1436</v>
      </c>
      <c r="D73" s="336" t="s">
        <v>914</v>
      </c>
      <c r="E73" s="336" t="s">
        <v>1436</v>
      </c>
      <c r="F73" s="336" t="s">
        <v>1502</v>
      </c>
      <c r="G73" s="336" t="s">
        <v>867</v>
      </c>
      <c r="H73" s="336" t="s">
        <v>867</v>
      </c>
      <c r="I73" s="336" t="s">
        <v>1436</v>
      </c>
      <c r="J73" s="336" t="s">
        <v>1502</v>
      </c>
      <c r="K73" s="336" t="s">
        <v>2596</v>
      </c>
      <c r="L73" s="336" t="s">
        <v>2597</v>
      </c>
    </row>
    <row r="74" spans="1:12">
      <c r="A74" t="s">
        <v>2598</v>
      </c>
      <c r="B74" t="s">
        <v>2462</v>
      </c>
      <c r="C74" s="336" t="s">
        <v>370</v>
      </c>
      <c r="D74" s="336" t="s">
        <v>370</v>
      </c>
      <c r="E74" s="336" t="s">
        <v>370</v>
      </c>
      <c r="F74" s="336" t="s">
        <v>370</v>
      </c>
      <c r="G74" s="336" t="s">
        <v>370</v>
      </c>
      <c r="H74" s="336" t="s">
        <v>370</v>
      </c>
      <c r="I74" s="336" t="s">
        <v>370</v>
      </c>
      <c r="J74" s="336" t="s">
        <v>370</v>
      </c>
      <c r="K74" s="336" t="s">
        <v>370</v>
      </c>
      <c r="L74" s="336" t="s">
        <v>370</v>
      </c>
    </row>
    <row r="75" spans="1:12">
      <c r="A75" t="s">
        <v>373</v>
      </c>
      <c r="B75"/>
      <c r="C75" s="336" t="s">
        <v>1329</v>
      </c>
      <c r="D75" s="336" t="s">
        <v>1329</v>
      </c>
      <c r="E75" s="336" t="s">
        <v>1149</v>
      </c>
      <c r="F75" s="336" t="s">
        <v>1149</v>
      </c>
      <c r="G75" s="336" t="s">
        <v>867</v>
      </c>
      <c r="H75" s="336" t="s">
        <v>867</v>
      </c>
      <c r="I75" s="336" t="s">
        <v>1149</v>
      </c>
      <c r="J75" s="336" t="s">
        <v>1329</v>
      </c>
      <c r="K75" s="336" t="s">
        <v>2599</v>
      </c>
      <c r="L75" s="336" t="s">
        <v>2600</v>
      </c>
    </row>
    <row r="76" spans="1:12">
      <c r="A76" t="s">
        <v>255</v>
      </c>
      <c r="B76"/>
      <c r="C76" s="336" t="s">
        <v>831</v>
      </c>
      <c r="D76" s="336" t="s">
        <v>831</v>
      </c>
      <c r="E76" s="336" t="s">
        <v>2185</v>
      </c>
      <c r="F76" s="336" t="s">
        <v>831</v>
      </c>
      <c r="G76" s="336" t="s">
        <v>989</v>
      </c>
      <c r="H76" s="336" t="s">
        <v>911</v>
      </c>
      <c r="I76" s="336" t="s">
        <v>2185</v>
      </c>
      <c r="J76" s="336" t="s">
        <v>831</v>
      </c>
      <c r="K76" s="336" t="s">
        <v>2601</v>
      </c>
      <c r="L76" s="336" t="s">
        <v>2602</v>
      </c>
    </row>
    <row r="77" spans="1:12">
      <c r="A77" t="s">
        <v>2186</v>
      </c>
      <c r="B77"/>
      <c r="C77" s="336" t="s">
        <v>1511</v>
      </c>
      <c r="D77" s="336" t="s">
        <v>1717</v>
      </c>
      <c r="E77" s="336" t="s">
        <v>1338</v>
      </c>
      <c r="F77" s="336" t="s">
        <v>1717</v>
      </c>
      <c r="G77" s="336" t="s">
        <v>934</v>
      </c>
      <c r="H77" s="336" t="s">
        <v>2603</v>
      </c>
      <c r="I77" s="336" t="s">
        <v>1125</v>
      </c>
      <c r="J77" s="336" t="s">
        <v>1717</v>
      </c>
      <c r="K77" s="336" t="s">
        <v>2604</v>
      </c>
      <c r="L77" s="336" t="s">
        <v>2605</v>
      </c>
    </row>
    <row r="78" spans="1:12">
      <c r="A78" t="s">
        <v>247</v>
      </c>
      <c r="B78"/>
      <c r="C78" s="336" t="s">
        <v>1024</v>
      </c>
      <c r="D78" s="336" t="s">
        <v>1903</v>
      </c>
      <c r="E78" s="336" t="s">
        <v>2188</v>
      </c>
      <c r="F78" s="336" t="s">
        <v>1025</v>
      </c>
      <c r="G78" s="336" t="s">
        <v>959</v>
      </c>
      <c r="H78" s="336" t="s">
        <v>2249</v>
      </c>
      <c r="I78" s="336" t="s">
        <v>1025</v>
      </c>
      <c r="J78" s="336" t="s">
        <v>2189</v>
      </c>
      <c r="K78" s="336" t="s">
        <v>2606</v>
      </c>
      <c r="L78" s="336" t="s">
        <v>2607</v>
      </c>
    </row>
    <row r="79" spans="1:12">
      <c r="A79" t="s">
        <v>236</v>
      </c>
      <c r="B79"/>
      <c r="C79" s="336" t="s">
        <v>1109</v>
      </c>
      <c r="D79" s="336" t="s">
        <v>800</v>
      </c>
      <c r="E79" s="336" t="s">
        <v>1109</v>
      </c>
      <c r="F79" s="336" t="s">
        <v>800</v>
      </c>
      <c r="G79" s="336" t="s">
        <v>934</v>
      </c>
      <c r="H79" s="336" t="s">
        <v>1011</v>
      </c>
      <c r="I79" s="336" t="s">
        <v>1109</v>
      </c>
      <c r="J79" s="336" t="s">
        <v>800</v>
      </c>
      <c r="K79" s="336" t="s">
        <v>2608</v>
      </c>
      <c r="L79" s="336" t="s">
        <v>2609</v>
      </c>
    </row>
    <row r="80" spans="1:12">
      <c r="A80" t="s">
        <v>1029</v>
      </c>
      <c r="B80"/>
      <c r="C80" s="336" t="s">
        <v>1281</v>
      </c>
      <c r="D80" s="336" t="s">
        <v>884</v>
      </c>
      <c r="E80" s="336" t="s">
        <v>953</v>
      </c>
      <c r="F80" s="336" t="s">
        <v>884</v>
      </c>
      <c r="G80" s="336" t="s">
        <v>934</v>
      </c>
      <c r="H80" s="336" t="s">
        <v>2610</v>
      </c>
      <c r="I80" s="336" t="s">
        <v>1280</v>
      </c>
      <c r="J80" s="336" t="s">
        <v>884</v>
      </c>
      <c r="K80" s="336" t="s">
        <v>2611</v>
      </c>
      <c r="L80" s="336" t="s">
        <v>2612</v>
      </c>
    </row>
    <row r="81" spans="1:12">
      <c r="A81" t="s">
        <v>1031</v>
      </c>
      <c r="B81"/>
      <c r="C81" s="336" t="s">
        <v>922</v>
      </c>
      <c r="D81" s="336" t="s">
        <v>841</v>
      </c>
      <c r="E81" s="336" t="s">
        <v>922</v>
      </c>
      <c r="F81" s="336" t="s">
        <v>841</v>
      </c>
      <c r="G81" s="336" t="s">
        <v>1056</v>
      </c>
      <c r="H81" s="336" t="s">
        <v>2613</v>
      </c>
      <c r="I81" s="336" t="s">
        <v>841</v>
      </c>
      <c r="J81" s="336" t="s">
        <v>897</v>
      </c>
      <c r="K81" s="336" t="s">
        <v>2614</v>
      </c>
      <c r="L81" s="336" t="s">
        <v>2615</v>
      </c>
    </row>
    <row r="82" spans="1:12">
      <c r="A82" t="s">
        <v>232</v>
      </c>
      <c r="B82"/>
      <c r="C82" s="336" t="s">
        <v>824</v>
      </c>
      <c r="D82" s="336" t="s">
        <v>917</v>
      </c>
      <c r="E82" s="336" t="s">
        <v>1951</v>
      </c>
      <c r="F82" s="336" t="s">
        <v>824</v>
      </c>
      <c r="G82" s="336" t="s">
        <v>867</v>
      </c>
      <c r="H82" s="336" t="s">
        <v>867</v>
      </c>
      <c r="I82" s="336" t="s">
        <v>824</v>
      </c>
      <c r="J82" s="336" t="s">
        <v>917</v>
      </c>
      <c r="K82" s="336" t="s">
        <v>2616</v>
      </c>
      <c r="L82" s="336" t="s">
        <v>2617</v>
      </c>
    </row>
    <row r="83" spans="1:12">
      <c r="A83" t="s">
        <v>231</v>
      </c>
      <c r="B83"/>
      <c r="C83" s="336" t="s">
        <v>2190</v>
      </c>
      <c r="D83" s="336" t="s">
        <v>2191</v>
      </c>
      <c r="E83" s="336" t="s">
        <v>2190</v>
      </c>
      <c r="F83" s="336" t="s">
        <v>2192</v>
      </c>
      <c r="G83" s="336" t="s">
        <v>950</v>
      </c>
      <c r="H83" s="336" t="s">
        <v>1946</v>
      </c>
      <c r="I83" s="336" t="s">
        <v>2193</v>
      </c>
      <c r="J83" s="336" t="s">
        <v>2192</v>
      </c>
      <c r="K83" s="336" t="s">
        <v>2618</v>
      </c>
      <c r="L83" s="336" t="s">
        <v>2619</v>
      </c>
    </row>
    <row r="84" spans="1:12">
      <c r="A84" t="s">
        <v>227</v>
      </c>
      <c r="B84"/>
      <c r="C84" s="336" t="s">
        <v>827</v>
      </c>
      <c r="D84" s="336" t="s">
        <v>942</v>
      </c>
      <c r="E84" s="336" t="s">
        <v>1096</v>
      </c>
      <c r="F84" s="336" t="s">
        <v>1095</v>
      </c>
      <c r="G84" s="336" t="s">
        <v>943</v>
      </c>
      <c r="H84" s="336" t="s">
        <v>2194</v>
      </c>
      <c r="I84" s="336" t="s">
        <v>1095</v>
      </c>
      <c r="J84" s="336" t="s">
        <v>941</v>
      </c>
      <c r="K84" s="336" t="s">
        <v>2620</v>
      </c>
      <c r="L84" s="336" t="s">
        <v>2621</v>
      </c>
    </row>
    <row r="85" spans="1:12">
      <c r="A85" t="s">
        <v>225</v>
      </c>
      <c r="B85"/>
      <c r="C85" s="336" t="s">
        <v>1076</v>
      </c>
      <c r="D85" s="336" t="s">
        <v>1076</v>
      </c>
      <c r="E85" s="336" t="s">
        <v>1292</v>
      </c>
      <c r="F85" s="336" t="s">
        <v>1292</v>
      </c>
      <c r="G85" s="336" t="s">
        <v>943</v>
      </c>
      <c r="H85" s="336" t="s">
        <v>1178</v>
      </c>
      <c r="I85" s="336" t="s">
        <v>1292</v>
      </c>
      <c r="J85" s="336" t="s">
        <v>1162</v>
      </c>
      <c r="K85" s="336" t="s">
        <v>2622</v>
      </c>
      <c r="L85" s="336" t="s">
        <v>2623</v>
      </c>
    </row>
    <row r="86" spans="1:12">
      <c r="A86" t="s">
        <v>374</v>
      </c>
      <c r="B86"/>
      <c r="C86" s="336" t="s">
        <v>838</v>
      </c>
      <c r="D86" s="336" t="s">
        <v>1664</v>
      </c>
      <c r="E86" s="336" t="s">
        <v>838</v>
      </c>
      <c r="F86" s="336" t="s">
        <v>1664</v>
      </c>
      <c r="G86" s="336" t="s">
        <v>866</v>
      </c>
      <c r="H86" s="336" t="s">
        <v>1943</v>
      </c>
      <c r="I86" s="336" t="s">
        <v>838</v>
      </c>
      <c r="J86" s="336" t="s">
        <v>1664</v>
      </c>
      <c r="K86" s="336" t="s">
        <v>2624</v>
      </c>
      <c r="L86" s="336" t="s">
        <v>2625</v>
      </c>
    </row>
    <row r="87" spans="1:12">
      <c r="A87" t="s">
        <v>223</v>
      </c>
      <c r="B87"/>
      <c r="C87" s="336" t="s">
        <v>2195</v>
      </c>
      <c r="D87" s="336" t="s">
        <v>2195</v>
      </c>
      <c r="E87" s="336" t="s">
        <v>2208</v>
      </c>
      <c r="F87" s="336" t="s">
        <v>2196</v>
      </c>
      <c r="G87" s="336" t="s">
        <v>919</v>
      </c>
      <c r="H87" s="336" t="s">
        <v>2197</v>
      </c>
      <c r="I87" s="336" t="s">
        <v>2196</v>
      </c>
      <c r="J87" s="336" t="s">
        <v>2198</v>
      </c>
      <c r="K87" s="336" t="s">
        <v>2626</v>
      </c>
      <c r="L87" s="336" t="s">
        <v>2627</v>
      </c>
    </row>
    <row r="88" spans="1:12">
      <c r="A88" t="s">
        <v>1042</v>
      </c>
      <c r="B88"/>
      <c r="C88" s="336" t="s">
        <v>821</v>
      </c>
      <c r="D88" s="336" t="s">
        <v>2628</v>
      </c>
      <c r="E88" s="336" t="s">
        <v>1272</v>
      </c>
      <c r="F88" s="336" t="s">
        <v>1272</v>
      </c>
      <c r="G88" s="336" t="s">
        <v>1079</v>
      </c>
      <c r="H88" s="336" t="s">
        <v>2213</v>
      </c>
      <c r="I88" s="336" t="s">
        <v>1272</v>
      </c>
      <c r="J88" s="336" t="s">
        <v>2199</v>
      </c>
      <c r="K88" s="336" t="s">
        <v>2629</v>
      </c>
      <c r="L88" s="336" t="s">
        <v>2630</v>
      </c>
    </row>
    <row r="89" spans="1:12">
      <c r="A89" t="s">
        <v>840</v>
      </c>
      <c r="B89"/>
      <c r="C89" s="336" t="s">
        <v>838</v>
      </c>
      <c r="D89" s="336" t="s">
        <v>1664</v>
      </c>
      <c r="E89" s="336" t="s">
        <v>1130</v>
      </c>
      <c r="F89" s="336" t="s">
        <v>1130</v>
      </c>
      <c r="G89" s="336" t="s">
        <v>902</v>
      </c>
      <c r="H89" s="336" t="s">
        <v>1652</v>
      </c>
      <c r="I89" s="336" t="s">
        <v>1130</v>
      </c>
      <c r="J89" s="336" t="s">
        <v>838</v>
      </c>
      <c r="K89" s="336" t="s">
        <v>2631</v>
      </c>
      <c r="L89" s="336" t="s">
        <v>2632</v>
      </c>
    </row>
    <row r="90" spans="1:12">
      <c r="A90" t="s">
        <v>1046</v>
      </c>
      <c r="B90"/>
      <c r="C90" s="336" t="s">
        <v>992</v>
      </c>
      <c r="D90" s="336" t="s">
        <v>1172</v>
      </c>
      <c r="E90" s="336" t="s">
        <v>1408</v>
      </c>
      <c r="F90" s="336" t="s">
        <v>1172</v>
      </c>
      <c r="G90" s="336" t="s">
        <v>934</v>
      </c>
      <c r="H90" s="336" t="s">
        <v>2031</v>
      </c>
      <c r="I90" s="336" t="s">
        <v>992</v>
      </c>
      <c r="J90" s="336" t="s">
        <v>1172</v>
      </c>
      <c r="K90" s="336" t="s">
        <v>2633</v>
      </c>
      <c r="L90" s="336" t="s">
        <v>2634</v>
      </c>
    </row>
    <row r="91" spans="1:12">
      <c r="A91" t="s">
        <v>184</v>
      </c>
      <c r="B91"/>
      <c r="C91" s="336" t="s">
        <v>1083</v>
      </c>
      <c r="D91" s="336" t="s">
        <v>1083</v>
      </c>
      <c r="E91" s="336" t="s">
        <v>1949</v>
      </c>
      <c r="F91" s="336" t="s">
        <v>1141</v>
      </c>
      <c r="G91" s="336" t="s">
        <v>899</v>
      </c>
      <c r="H91" s="336" t="s">
        <v>1922</v>
      </c>
      <c r="I91" s="336" t="s">
        <v>1949</v>
      </c>
      <c r="J91" s="336" t="s">
        <v>1141</v>
      </c>
      <c r="K91" s="336" t="s">
        <v>2635</v>
      </c>
      <c r="L91" s="336" t="s">
        <v>2636</v>
      </c>
    </row>
    <row r="92" spans="1:12">
      <c r="A92" t="s">
        <v>1047</v>
      </c>
      <c r="B92"/>
      <c r="C92" s="336" t="s">
        <v>791</v>
      </c>
      <c r="D92" s="336" t="s">
        <v>836</v>
      </c>
      <c r="E92" s="336" t="s">
        <v>909</v>
      </c>
      <c r="F92" s="336" t="s">
        <v>791</v>
      </c>
      <c r="G92" s="336" t="s">
        <v>866</v>
      </c>
      <c r="H92" s="336" t="s">
        <v>1896</v>
      </c>
      <c r="I92" s="336" t="s">
        <v>909</v>
      </c>
      <c r="J92" s="336" t="s">
        <v>791</v>
      </c>
      <c r="K92" s="336" t="s">
        <v>2637</v>
      </c>
      <c r="L92" s="336" t="s">
        <v>2638</v>
      </c>
    </row>
    <row r="93" spans="1:12">
      <c r="A93" t="s">
        <v>1049</v>
      </c>
      <c r="B93"/>
      <c r="C93" s="336" t="s">
        <v>1141</v>
      </c>
      <c r="D93" s="336" t="s">
        <v>1001</v>
      </c>
      <c r="E93" s="336" t="s">
        <v>1949</v>
      </c>
      <c r="F93" s="336" t="s">
        <v>1141</v>
      </c>
      <c r="G93" s="336" t="s">
        <v>866</v>
      </c>
      <c r="H93" s="336" t="s">
        <v>1892</v>
      </c>
      <c r="I93" s="336" t="s">
        <v>1949</v>
      </c>
      <c r="J93" s="336" t="s">
        <v>1141</v>
      </c>
      <c r="K93" s="336" t="s">
        <v>2639</v>
      </c>
      <c r="L93" s="336" t="s">
        <v>2640</v>
      </c>
    </row>
    <row r="94" spans="1:12">
      <c r="A94" t="s">
        <v>1050</v>
      </c>
      <c r="B94"/>
      <c r="C94" s="336" t="s">
        <v>1952</v>
      </c>
      <c r="D94" s="336" t="s">
        <v>1465</v>
      </c>
      <c r="E94" s="336" t="s">
        <v>2145</v>
      </c>
      <c r="F94" s="336" t="s">
        <v>1465</v>
      </c>
      <c r="G94" s="336" t="s">
        <v>863</v>
      </c>
      <c r="H94" s="336" t="s">
        <v>2641</v>
      </c>
      <c r="I94" s="336" t="s">
        <v>1464</v>
      </c>
      <c r="J94" s="336" t="s">
        <v>1465</v>
      </c>
      <c r="K94" s="336" t="s">
        <v>2642</v>
      </c>
      <c r="L94" s="336" t="s">
        <v>2643</v>
      </c>
    </row>
    <row r="95" spans="1:12">
      <c r="A95" t="s">
        <v>152</v>
      </c>
      <c r="B95"/>
      <c r="C95" s="336" t="s">
        <v>1053</v>
      </c>
      <c r="D95" s="336" t="s">
        <v>1053</v>
      </c>
      <c r="E95" s="336" t="s">
        <v>2200</v>
      </c>
      <c r="F95" s="336" t="s">
        <v>1054</v>
      </c>
      <c r="G95" s="336" t="s">
        <v>919</v>
      </c>
      <c r="H95" s="336" t="s">
        <v>1471</v>
      </c>
      <c r="I95" s="336" t="s">
        <v>2200</v>
      </c>
      <c r="J95" s="336" t="s">
        <v>1054</v>
      </c>
      <c r="K95" s="336" t="s">
        <v>2644</v>
      </c>
      <c r="L95" s="336" t="s">
        <v>2645</v>
      </c>
    </row>
    <row r="96" spans="1:12">
      <c r="A96" t="s">
        <v>149</v>
      </c>
      <c r="B96"/>
      <c r="C96" s="336" t="s">
        <v>851</v>
      </c>
      <c r="D96" s="336" t="s">
        <v>2335</v>
      </c>
      <c r="E96" s="336" t="s">
        <v>2034</v>
      </c>
      <c r="F96" s="336" t="s">
        <v>2335</v>
      </c>
      <c r="G96" s="336" t="s">
        <v>2646</v>
      </c>
      <c r="H96" s="336" t="s">
        <v>2647</v>
      </c>
      <c r="I96" s="336" t="s">
        <v>2648</v>
      </c>
      <c r="J96" s="336" t="s">
        <v>2335</v>
      </c>
      <c r="K96" s="336" t="s">
        <v>2649</v>
      </c>
      <c r="L96" s="336" t="s">
        <v>2650</v>
      </c>
    </row>
    <row r="97" spans="1:12">
      <c r="A97" t="s">
        <v>1057</v>
      </c>
      <c r="B97"/>
      <c r="C97" s="336" t="s">
        <v>848</v>
      </c>
      <c r="D97" s="336" t="s">
        <v>1600</v>
      </c>
      <c r="E97" s="336" t="s">
        <v>1210</v>
      </c>
      <c r="F97" s="336" t="s">
        <v>848</v>
      </c>
      <c r="G97" s="336" t="s">
        <v>867</v>
      </c>
      <c r="H97" s="336" t="s">
        <v>867</v>
      </c>
      <c r="I97" s="336" t="s">
        <v>848</v>
      </c>
      <c r="J97" s="336" t="s">
        <v>1600</v>
      </c>
      <c r="K97" s="336" t="s">
        <v>2651</v>
      </c>
      <c r="L97" s="336" t="s">
        <v>2652</v>
      </c>
    </row>
    <row r="98" spans="1:12">
      <c r="A98" t="s">
        <v>1061</v>
      </c>
      <c r="B98"/>
      <c r="C98" s="336" t="s">
        <v>836</v>
      </c>
      <c r="D98" s="336" t="s">
        <v>836</v>
      </c>
      <c r="E98" s="336" t="s">
        <v>836</v>
      </c>
      <c r="F98" s="336" t="s">
        <v>836</v>
      </c>
      <c r="G98" s="336" t="s">
        <v>867</v>
      </c>
      <c r="H98" s="336" t="s">
        <v>867</v>
      </c>
      <c r="I98" s="336" t="s">
        <v>2161</v>
      </c>
      <c r="J98" s="336" t="s">
        <v>845</v>
      </c>
      <c r="K98" s="336" t="s">
        <v>2203</v>
      </c>
      <c r="L98" s="336" t="s">
        <v>836</v>
      </c>
    </row>
    <row r="99" spans="1:12">
      <c r="A99" t="s">
        <v>128</v>
      </c>
      <c r="B99"/>
      <c r="C99" s="336" t="s">
        <v>1720</v>
      </c>
      <c r="D99" s="336" t="s">
        <v>1362</v>
      </c>
      <c r="E99" s="336" t="s">
        <v>1720</v>
      </c>
      <c r="F99" s="336" t="s">
        <v>1450</v>
      </c>
      <c r="G99" s="336" t="s">
        <v>934</v>
      </c>
      <c r="H99" s="336" t="s">
        <v>1943</v>
      </c>
      <c r="I99" s="336" t="s">
        <v>1369</v>
      </c>
      <c r="J99" s="336" t="s">
        <v>1450</v>
      </c>
      <c r="K99" s="336" t="s">
        <v>2653</v>
      </c>
      <c r="L99" s="336" t="s">
        <v>2654</v>
      </c>
    </row>
    <row r="100" spans="1:12">
      <c r="A100" t="s">
        <v>118</v>
      </c>
      <c r="B100"/>
      <c r="C100" s="336" t="s">
        <v>1171</v>
      </c>
      <c r="D100" s="336" t="s">
        <v>1973</v>
      </c>
      <c r="E100" s="336" t="s">
        <v>2179</v>
      </c>
      <c r="F100" s="336" t="s">
        <v>787</v>
      </c>
      <c r="G100" s="336" t="s">
        <v>867</v>
      </c>
      <c r="H100" s="336" t="s">
        <v>867</v>
      </c>
      <c r="I100" s="336" t="s">
        <v>2179</v>
      </c>
      <c r="J100" s="336" t="s">
        <v>787</v>
      </c>
      <c r="K100" s="336" t="s">
        <v>2655</v>
      </c>
      <c r="L100" s="336" t="s">
        <v>2656</v>
      </c>
    </row>
    <row r="101" spans="1:12">
      <c r="A101" t="s">
        <v>1067</v>
      </c>
      <c r="B101"/>
      <c r="C101" s="336" t="s">
        <v>926</v>
      </c>
      <c r="D101" s="336" t="s">
        <v>2146</v>
      </c>
      <c r="E101" s="336" t="s">
        <v>868</v>
      </c>
      <c r="F101" s="336" t="s">
        <v>2202</v>
      </c>
      <c r="G101" s="336" t="s">
        <v>902</v>
      </c>
      <c r="H101" s="336" t="s">
        <v>2657</v>
      </c>
      <c r="I101" s="336" t="s">
        <v>2202</v>
      </c>
      <c r="J101" s="336" t="s">
        <v>926</v>
      </c>
      <c r="K101" s="336" t="s">
        <v>2658</v>
      </c>
      <c r="L101" s="336" t="s">
        <v>2659</v>
      </c>
    </row>
    <row r="102" spans="1:12">
      <c r="A102" t="s">
        <v>372</v>
      </c>
      <c r="B102"/>
      <c r="C102" s="336" t="s">
        <v>1154</v>
      </c>
      <c r="D102" s="336" t="s">
        <v>945</v>
      </c>
      <c r="E102" s="336" t="s">
        <v>946</v>
      </c>
      <c r="F102" s="336" t="s">
        <v>1154</v>
      </c>
      <c r="G102" s="336" t="s">
        <v>943</v>
      </c>
      <c r="H102" s="336" t="s">
        <v>2065</v>
      </c>
      <c r="I102" s="336" t="s">
        <v>1154</v>
      </c>
      <c r="J102" s="336" t="s">
        <v>945</v>
      </c>
      <c r="K102" s="336" t="s">
        <v>2660</v>
      </c>
      <c r="L102" s="336" t="s">
        <v>2661</v>
      </c>
    </row>
    <row r="103" spans="1:12">
      <c r="A103" t="s">
        <v>1070</v>
      </c>
      <c r="B103"/>
      <c r="C103" s="336" t="s">
        <v>1071</v>
      </c>
      <c r="D103" s="336" t="s">
        <v>1071</v>
      </c>
      <c r="E103" s="336" t="s">
        <v>1072</v>
      </c>
      <c r="F103" s="336" t="s">
        <v>1072</v>
      </c>
      <c r="G103" s="336" t="s">
        <v>857</v>
      </c>
      <c r="H103" s="336" t="s">
        <v>2204</v>
      </c>
      <c r="I103" s="336" t="s">
        <v>1072</v>
      </c>
      <c r="J103" s="336" t="s">
        <v>1071</v>
      </c>
      <c r="K103" s="336" t="s">
        <v>2662</v>
      </c>
      <c r="L103" s="336" t="s">
        <v>2663</v>
      </c>
    </row>
    <row r="104" spans="1:12">
      <c r="A104" t="s">
        <v>1073</v>
      </c>
      <c r="B104"/>
      <c r="C104" s="336">
        <v>2.54</v>
      </c>
      <c r="D104" s="336">
        <v>2.58</v>
      </c>
      <c r="E104" s="336">
        <v>2.5</v>
      </c>
      <c r="F104" s="336">
        <v>2.54</v>
      </c>
      <c r="G104" s="336">
        <v>0.02</v>
      </c>
      <c r="H104" s="336">
        <v>0.79</v>
      </c>
      <c r="I104" s="336">
        <v>2.54</v>
      </c>
      <c r="J104" s="336">
        <v>2.56</v>
      </c>
      <c r="K104" s="336">
        <v>18126681</v>
      </c>
      <c r="L104" s="336">
        <v>46217.09</v>
      </c>
    </row>
    <row r="105" spans="1:12">
      <c r="A105" t="s">
        <v>258</v>
      </c>
      <c r="B105"/>
      <c r="C105" s="336">
        <v>922</v>
      </c>
      <c r="D105" s="336">
        <v>950</v>
      </c>
      <c r="E105" s="336">
        <v>916</v>
      </c>
      <c r="F105" s="336">
        <v>950</v>
      </c>
      <c r="G105" s="336">
        <v>34</v>
      </c>
      <c r="H105" s="336">
        <v>3.71</v>
      </c>
      <c r="I105" s="336">
        <v>948</v>
      </c>
      <c r="J105" s="336">
        <v>950</v>
      </c>
      <c r="K105" s="336">
        <v>4281310</v>
      </c>
      <c r="L105" s="336">
        <v>4003592.58</v>
      </c>
    </row>
    <row r="106" spans="1:12">
      <c r="A106" t="s">
        <v>239</v>
      </c>
      <c r="B106"/>
      <c r="C106" s="336">
        <v>64.5</v>
      </c>
      <c r="D106" s="336">
        <v>65</v>
      </c>
      <c r="E106" s="336">
        <v>63</v>
      </c>
      <c r="F106" s="336">
        <v>64.75</v>
      </c>
      <c r="G106" s="336">
        <v>-0.25</v>
      </c>
      <c r="H106" s="336">
        <v>-0.38</v>
      </c>
      <c r="I106" s="336">
        <v>64.5</v>
      </c>
      <c r="J106" s="336">
        <v>64.75</v>
      </c>
      <c r="K106" s="336">
        <v>17132030</v>
      </c>
      <c r="L106" s="336">
        <v>1098800.95</v>
      </c>
    </row>
    <row r="107" spans="1:12">
      <c r="A107" t="s">
        <v>219</v>
      </c>
      <c r="B107"/>
      <c r="C107" s="336">
        <v>57.25</v>
      </c>
      <c r="D107" s="336">
        <v>58.5</v>
      </c>
      <c r="E107" s="336">
        <v>56.5</v>
      </c>
      <c r="F107" s="336">
        <v>58</v>
      </c>
      <c r="G107" s="336">
        <v>1.25</v>
      </c>
      <c r="H107" s="336">
        <v>2.2000000000000002</v>
      </c>
      <c r="I107" s="336">
        <v>57.75</v>
      </c>
      <c r="J107" s="336">
        <v>58</v>
      </c>
      <c r="K107" s="336">
        <v>47290254</v>
      </c>
      <c r="L107" s="336">
        <v>2719323.78</v>
      </c>
    </row>
    <row r="108" spans="1:12">
      <c r="A108" t="s">
        <v>1078</v>
      </c>
      <c r="B108"/>
      <c r="C108" s="336">
        <v>296</v>
      </c>
      <c r="D108" s="336">
        <v>296</v>
      </c>
      <c r="E108" s="336">
        <v>293</v>
      </c>
      <c r="F108" s="336">
        <v>294</v>
      </c>
      <c r="G108" s="336">
        <v>-2</v>
      </c>
      <c r="H108" s="336">
        <v>-0.68</v>
      </c>
      <c r="I108" s="336">
        <v>294</v>
      </c>
      <c r="J108" s="336">
        <v>295</v>
      </c>
      <c r="K108" s="336">
        <v>20899</v>
      </c>
      <c r="L108" s="336">
        <v>6143.9</v>
      </c>
    </row>
    <row r="109" spans="1:12">
      <c r="A109" t="s">
        <v>1080</v>
      </c>
      <c r="B109"/>
      <c r="C109" s="336">
        <v>18.100000000000001</v>
      </c>
      <c r="D109" s="336">
        <v>18.5</v>
      </c>
      <c r="E109" s="336">
        <v>18</v>
      </c>
      <c r="F109" s="336">
        <v>18.3</v>
      </c>
      <c r="G109" s="336">
        <v>0.5</v>
      </c>
      <c r="H109" s="336">
        <v>2.81</v>
      </c>
      <c r="I109" s="336">
        <v>18.2</v>
      </c>
      <c r="J109" s="336">
        <v>18.3</v>
      </c>
      <c r="K109" s="336">
        <v>16965658</v>
      </c>
      <c r="L109" s="336">
        <v>310004.61</v>
      </c>
    </row>
    <row r="110" spans="1:12">
      <c r="A110" t="s">
        <v>147</v>
      </c>
      <c r="B110"/>
      <c r="C110" s="336">
        <v>5.5</v>
      </c>
      <c r="D110" s="336">
        <v>5.7</v>
      </c>
      <c r="E110" s="336">
        <v>5.5</v>
      </c>
      <c r="F110" s="336">
        <v>5.6</v>
      </c>
      <c r="G110" s="336">
        <v>0.1</v>
      </c>
      <c r="H110" s="336">
        <v>1.82</v>
      </c>
      <c r="I110" s="336">
        <v>5.6</v>
      </c>
      <c r="J110" s="336">
        <v>5.65</v>
      </c>
      <c r="K110" s="336">
        <v>10103159</v>
      </c>
      <c r="L110" s="336">
        <v>56368.28</v>
      </c>
    </row>
    <row r="111" spans="1:12">
      <c r="A111" t="s">
        <v>129</v>
      </c>
      <c r="B111"/>
      <c r="C111" s="336">
        <v>10.3</v>
      </c>
      <c r="D111" s="336">
        <v>10.4</v>
      </c>
      <c r="E111" s="336">
        <v>10</v>
      </c>
      <c r="F111" s="336">
        <v>10</v>
      </c>
      <c r="G111" s="336">
        <v>-0.1</v>
      </c>
      <c r="H111" s="336">
        <v>-0.99</v>
      </c>
      <c r="I111" s="336">
        <v>10</v>
      </c>
      <c r="J111" s="336">
        <v>10.1</v>
      </c>
      <c r="K111" s="336">
        <v>10596298</v>
      </c>
      <c r="L111" s="336">
        <v>107435.95</v>
      </c>
    </row>
    <row r="112" spans="1:12">
      <c r="A112" t="s">
        <v>1084</v>
      </c>
      <c r="B112"/>
      <c r="C112" s="336">
        <v>9.6999999999999993</v>
      </c>
      <c r="D112" s="336">
        <v>10.1</v>
      </c>
      <c r="E112" s="336">
        <v>9.5</v>
      </c>
      <c r="F112" s="336">
        <v>10.1</v>
      </c>
      <c r="G112" s="336">
        <v>0.4</v>
      </c>
      <c r="H112" s="336">
        <v>4.12</v>
      </c>
      <c r="I112" s="336">
        <v>10</v>
      </c>
      <c r="J112" s="336">
        <v>10.1</v>
      </c>
      <c r="K112" s="336">
        <v>21152804</v>
      </c>
      <c r="L112" s="336">
        <v>208054.51</v>
      </c>
    </row>
    <row r="113" spans="1:12">
      <c r="A113" t="s">
        <v>2664</v>
      </c>
      <c r="B113" t="s">
        <v>2665</v>
      </c>
      <c r="C113" s="336" t="s">
        <v>370</v>
      </c>
      <c r="D113" s="336" t="s">
        <v>370</v>
      </c>
      <c r="E113" s="336" t="s">
        <v>370</v>
      </c>
      <c r="F113" s="336" t="s">
        <v>370</v>
      </c>
      <c r="G113" s="336" t="s">
        <v>370</v>
      </c>
      <c r="H113" s="336" t="s">
        <v>370</v>
      </c>
      <c r="I113" s="336" t="s">
        <v>370</v>
      </c>
      <c r="J113" s="336" t="s">
        <v>370</v>
      </c>
      <c r="K113" s="336" t="s">
        <v>370</v>
      </c>
      <c r="L113" s="336" t="s">
        <v>370</v>
      </c>
    </row>
    <row r="114" spans="1:12">
      <c r="A114" t="s">
        <v>1086</v>
      </c>
      <c r="B114"/>
      <c r="C114" s="336" t="s">
        <v>1166</v>
      </c>
      <c r="D114" s="336" t="s">
        <v>856</v>
      </c>
      <c r="E114" s="336" t="s">
        <v>1166</v>
      </c>
      <c r="F114" s="336" t="s">
        <v>1166</v>
      </c>
      <c r="G114" s="336" t="s">
        <v>867</v>
      </c>
      <c r="H114" s="336" t="s">
        <v>867</v>
      </c>
      <c r="I114" s="336" t="s">
        <v>1166</v>
      </c>
      <c r="J114" s="336" t="s">
        <v>856</v>
      </c>
      <c r="K114" s="336" t="s">
        <v>2666</v>
      </c>
      <c r="L114" s="336" t="s">
        <v>2667</v>
      </c>
    </row>
    <row r="115" spans="1:12">
      <c r="A115" t="s">
        <v>1089</v>
      </c>
      <c r="B115"/>
      <c r="C115" s="336" t="s">
        <v>2206</v>
      </c>
      <c r="D115" s="336" t="s">
        <v>2070</v>
      </c>
      <c r="E115" s="336" t="s">
        <v>1458</v>
      </c>
      <c r="F115" s="336" t="s">
        <v>1458</v>
      </c>
      <c r="G115" s="336" t="s">
        <v>867</v>
      </c>
      <c r="H115" s="336" t="s">
        <v>867</v>
      </c>
      <c r="I115" s="336" t="s">
        <v>1458</v>
      </c>
      <c r="J115" s="336" t="s">
        <v>2070</v>
      </c>
      <c r="K115" s="336" t="s">
        <v>2668</v>
      </c>
      <c r="L115" s="336" t="s">
        <v>2669</v>
      </c>
    </row>
    <row r="116" spans="1:12">
      <c r="A116" t="s">
        <v>307</v>
      </c>
      <c r="B116"/>
      <c r="C116" s="336" t="s">
        <v>876</v>
      </c>
      <c r="D116" s="336" t="s">
        <v>1210</v>
      </c>
      <c r="E116" s="336" t="s">
        <v>862</v>
      </c>
      <c r="F116" s="336" t="s">
        <v>862</v>
      </c>
      <c r="G116" s="336" t="s">
        <v>943</v>
      </c>
      <c r="H116" s="336" t="s">
        <v>1100</v>
      </c>
      <c r="I116" s="336" t="s">
        <v>862</v>
      </c>
      <c r="J116" s="336" t="s">
        <v>876</v>
      </c>
      <c r="K116" s="336" t="s">
        <v>2670</v>
      </c>
      <c r="L116" s="336" t="s">
        <v>2671</v>
      </c>
    </row>
    <row r="117" spans="1:12">
      <c r="A117" t="s">
        <v>1094</v>
      </c>
      <c r="B117"/>
      <c r="C117" s="336" t="s">
        <v>1103</v>
      </c>
      <c r="D117" s="336" t="s">
        <v>1096</v>
      </c>
      <c r="E117" s="336" t="s">
        <v>1103</v>
      </c>
      <c r="F117" s="336" t="s">
        <v>1103</v>
      </c>
      <c r="G117" s="336" t="s">
        <v>867</v>
      </c>
      <c r="H117" s="336" t="s">
        <v>867</v>
      </c>
      <c r="I117" s="336" t="s">
        <v>1103</v>
      </c>
      <c r="J117" s="336" t="s">
        <v>1102</v>
      </c>
      <c r="K117" s="336" t="s">
        <v>2672</v>
      </c>
      <c r="L117" s="336" t="s">
        <v>2673</v>
      </c>
    </row>
    <row r="118" spans="1:12">
      <c r="A118" t="s">
        <v>1098</v>
      </c>
      <c r="B118"/>
      <c r="C118" s="336" t="s">
        <v>1636</v>
      </c>
      <c r="D118" s="336" t="s">
        <v>881</v>
      </c>
      <c r="E118" s="336" t="s">
        <v>965</v>
      </c>
      <c r="F118" s="336" t="s">
        <v>1636</v>
      </c>
      <c r="G118" s="336" t="s">
        <v>866</v>
      </c>
      <c r="H118" s="336" t="s">
        <v>1939</v>
      </c>
      <c r="I118" s="336" t="s">
        <v>965</v>
      </c>
      <c r="J118" s="336" t="s">
        <v>1636</v>
      </c>
      <c r="K118" s="336" t="s">
        <v>2674</v>
      </c>
      <c r="L118" s="336" t="s">
        <v>2675</v>
      </c>
    </row>
    <row r="119" spans="1:12">
      <c r="A119" t="s">
        <v>1101</v>
      </c>
      <c r="B119"/>
      <c r="C119" s="336" t="s">
        <v>1419</v>
      </c>
      <c r="D119" s="336" t="s">
        <v>1318</v>
      </c>
      <c r="E119" s="336" t="s">
        <v>1735</v>
      </c>
      <c r="F119" s="336" t="s">
        <v>1735</v>
      </c>
      <c r="G119" s="336" t="s">
        <v>867</v>
      </c>
      <c r="H119" s="336" t="s">
        <v>867</v>
      </c>
      <c r="I119" s="336" t="s">
        <v>1735</v>
      </c>
      <c r="J119" s="336" t="s">
        <v>1427</v>
      </c>
      <c r="K119" s="336" t="s">
        <v>2676</v>
      </c>
      <c r="L119" s="336" t="s">
        <v>2677</v>
      </c>
    </row>
    <row r="120" spans="1:12">
      <c r="A120" t="s">
        <v>1104</v>
      </c>
      <c r="B120"/>
      <c r="C120" s="336" t="s">
        <v>928</v>
      </c>
      <c r="D120" s="336" t="s">
        <v>2207</v>
      </c>
      <c r="E120" s="336" t="s">
        <v>928</v>
      </c>
      <c r="F120" s="336" t="s">
        <v>2207</v>
      </c>
      <c r="G120" s="336" t="s">
        <v>1106</v>
      </c>
      <c r="H120" s="336" t="s">
        <v>2678</v>
      </c>
      <c r="I120" s="336" t="s">
        <v>928</v>
      </c>
      <c r="J120" s="336" t="s">
        <v>2207</v>
      </c>
      <c r="K120" s="336" t="s">
        <v>2679</v>
      </c>
      <c r="L120" s="336" t="s">
        <v>2680</v>
      </c>
    </row>
    <row r="121" spans="1:12">
      <c r="A121" t="s">
        <v>1107</v>
      </c>
      <c r="B121"/>
      <c r="C121" s="336" t="s">
        <v>2037</v>
      </c>
      <c r="D121" s="336" t="s">
        <v>2160</v>
      </c>
      <c r="E121" s="336" t="s">
        <v>2002</v>
      </c>
      <c r="F121" s="336" t="s">
        <v>960</v>
      </c>
      <c r="G121" s="336" t="s">
        <v>989</v>
      </c>
      <c r="H121" s="336" t="s">
        <v>950</v>
      </c>
      <c r="I121" s="336" t="s">
        <v>960</v>
      </c>
      <c r="J121" s="336" t="s">
        <v>2160</v>
      </c>
      <c r="K121" s="336" t="s">
        <v>2681</v>
      </c>
      <c r="L121" s="336" t="s">
        <v>2682</v>
      </c>
    </row>
    <row r="122" spans="1:12">
      <c r="A122" t="s">
        <v>289</v>
      </c>
      <c r="B122"/>
      <c r="C122" s="336" t="s">
        <v>1143</v>
      </c>
      <c r="D122" s="336" t="s">
        <v>1143</v>
      </c>
      <c r="E122" s="336" t="s">
        <v>822</v>
      </c>
      <c r="F122" s="336" t="s">
        <v>1209</v>
      </c>
      <c r="G122" s="336" t="s">
        <v>902</v>
      </c>
      <c r="H122" s="336" t="s">
        <v>1236</v>
      </c>
      <c r="I122" s="336" t="s">
        <v>822</v>
      </c>
      <c r="J122" s="336" t="s">
        <v>1209</v>
      </c>
      <c r="K122" s="336" t="s">
        <v>2683</v>
      </c>
      <c r="L122" s="336" t="s">
        <v>2684</v>
      </c>
    </row>
    <row r="123" spans="1:12">
      <c r="A123" t="s">
        <v>1112</v>
      </c>
      <c r="B123"/>
      <c r="C123" s="336" t="s">
        <v>954</v>
      </c>
      <c r="D123" s="336" t="s">
        <v>952</v>
      </c>
      <c r="E123" s="336" t="s">
        <v>1083</v>
      </c>
      <c r="F123" s="336" t="s">
        <v>1083</v>
      </c>
      <c r="G123" s="336" t="s">
        <v>902</v>
      </c>
      <c r="H123" s="336" t="s">
        <v>2393</v>
      </c>
      <c r="I123" s="336" t="s">
        <v>1083</v>
      </c>
      <c r="J123" s="336" t="s">
        <v>964</v>
      </c>
      <c r="K123" s="336" t="s">
        <v>2685</v>
      </c>
      <c r="L123" s="336" t="s">
        <v>2686</v>
      </c>
    </row>
    <row r="124" spans="1:12">
      <c r="A124" t="s">
        <v>285</v>
      </c>
      <c r="B124"/>
      <c r="C124" s="336" t="s">
        <v>1899</v>
      </c>
      <c r="D124" s="336" t="s">
        <v>2208</v>
      </c>
      <c r="E124" s="336" t="s">
        <v>1893</v>
      </c>
      <c r="F124" s="336" t="s">
        <v>1893</v>
      </c>
      <c r="G124" s="336" t="s">
        <v>959</v>
      </c>
      <c r="H124" s="336" t="s">
        <v>2209</v>
      </c>
      <c r="I124" s="336" t="s">
        <v>1893</v>
      </c>
      <c r="J124" s="336" t="s">
        <v>2210</v>
      </c>
      <c r="K124" s="336" t="s">
        <v>2687</v>
      </c>
      <c r="L124" s="336" t="s">
        <v>2688</v>
      </c>
    </row>
    <row r="125" spans="1:12">
      <c r="A125" t="s">
        <v>284</v>
      </c>
      <c r="B125"/>
      <c r="C125" s="336" t="s">
        <v>991</v>
      </c>
      <c r="D125" s="336" t="s">
        <v>991</v>
      </c>
      <c r="E125" s="336" t="s">
        <v>1294</v>
      </c>
      <c r="F125" s="336" t="s">
        <v>1415</v>
      </c>
      <c r="G125" s="336" t="s">
        <v>902</v>
      </c>
      <c r="H125" s="336" t="s">
        <v>1005</v>
      </c>
      <c r="I125" s="336" t="s">
        <v>1294</v>
      </c>
      <c r="J125" s="336" t="s">
        <v>1415</v>
      </c>
      <c r="K125" s="336" t="s">
        <v>2689</v>
      </c>
      <c r="L125" s="336" t="s">
        <v>2690</v>
      </c>
    </row>
    <row r="126" spans="1:12">
      <c r="A126" t="s">
        <v>278</v>
      </c>
      <c r="B126"/>
      <c r="C126" s="336" t="s">
        <v>1995</v>
      </c>
      <c r="D126" s="336" t="s">
        <v>835</v>
      </c>
      <c r="E126" s="336" t="s">
        <v>1930</v>
      </c>
      <c r="F126" s="336" t="s">
        <v>1995</v>
      </c>
      <c r="G126" s="336" t="s">
        <v>867</v>
      </c>
      <c r="H126" s="336" t="s">
        <v>867</v>
      </c>
      <c r="I126" s="336" t="s">
        <v>1995</v>
      </c>
      <c r="J126" s="336" t="s">
        <v>1925</v>
      </c>
      <c r="K126" s="336" t="s">
        <v>2691</v>
      </c>
      <c r="L126" s="336" t="s">
        <v>2692</v>
      </c>
    </row>
    <row r="127" spans="1:12">
      <c r="A127" t="s">
        <v>273</v>
      </c>
      <c r="B127"/>
      <c r="C127" s="336" t="s">
        <v>901</v>
      </c>
      <c r="D127" s="336" t="s">
        <v>900</v>
      </c>
      <c r="E127" s="336" t="s">
        <v>1369</v>
      </c>
      <c r="F127" s="336" t="s">
        <v>1362</v>
      </c>
      <c r="G127" s="336" t="s">
        <v>978</v>
      </c>
      <c r="H127" s="336" t="s">
        <v>2693</v>
      </c>
      <c r="I127" s="336" t="s">
        <v>1362</v>
      </c>
      <c r="J127" s="336" t="s">
        <v>958</v>
      </c>
      <c r="K127" s="336" t="s">
        <v>2694</v>
      </c>
      <c r="L127" s="336" t="s">
        <v>2695</v>
      </c>
    </row>
    <row r="128" spans="1:12">
      <c r="A128" t="s">
        <v>1120</v>
      </c>
      <c r="B128"/>
      <c r="C128" s="336" t="s">
        <v>1441</v>
      </c>
      <c r="D128" s="336" t="s">
        <v>1441</v>
      </c>
      <c r="E128" s="336" t="s">
        <v>2018</v>
      </c>
      <c r="F128" s="336" t="s">
        <v>2018</v>
      </c>
      <c r="G128" s="336" t="s">
        <v>947</v>
      </c>
      <c r="H128" s="336" t="s">
        <v>1135</v>
      </c>
      <c r="I128" s="336" t="s">
        <v>2018</v>
      </c>
      <c r="J128" s="336" t="s">
        <v>1133</v>
      </c>
      <c r="K128" s="336" t="s">
        <v>2696</v>
      </c>
      <c r="L128" s="336" t="s">
        <v>2697</v>
      </c>
    </row>
    <row r="129" spans="1:12">
      <c r="A129" t="s">
        <v>266</v>
      </c>
      <c r="B129"/>
      <c r="C129" s="336" t="s">
        <v>1882</v>
      </c>
      <c r="D129" s="336" t="s">
        <v>1314</v>
      </c>
      <c r="E129" s="336" t="s">
        <v>1882</v>
      </c>
      <c r="F129" s="336" t="s">
        <v>1573</v>
      </c>
      <c r="G129" s="336" t="s">
        <v>878</v>
      </c>
      <c r="H129" s="336" t="s">
        <v>1200</v>
      </c>
      <c r="I129" s="336" t="s">
        <v>1573</v>
      </c>
      <c r="J129" s="336" t="s">
        <v>1314</v>
      </c>
      <c r="K129" s="336" t="s">
        <v>2698</v>
      </c>
      <c r="L129" s="336" t="s">
        <v>2699</v>
      </c>
    </row>
    <row r="130" spans="1:12">
      <c r="A130" t="s">
        <v>1122</v>
      </c>
      <c r="B130"/>
      <c r="C130" s="336" t="s">
        <v>1624</v>
      </c>
      <c r="D130" s="336" t="s">
        <v>1624</v>
      </c>
      <c r="E130" s="336" t="s">
        <v>2066</v>
      </c>
      <c r="F130" s="336" t="s">
        <v>2212</v>
      </c>
      <c r="G130" s="336" t="s">
        <v>895</v>
      </c>
      <c r="H130" s="336" t="s">
        <v>1976</v>
      </c>
      <c r="I130" s="336" t="s">
        <v>1522</v>
      </c>
      <c r="J130" s="336" t="s">
        <v>2212</v>
      </c>
      <c r="K130" s="336" t="s">
        <v>2700</v>
      </c>
      <c r="L130" s="336" t="s">
        <v>2701</v>
      </c>
    </row>
    <row r="131" spans="1:12">
      <c r="A131" t="s">
        <v>1126</v>
      </c>
      <c r="B131"/>
      <c r="C131" s="336" t="s">
        <v>1133</v>
      </c>
      <c r="D131" s="336" t="s">
        <v>1154</v>
      </c>
      <c r="E131" s="336" t="s">
        <v>1401</v>
      </c>
      <c r="F131" s="336" t="s">
        <v>1401</v>
      </c>
      <c r="G131" s="336" t="s">
        <v>2702</v>
      </c>
      <c r="H131" s="336" t="s">
        <v>2703</v>
      </c>
      <c r="I131" s="336" t="s">
        <v>1401</v>
      </c>
      <c r="J131" s="336" t="s">
        <v>1198</v>
      </c>
      <c r="K131" s="336" t="s">
        <v>2704</v>
      </c>
      <c r="L131" s="336" t="s">
        <v>2705</v>
      </c>
    </row>
    <row r="132" spans="1:12">
      <c r="A132" t="s">
        <v>254</v>
      </c>
      <c r="B132"/>
      <c r="C132" s="336" t="s">
        <v>2214</v>
      </c>
      <c r="D132" s="336" t="s">
        <v>2215</v>
      </c>
      <c r="E132" s="336" t="s">
        <v>2214</v>
      </c>
      <c r="F132" s="336" t="s">
        <v>2216</v>
      </c>
      <c r="G132" s="336" t="s">
        <v>1993</v>
      </c>
      <c r="H132" s="336" t="s">
        <v>2217</v>
      </c>
      <c r="I132" s="336" t="s">
        <v>2216</v>
      </c>
      <c r="J132" s="336" t="s">
        <v>2706</v>
      </c>
      <c r="K132" s="336" t="s">
        <v>2707</v>
      </c>
      <c r="L132" s="336" t="s">
        <v>2708</v>
      </c>
    </row>
    <row r="133" spans="1:12">
      <c r="A133" t="s">
        <v>253</v>
      </c>
      <c r="B133"/>
      <c r="C133" s="336" t="s">
        <v>949</v>
      </c>
      <c r="D133" s="336" t="s">
        <v>922</v>
      </c>
      <c r="E133" s="336" t="s">
        <v>985</v>
      </c>
      <c r="F133" s="336" t="s">
        <v>922</v>
      </c>
      <c r="G133" s="336" t="s">
        <v>866</v>
      </c>
      <c r="H133" s="336" t="s">
        <v>1879</v>
      </c>
      <c r="I133" s="336" t="s">
        <v>949</v>
      </c>
      <c r="J133" s="336" t="s">
        <v>922</v>
      </c>
      <c r="K133" s="336" t="s">
        <v>2709</v>
      </c>
      <c r="L133" s="336" t="s">
        <v>2710</v>
      </c>
    </row>
    <row r="134" spans="1:12">
      <c r="A134" t="s">
        <v>1129</v>
      </c>
      <c r="B134"/>
      <c r="C134" s="336" t="s">
        <v>1949</v>
      </c>
      <c r="D134" s="336" t="s">
        <v>1949</v>
      </c>
      <c r="E134" s="336" t="s">
        <v>879</v>
      </c>
      <c r="F134" s="336" t="s">
        <v>879</v>
      </c>
      <c r="G134" s="336" t="s">
        <v>899</v>
      </c>
      <c r="H134" s="336" t="s">
        <v>1975</v>
      </c>
      <c r="I134" s="336" t="s">
        <v>879</v>
      </c>
      <c r="J134" s="336" t="s">
        <v>1949</v>
      </c>
      <c r="K134" s="336" t="s">
        <v>2711</v>
      </c>
      <c r="L134" s="336" t="s">
        <v>2712</v>
      </c>
    </row>
    <row r="135" spans="1:12">
      <c r="A135" t="s">
        <v>252</v>
      </c>
      <c r="B135"/>
      <c r="C135" s="336" t="s">
        <v>2218</v>
      </c>
      <c r="D135" s="336" t="s">
        <v>2219</v>
      </c>
      <c r="E135" s="336" t="s">
        <v>2220</v>
      </c>
      <c r="F135" s="336" t="s">
        <v>2221</v>
      </c>
      <c r="G135" s="336" t="s">
        <v>1079</v>
      </c>
      <c r="H135" s="336" t="s">
        <v>1010</v>
      </c>
      <c r="I135" s="336" t="s">
        <v>2221</v>
      </c>
      <c r="J135" s="336" t="s">
        <v>2218</v>
      </c>
      <c r="K135" s="336" t="s">
        <v>2713</v>
      </c>
      <c r="L135" s="336" t="s">
        <v>2714</v>
      </c>
    </row>
    <row r="136" spans="1:12">
      <c r="A136" t="s">
        <v>1132</v>
      </c>
      <c r="B136"/>
      <c r="C136" s="336" t="s">
        <v>1036</v>
      </c>
      <c r="D136" s="336" t="s">
        <v>936</v>
      </c>
      <c r="E136" s="336" t="s">
        <v>1036</v>
      </c>
      <c r="F136" s="336" t="s">
        <v>1036</v>
      </c>
      <c r="G136" s="336" t="s">
        <v>943</v>
      </c>
      <c r="H136" s="336" t="s">
        <v>2715</v>
      </c>
      <c r="I136" s="336" t="s">
        <v>1036</v>
      </c>
      <c r="J136" s="336" t="s">
        <v>1082</v>
      </c>
      <c r="K136" s="336" t="s">
        <v>2716</v>
      </c>
      <c r="L136" s="336" t="s">
        <v>2717</v>
      </c>
    </row>
    <row r="137" spans="1:12">
      <c r="A137" t="s">
        <v>248</v>
      </c>
      <c r="B137"/>
      <c r="C137" s="336" t="s">
        <v>1064</v>
      </c>
      <c r="D137" s="336" t="s">
        <v>1064</v>
      </c>
      <c r="E137" s="336" t="s">
        <v>1877</v>
      </c>
      <c r="F137" s="336" t="s">
        <v>1065</v>
      </c>
      <c r="G137" s="336" t="s">
        <v>899</v>
      </c>
      <c r="H137" s="336" t="s">
        <v>1066</v>
      </c>
      <c r="I137" s="336" t="s">
        <v>1065</v>
      </c>
      <c r="J137" s="336" t="s">
        <v>1064</v>
      </c>
      <c r="K137" s="336" t="s">
        <v>2718</v>
      </c>
      <c r="L137" s="336" t="s">
        <v>2719</v>
      </c>
    </row>
    <row r="138" spans="1:12">
      <c r="A138" t="s">
        <v>1136</v>
      </c>
      <c r="B138"/>
      <c r="C138" s="336" t="s">
        <v>802</v>
      </c>
      <c r="D138" s="336" t="s">
        <v>1268</v>
      </c>
      <c r="E138" s="336" t="s">
        <v>1034</v>
      </c>
      <c r="F138" s="336" t="s">
        <v>937</v>
      </c>
      <c r="G138" s="336" t="s">
        <v>863</v>
      </c>
      <c r="H138" s="336" t="s">
        <v>1799</v>
      </c>
      <c r="I138" s="336" t="s">
        <v>1081</v>
      </c>
      <c r="J138" s="336" t="s">
        <v>937</v>
      </c>
      <c r="K138" s="336" t="s">
        <v>2720</v>
      </c>
      <c r="L138" s="336" t="s">
        <v>2721</v>
      </c>
    </row>
    <row r="139" spans="1:12">
      <c r="A139" t="s">
        <v>242</v>
      </c>
      <c r="B139"/>
      <c r="C139" s="336" t="s">
        <v>2042</v>
      </c>
      <c r="D139" s="336" t="s">
        <v>2222</v>
      </c>
      <c r="E139" s="336" t="s">
        <v>1978</v>
      </c>
      <c r="F139" s="336" t="s">
        <v>2042</v>
      </c>
      <c r="G139" s="336" t="s">
        <v>989</v>
      </c>
      <c r="H139" s="336" t="s">
        <v>2722</v>
      </c>
      <c r="I139" s="336" t="s">
        <v>2042</v>
      </c>
      <c r="J139" s="336" t="s">
        <v>2291</v>
      </c>
      <c r="K139" s="336" t="s">
        <v>2723</v>
      </c>
      <c r="L139" s="336" t="s">
        <v>2724</v>
      </c>
    </row>
    <row r="140" spans="1:12">
      <c r="A140" t="s">
        <v>1138</v>
      </c>
      <c r="B140"/>
      <c r="C140" s="336" t="s">
        <v>1505</v>
      </c>
      <c r="D140" s="336" t="s">
        <v>1232</v>
      </c>
      <c r="E140" s="336" t="s">
        <v>1326</v>
      </c>
      <c r="F140" s="336" t="s">
        <v>1326</v>
      </c>
      <c r="G140" s="336" t="s">
        <v>857</v>
      </c>
      <c r="H140" s="336" t="s">
        <v>1302</v>
      </c>
      <c r="I140" s="336" t="s">
        <v>1326</v>
      </c>
      <c r="J140" s="336" t="s">
        <v>1232</v>
      </c>
      <c r="K140" s="336" t="s">
        <v>2725</v>
      </c>
      <c r="L140" s="336" t="s">
        <v>2726</v>
      </c>
    </row>
    <row r="141" spans="1:12">
      <c r="A141" t="s">
        <v>241</v>
      </c>
      <c r="B141"/>
      <c r="C141" s="336" t="s">
        <v>2223</v>
      </c>
      <c r="D141" s="336" t="s">
        <v>1944</v>
      </c>
      <c r="E141" s="336" t="s">
        <v>1532</v>
      </c>
      <c r="F141" s="336" t="s">
        <v>1944</v>
      </c>
      <c r="G141" s="336" t="s">
        <v>989</v>
      </c>
      <c r="H141" s="336" t="s">
        <v>1885</v>
      </c>
      <c r="I141" s="336" t="s">
        <v>2223</v>
      </c>
      <c r="J141" s="336" t="s">
        <v>1944</v>
      </c>
      <c r="K141" s="336" t="s">
        <v>2727</v>
      </c>
      <c r="L141" s="336" t="s">
        <v>2728</v>
      </c>
    </row>
    <row r="142" spans="1:12">
      <c r="A142" t="s">
        <v>240</v>
      </c>
      <c r="B142"/>
      <c r="C142" s="336" t="s">
        <v>1421</v>
      </c>
      <c r="D142" s="336" t="s">
        <v>1421</v>
      </c>
      <c r="E142" s="336" t="s">
        <v>1155</v>
      </c>
      <c r="F142" s="336" t="s">
        <v>1421</v>
      </c>
      <c r="G142" s="336" t="s">
        <v>867</v>
      </c>
      <c r="H142" s="336" t="s">
        <v>867</v>
      </c>
      <c r="I142" s="336" t="s">
        <v>1155</v>
      </c>
      <c r="J142" s="336" t="s">
        <v>1421</v>
      </c>
      <c r="K142" s="336" t="s">
        <v>2729</v>
      </c>
      <c r="L142" s="336" t="s">
        <v>2730</v>
      </c>
    </row>
    <row r="143" spans="1:12">
      <c r="A143" t="s">
        <v>2731</v>
      </c>
      <c r="B143" t="s">
        <v>2462</v>
      </c>
      <c r="C143" s="336" t="s">
        <v>370</v>
      </c>
      <c r="D143" s="336" t="s">
        <v>370</v>
      </c>
      <c r="E143" s="336" t="s">
        <v>370</v>
      </c>
      <c r="F143" s="336" t="s">
        <v>370</v>
      </c>
      <c r="G143" s="336" t="s">
        <v>370</v>
      </c>
      <c r="H143" s="336" t="s">
        <v>370</v>
      </c>
      <c r="I143" s="336" t="s">
        <v>370</v>
      </c>
      <c r="J143" s="336" t="s">
        <v>370</v>
      </c>
      <c r="K143" s="336" t="s">
        <v>370</v>
      </c>
      <c r="L143" s="336" t="s">
        <v>370</v>
      </c>
    </row>
    <row r="144" spans="1:12">
      <c r="A144" t="s">
        <v>229</v>
      </c>
      <c r="B144"/>
      <c r="C144" s="336" t="s">
        <v>1964</v>
      </c>
      <c r="D144" s="336" t="s">
        <v>1964</v>
      </c>
      <c r="E144" s="336" t="s">
        <v>1688</v>
      </c>
      <c r="F144" s="336" t="s">
        <v>1127</v>
      </c>
      <c r="G144" s="336" t="s">
        <v>943</v>
      </c>
      <c r="H144" s="336" t="s">
        <v>1343</v>
      </c>
      <c r="I144" s="336" t="s">
        <v>1688</v>
      </c>
      <c r="J144" s="336" t="s">
        <v>1127</v>
      </c>
      <c r="K144" s="336" t="s">
        <v>2732</v>
      </c>
      <c r="L144" s="336" t="s">
        <v>2733</v>
      </c>
    </row>
    <row r="145" spans="1:12">
      <c r="A145" t="s">
        <v>330</v>
      </c>
      <c r="B145"/>
      <c r="C145" s="336" t="s">
        <v>879</v>
      </c>
      <c r="D145" s="336" t="s">
        <v>1141</v>
      </c>
      <c r="E145" s="336" t="s">
        <v>881</v>
      </c>
      <c r="F145" s="336" t="s">
        <v>879</v>
      </c>
      <c r="G145" s="336" t="s">
        <v>867</v>
      </c>
      <c r="H145" s="336" t="s">
        <v>867</v>
      </c>
      <c r="I145" s="336" t="s">
        <v>879</v>
      </c>
      <c r="J145" s="336" t="s">
        <v>1949</v>
      </c>
      <c r="K145" s="336" t="s">
        <v>2734</v>
      </c>
      <c r="L145" s="336" t="s">
        <v>2735</v>
      </c>
    </row>
    <row r="146" spans="1:12">
      <c r="A146" t="s">
        <v>1142</v>
      </c>
      <c r="B146"/>
      <c r="C146" s="336" t="s">
        <v>1116</v>
      </c>
      <c r="D146" s="336" t="s">
        <v>1116</v>
      </c>
      <c r="E146" s="336" t="s">
        <v>870</v>
      </c>
      <c r="F146" s="336" t="s">
        <v>1116</v>
      </c>
      <c r="G146" s="336" t="s">
        <v>867</v>
      </c>
      <c r="H146" s="336" t="s">
        <v>867</v>
      </c>
      <c r="I146" s="336" t="s">
        <v>870</v>
      </c>
      <c r="J146" s="336" t="s">
        <v>1116</v>
      </c>
      <c r="K146" s="336" t="s">
        <v>2736</v>
      </c>
      <c r="L146" s="336" t="s">
        <v>2737</v>
      </c>
    </row>
    <row r="147" spans="1:12">
      <c r="A147" t="s">
        <v>1144</v>
      </c>
      <c r="B147"/>
      <c r="C147" s="336" t="s">
        <v>1733</v>
      </c>
      <c r="D147" s="336" t="s">
        <v>1733</v>
      </c>
      <c r="E147" s="336" t="s">
        <v>1251</v>
      </c>
      <c r="F147" s="336" t="s">
        <v>1733</v>
      </c>
      <c r="G147" s="336" t="s">
        <v>934</v>
      </c>
      <c r="H147" s="336" t="s">
        <v>1881</v>
      </c>
      <c r="I147" s="336" t="s">
        <v>2224</v>
      </c>
      <c r="J147" s="336" t="s">
        <v>1733</v>
      </c>
      <c r="K147" s="336" t="s">
        <v>2738</v>
      </c>
      <c r="L147" s="336" t="s">
        <v>2739</v>
      </c>
    </row>
    <row r="148" spans="1:12">
      <c r="A148" t="s">
        <v>1147</v>
      </c>
      <c r="B148"/>
      <c r="C148" s="336" t="s">
        <v>1314</v>
      </c>
      <c r="D148" s="336" t="s">
        <v>1401</v>
      </c>
      <c r="E148" s="336" t="s">
        <v>1882</v>
      </c>
      <c r="F148" s="336" t="s">
        <v>1314</v>
      </c>
      <c r="G148" s="336" t="s">
        <v>878</v>
      </c>
      <c r="H148" s="336" t="s">
        <v>1200</v>
      </c>
      <c r="I148" s="336" t="s">
        <v>1882</v>
      </c>
      <c r="J148" s="336" t="s">
        <v>1314</v>
      </c>
      <c r="K148" s="336" t="s">
        <v>2740</v>
      </c>
      <c r="L148" s="336" t="s">
        <v>2741</v>
      </c>
    </row>
    <row r="149" spans="1:12">
      <c r="A149" t="s">
        <v>1148</v>
      </c>
      <c r="B149"/>
      <c r="C149" s="336" t="s">
        <v>1110</v>
      </c>
      <c r="D149" s="336" t="s">
        <v>1109</v>
      </c>
      <c r="E149" s="336" t="s">
        <v>1234</v>
      </c>
      <c r="F149" s="336" t="s">
        <v>1110</v>
      </c>
      <c r="G149" s="336" t="s">
        <v>867</v>
      </c>
      <c r="H149" s="336" t="s">
        <v>867</v>
      </c>
      <c r="I149" s="336" t="s">
        <v>789</v>
      </c>
      <c r="J149" s="336" t="s">
        <v>1205</v>
      </c>
      <c r="K149" s="336" t="s">
        <v>2742</v>
      </c>
      <c r="L149" s="336" t="s">
        <v>2743</v>
      </c>
    </row>
    <row r="150" spans="1:12">
      <c r="A150" t="s">
        <v>336</v>
      </c>
      <c r="B150"/>
      <c r="C150" s="336" t="s">
        <v>2057</v>
      </c>
      <c r="D150" s="336" t="s">
        <v>1612</v>
      </c>
      <c r="E150" s="336" t="s">
        <v>2057</v>
      </c>
      <c r="F150" s="336" t="s">
        <v>1310</v>
      </c>
      <c r="G150" s="336" t="s">
        <v>934</v>
      </c>
      <c r="H150" s="336" t="s">
        <v>1311</v>
      </c>
      <c r="I150" s="336" t="s">
        <v>1310</v>
      </c>
      <c r="J150" s="336" t="s">
        <v>1525</v>
      </c>
      <c r="K150" s="336" t="s">
        <v>2744</v>
      </c>
      <c r="L150" s="336" t="s">
        <v>2745</v>
      </c>
    </row>
    <row r="151" spans="1:12">
      <c r="A151" t="s">
        <v>2226</v>
      </c>
      <c r="B151"/>
      <c r="C151" s="336" t="s">
        <v>1890</v>
      </c>
      <c r="D151" s="336" t="s">
        <v>2227</v>
      </c>
      <c r="E151" s="336" t="s">
        <v>1890</v>
      </c>
      <c r="F151" s="336" t="s">
        <v>1890</v>
      </c>
      <c r="G151" s="336" t="s">
        <v>867</v>
      </c>
      <c r="H151" s="336" t="s">
        <v>867</v>
      </c>
      <c r="I151" s="336" t="s">
        <v>1890</v>
      </c>
      <c r="J151" s="336" t="s">
        <v>2227</v>
      </c>
      <c r="K151" s="336" t="s">
        <v>2746</v>
      </c>
      <c r="L151" s="336" t="s">
        <v>2747</v>
      </c>
    </row>
    <row r="152" spans="1:12">
      <c r="A152" t="s">
        <v>188</v>
      </c>
      <c r="B152"/>
      <c r="C152" s="336" t="s">
        <v>894</v>
      </c>
      <c r="D152" s="336" t="s">
        <v>1631</v>
      </c>
      <c r="E152" s="336" t="s">
        <v>894</v>
      </c>
      <c r="F152" s="336" t="s">
        <v>1643</v>
      </c>
      <c r="G152" s="336" t="s">
        <v>878</v>
      </c>
      <c r="H152" s="336" t="s">
        <v>2748</v>
      </c>
      <c r="I152" s="336" t="s">
        <v>1643</v>
      </c>
      <c r="J152" s="336" t="s">
        <v>1365</v>
      </c>
      <c r="K152" s="336" t="s">
        <v>2749</v>
      </c>
      <c r="L152" s="336" t="s">
        <v>2750</v>
      </c>
    </row>
    <row r="153" spans="1:12">
      <c r="A153" t="s">
        <v>183</v>
      </c>
      <c r="B153"/>
      <c r="C153" s="336" t="s">
        <v>1022</v>
      </c>
      <c r="D153" s="336" t="s">
        <v>1149</v>
      </c>
      <c r="E153" s="336" t="s">
        <v>847</v>
      </c>
      <c r="F153" s="336" t="s">
        <v>1022</v>
      </c>
      <c r="G153" s="336" t="s">
        <v>934</v>
      </c>
      <c r="H153" s="336" t="s">
        <v>950</v>
      </c>
      <c r="I153" s="336" t="s">
        <v>1022</v>
      </c>
      <c r="J153" s="336" t="s">
        <v>1149</v>
      </c>
      <c r="K153" s="336" t="s">
        <v>2751</v>
      </c>
      <c r="L153" s="336" t="s">
        <v>2752</v>
      </c>
    </row>
    <row r="154" spans="1:12">
      <c r="A154" t="s">
        <v>181</v>
      </c>
      <c r="B154"/>
      <c r="C154" s="336" t="s">
        <v>2002</v>
      </c>
      <c r="D154" s="336" t="s">
        <v>2002</v>
      </c>
      <c r="E154" s="336" t="s">
        <v>1290</v>
      </c>
      <c r="F154" s="336" t="s">
        <v>2002</v>
      </c>
      <c r="G154" s="336" t="s">
        <v>867</v>
      </c>
      <c r="H154" s="336" t="s">
        <v>867</v>
      </c>
      <c r="I154" s="336" t="s">
        <v>956</v>
      </c>
      <c r="J154" s="336" t="s">
        <v>2002</v>
      </c>
      <c r="K154" s="336" t="s">
        <v>2753</v>
      </c>
      <c r="L154" s="336" t="s">
        <v>2754</v>
      </c>
    </row>
    <row r="155" spans="1:12">
      <c r="A155" t="s">
        <v>180</v>
      </c>
      <c r="B155"/>
      <c r="C155" s="336" t="s">
        <v>2228</v>
      </c>
      <c r="D155" s="336" t="s">
        <v>2228</v>
      </c>
      <c r="E155" s="336" t="s">
        <v>2229</v>
      </c>
      <c r="F155" s="336" t="s">
        <v>2230</v>
      </c>
      <c r="G155" s="336" t="s">
        <v>2231</v>
      </c>
      <c r="H155" s="336" t="s">
        <v>2232</v>
      </c>
      <c r="I155" s="336" t="s">
        <v>2230</v>
      </c>
      <c r="J155" s="336" t="s">
        <v>2233</v>
      </c>
      <c r="K155" s="336" t="s">
        <v>2755</v>
      </c>
      <c r="L155" s="336" t="s">
        <v>2756</v>
      </c>
    </row>
    <row r="156" spans="1:12">
      <c r="A156" t="s">
        <v>1153</v>
      </c>
      <c r="B156"/>
      <c r="C156" s="336" t="s">
        <v>1197</v>
      </c>
      <c r="D156" s="336" t="s">
        <v>2018</v>
      </c>
      <c r="E156" s="336" t="s">
        <v>1068</v>
      </c>
      <c r="F156" s="336" t="s">
        <v>1401</v>
      </c>
      <c r="G156" s="336" t="s">
        <v>878</v>
      </c>
      <c r="H156" s="336" t="s">
        <v>1968</v>
      </c>
      <c r="I156" s="336" t="s">
        <v>1401</v>
      </c>
      <c r="J156" s="336" t="s">
        <v>2044</v>
      </c>
      <c r="K156" s="336" t="s">
        <v>2757</v>
      </c>
      <c r="L156" s="336" t="s">
        <v>2758</v>
      </c>
    </row>
    <row r="157" spans="1:12">
      <c r="A157" t="s">
        <v>176</v>
      </c>
      <c r="B157"/>
      <c r="C157" s="336" t="s">
        <v>2234</v>
      </c>
      <c r="D157" s="336" t="s">
        <v>1466</v>
      </c>
      <c r="E157" s="336" t="s">
        <v>2234</v>
      </c>
      <c r="F157" s="336" t="s">
        <v>2235</v>
      </c>
      <c r="G157" s="336" t="s">
        <v>867</v>
      </c>
      <c r="H157" s="336" t="s">
        <v>867</v>
      </c>
      <c r="I157" s="336" t="s">
        <v>2234</v>
      </c>
      <c r="J157" s="336" t="s">
        <v>2235</v>
      </c>
      <c r="K157" s="336" t="s">
        <v>2759</v>
      </c>
      <c r="L157" s="336" t="s">
        <v>2760</v>
      </c>
    </row>
    <row r="158" spans="1:12">
      <c r="A158" t="s">
        <v>1157</v>
      </c>
      <c r="B158"/>
      <c r="C158" s="336" t="s">
        <v>1088</v>
      </c>
      <c r="D158" s="336" t="s">
        <v>1942</v>
      </c>
      <c r="E158" s="336" t="s">
        <v>1088</v>
      </c>
      <c r="F158" s="336" t="s">
        <v>1811</v>
      </c>
      <c r="G158" s="336" t="s">
        <v>1106</v>
      </c>
      <c r="H158" s="336" t="s">
        <v>1121</v>
      </c>
      <c r="I158" s="336" t="s">
        <v>1088</v>
      </c>
      <c r="J158" s="336" t="s">
        <v>1942</v>
      </c>
      <c r="K158" s="336" t="s">
        <v>2761</v>
      </c>
      <c r="L158" s="336" t="s">
        <v>2762</v>
      </c>
    </row>
    <row r="159" spans="1:12">
      <c r="A159" t="s">
        <v>1160</v>
      </c>
      <c r="B159"/>
      <c r="C159" s="336" t="s">
        <v>1133</v>
      </c>
      <c r="D159" s="336" t="s">
        <v>1133</v>
      </c>
      <c r="E159" s="336" t="s">
        <v>1198</v>
      </c>
      <c r="F159" s="336" t="s">
        <v>2018</v>
      </c>
      <c r="G159" s="336" t="s">
        <v>863</v>
      </c>
      <c r="H159" s="336" t="s">
        <v>2027</v>
      </c>
      <c r="I159" s="336" t="s">
        <v>1134</v>
      </c>
      <c r="J159" s="336" t="s">
        <v>2018</v>
      </c>
      <c r="K159" s="336" t="s">
        <v>2763</v>
      </c>
      <c r="L159" s="336" t="s">
        <v>2764</v>
      </c>
    </row>
    <row r="160" spans="1:12">
      <c r="A160" t="s">
        <v>1161</v>
      </c>
      <c r="B160"/>
      <c r="C160" s="336" t="s">
        <v>1669</v>
      </c>
      <c r="D160" s="336" t="s">
        <v>1670</v>
      </c>
      <c r="E160" s="336" t="s">
        <v>1499</v>
      </c>
      <c r="F160" s="336" t="s">
        <v>1499</v>
      </c>
      <c r="G160" s="336" t="s">
        <v>857</v>
      </c>
      <c r="H160" s="336" t="s">
        <v>2197</v>
      </c>
      <c r="I160" s="336" t="s">
        <v>1499</v>
      </c>
      <c r="J160" s="336" t="s">
        <v>1669</v>
      </c>
      <c r="K160" s="336" t="s">
        <v>2765</v>
      </c>
      <c r="L160" s="336" t="s">
        <v>2766</v>
      </c>
    </row>
    <row r="161" spans="1:12">
      <c r="A161" t="s">
        <v>160</v>
      </c>
      <c r="B161"/>
      <c r="C161" s="336" t="s">
        <v>1406</v>
      </c>
      <c r="D161" s="336" t="s">
        <v>1406</v>
      </c>
      <c r="E161" s="336" t="s">
        <v>1188</v>
      </c>
      <c r="F161" s="336" t="s">
        <v>1188</v>
      </c>
      <c r="G161" s="336" t="s">
        <v>943</v>
      </c>
      <c r="H161" s="336" t="s">
        <v>920</v>
      </c>
      <c r="I161" s="336" t="s">
        <v>1188</v>
      </c>
      <c r="J161" s="336" t="s">
        <v>1189</v>
      </c>
      <c r="K161" s="336" t="s">
        <v>2767</v>
      </c>
      <c r="L161" s="336" t="s">
        <v>2768</v>
      </c>
    </row>
    <row r="162" spans="1:12">
      <c r="A162" t="s">
        <v>1163</v>
      </c>
      <c r="B162"/>
      <c r="C162" s="336" t="s">
        <v>1295</v>
      </c>
      <c r="D162" s="336" t="s">
        <v>1295</v>
      </c>
      <c r="E162" s="336" t="s">
        <v>991</v>
      </c>
      <c r="F162" s="336" t="s">
        <v>991</v>
      </c>
      <c r="G162" s="336" t="s">
        <v>867</v>
      </c>
      <c r="H162" s="336" t="s">
        <v>867</v>
      </c>
      <c r="I162" s="336" t="s">
        <v>991</v>
      </c>
      <c r="J162" s="336" t="s">
        <v>1295</v>
      </c>
      <c r="K162" s="336" t="s">
        <v>2769</v>
      </c>
      <c r="L162" s="336" t="s">
        <v>2770</v>
      </c>
    </row>
    <row r="163" spans="1:12">
      <c r="A163" t="s">
        <v>1164</v>
      </c>
      <c r="B163"/>
      <c r="C163" s="336" t="s">
        <v>1175</v>
      </c>
      <c r="D163" s="336" t="s">
        <v>1176</v>
      </c>
      <c r="E163" s="336" t="s">
        <v>1175</v>
      </c>
      <c r="F163" s="336" t="s">
        <v>1175</v>
      </c>
      <c r="G163" s="336" t="s">
        <v>867</v>
      </c>
      <c r="H163" s="336" t="s">
        <v>867</v>
      </c>
      <c r="I163" s="336" t="s">
        <v>1175</v>
      </c>
      <c r="J163" s="336" t="s">
        <v>1176</v>
      </c>
      <c r="K163" s="336" t="s">
        <v>2771</v>
      </c>
      <c r="L163" s="336" t="s">
        <v>2772</v>
      </c>
    </row>
    <row r="164" spans="1:12">
      <c r="A164" t="s">
        <v>1169</v>
      </c>
      <c r="B164"/>
      <c r="C164" s="336" t="s">
        <v>2074</v>
      </c>
      <c r="D164" s="336" t="s">
        <v>2074</v>
      </c>
      <c r="E164" s="336" t="s">
        <v>1187</v>
      </c>
      <c r="F164" s="336" t="s">
        <v>2236</v>
      </c>
      <c r="G164" s="336" t="s">
        <v>857</v>
      </c>
      <c r="H164" s="336" t="s">
        <v>2237</v>
      </c>
      <c r="I164" s="336" t="s">
        <v>1187</v>
      </c>
      <c r="J164" s="336" t="s">
        <v>2236</v>
      </c>
      <c r="K164" s="336" t="s">
        <v>2773</v>
      </c>
      <c r="L164" s="336" t="s">
        <v>2774</v>
      </c>
    </row>
    <row r="165" spans="1:12">
      <c r="A165" t="s">
        <v>142</v>
      </c>
      <c r="B165"/>
      <c r="C165" s="336" t="s">
        <v>1286</v>
      </c>
      <c r="D165" s="336" t="s">
        <v>1286</v>
      </c>
      <c r="E165" s="336" t="s">
        <v>795</v>
      </c>
      <c r="F165" s="336" t="s">
        <v>795</v>
      </c>
      <c r="G165" s="336" t="s">
        <v>902</v>
      </c>
      <c r="H165" s="336" t="s">
        <v>1551</v>
      </c>
      <c r="I165" s="336" t="s">
        <v>795</v>
      </c>
      <c r="J165" s="336" t="s">
        <v>1286</v>
      </c>
      <c r="K165" s="336" t="s">
        <v>2775</v>
      </c>
      <c r="L165" s="336" t="s">
        <v>2776</v>
      </c>
    </row>
    <row r="166" spans="1:12">
      <c r="A166" t="s">
        <v>141</v>
      </c>
      <c r="B166"/>
      <c r="C166" s="336" t="s">
        <v>822</v>
      </c>
      <c r="D166" s="336" t="s">
        <v>1209</v>
      </c>
      <c r="E166" s="336" t="s">
        <v>799</v>
      </c>
      <c r="F166" s="336" t="s">
        <v>870</v>
      </c>
      <c r="G166" s="336" t="s">
        <v>993</v>
      </c>
      <c r="H166" s="336" t="s">
        <v>1947</v>
      </c>
      <c r="I166" s="336" t="s">
        <v>799</v>
      </c>
      <c r="J166" s="336" t="s">
        <v>870</v>
      </c>
      <c r="K166" s="336" t="s">
        <v>2777</v>
      </c>
      <c r="L166" s="336" t="s">
        <v>2778</v>
      </c>
    </row>
    <row r="167" spans="1:12">
      <c r="A167" t="s">
        <v>138</v>
      </c>
      <c r="B167"/>
      <c r="C167" s="336" t="s">
        <v>1415</v>
      </c>
      <c r="D167" s="336" t="s">
        <v>991</v>
      </c>
      <c r="E167" s="336" t="s">
        <v>1415</v>
      </c>
      <c r="F167" s="336" t="s">
        <v>1415</v>
      </c>
      <c r="G167" s="336" t="s">
        <v>867</v>
      </c>
      <c r="H167" s="336" t="s">
        <v>867</v>
      </c>
      <c r="I167" s="336" t="s">
        <v>1415</v>
      </c>
      <c r="J167" s="336" t="s">
        <v>991</v>
      </c>
      <c r="K167" s="336" t="s">
        <v>2779</v>
      </c>
      <c r="L167" s="336" t="s">
        <v>2780</v>
      </c>
    </row>
    <row r="168" spans="1:12">
      <c r="A168" t="s">
        <v>131</v>
      </c>
      <c r="B168"/>
      <c r="C168" s="336" t="s">
        <v>1403</v>
      </c>
      <c r="D168" s="336" t="s">
        <v>1403</v>
      </c>
      <c r="E168" s="336" t="s">
        <v>1957</v>
      </c>
      <c r="F168" s="336" t="s">
        <v>1956</v>
      </c>
      <c r="G168" s="336" t="s">
        <v>857</v>
      </c>
      <c r="H168" s="336" t="s">
        <v>1891</v>
      </c>
      <c r="I168" s="336" t="s">
        <v>1957</v>
      </c>
      <c r="J168" s="336" t="s">
        <v>1956</v>
      </c>
      <c r="K168" s="336" t="s">
        <v>2781</v>
      </c>
      <c r="L168" s="336" t="s">
        <v>2782</v>
      </c>
    </row>
    <row r="169" spans="1:12">
      <c r="A169" t="s">
        <v>1177</v>
      </c>
      <c r="B169"/>
      <c r="C169" s="336" t="s">
        <v>1420</v>
      </c>
      <c r="D169" s="336" t="s">
        <v>1420</v>
      </c>
      <c r="E169" s="336" t="s">
        <v>1570</v>
      </c>
      <c r="F169" s="336" t="s">
        <v>1420</v>
      </c>
      <c r="G169" s="336" t="s">
        <v>867</v>
      </c>
      <c r="H169" s="336" t="s">
        <v>867</v>
      </c>
      <c r="I169" s="336" t="s">
        <v>1570</v>
      </c>
      <c r="J169" s="336" t="s">
        <v>1420</v>
      </c>
      <c r="K169" s="336" t="s">
        <v>2783</v>
      </c>
      <c r="L169" s="336" t="s">
        <v>2784</v>
      </c>
    </row>
    <row r="170" spans="1:12">
      <c r="A170" t="s">
        <v>130</v>
      </c>
      <c r="B170"/>
      <c r="C170" s="336" t="s">
        <v>942</v>
      </c>
      <c r="D170" s="336" t="s">
        <v>1193</v>
      </c>
      <c r="E170" s="336" t="s">
        <v>941</v>
      </c>
      <c r="F170" s="336" t="s">
        <v>827</v>
      </c>
      <c r="G170" s="336" t="s">
        <v>943</v>
      </c>
      <c r="H170" s="336" t="s">
        <v>2049</v>
      </c>
      <c r="I170" s="336" t="s">
        <v>941</v>
      </c>
      <c r="J170" s="336" t="s">
        <v>827</v>
      </c>
      <c r="K170" s="336" t="s">
        <v>2785</v>
      </c>
      <c r="L170" s="336" t="s">
        <v>2786</v>
      </c>
    </row>
    <row r="171" spans="1:12">
      <c r="A171" t="s">
        <v>1181</v>
      </c>
      <c r="B171"/>
      <c r="C171" s="336" t="s">
        <v>1631</v>
      </c>
      <c r="D171" s="336" t="s">
        <v>1801</v>
      </c>
      <c r="E171" s="336" t="s">
        <v>1654</v>
      </c>
      <c r="F171" s="336" t="s">
        <v>1631</v>
      </c>
      <c r="G171" s="336" t="s">
        <v>867</v>
      </c>
      <c r="H171" s="336" t="s">
        <v>867</v>
      </c>
      <c r="I171" s="336" t="s">
        <v>1631</v>
      </c>
      <c r="J171" s="336" t="s">
        <v>1801</v>
      </c>
      <c r="K171" s="336" t="s">
        <v>2787</v>
      </c>
      <c r="L171" s="336" t="s">
        <v>2788</v>
      </c>
    </row>
    <row r="172" spans="1:12">
      <c r="A172" t="s">
        <v>1184</v>
      </c>
      <c r="B172"/>
      <c r="C172" s="336" t="s">
        <v>1347</v>
      </c>
      <c r="D172" s="336" t="s">
        <v>1987</v>
      </c>
      <c r="E172" s="336" t="s">
        <v>1186</v>
      </c>
      <c r="F172" s="336" t="s">
        <v>1187</v>
      </c>
      <c r="G172" s="336" t="s">
        <v>878</v>
      </c>
      <c r="H172" s="336" t="s">
        <v>1908</v>
      </c>
      <c r="I172" s="336" t="s">
        <v>1187</v>
      </c>
      <c r="J172" s="336" t="s">
        <v>2236</v>
      </c>
      <c r="K172" s="336" t="s">
        <v>2789</v>
      </c>
      <c r="L172" s="336" t="s">
        <v>2790</v>
      </c>
    </row>
    <row r="173" spans="1:12">
      <c r="A173" t="s">
        <v>1998</v>
      </c>
      <c r="B173"/>
      <c r="C173" s="336" t="s">
        <v>1624</v>
      </c>
      <c r="D173" s="336" t="s">
        <v>1624</v>
      </c>
      <c r="E173" s="336" t="s">
        <v>1522</v>
      </c>
      <c r="F173" s="336" t="s">
        <v>2212</v>
      </c>
      <c r="G173" s="336" t="s">
        <v>943</v>
      </c>
      <c r="H173" s="336" t="s">
        <v>2045</v>
      </c>
      <c r="I173" s="336" t="s">
        <v>2212</v>
      </c>
      <c r="J173" s="336" t="s">
        <v>1625</v>
      </c>
      <c r="K173" s="336" t="s">
        <v>2791</v>
      </c>
      <c r="L173" s="336" t="s">
        <v>2792</v>
      </c>
    </row>
    <row r="174" spans="1:12">
      <c r="A174" t="s">
        <v>2239</v>
      </c>
      <c r="B174"/>
      <c r="C174" s="336" t="s">
        <v>1966</v>
      </c>
      <c r="D174" s="336" t="s">
        <v>739</v>
      </c>
      <c r="E174" s="336" t="s">
        <v>1977</v>
      </c>
      <c r="F174" s="336" t="s">
        <v>1227</v>
      </c>
      <c r="G174" s="336" t="s">
        <v>978</v>
      </c>
      <c r="H174" s="336" t="s">
        <v>2573</v>
      </c>
      <c r="I174" s="336" t="s">
        <v>2008</v>
      </c>
      <c r="J174" s="336" t="s">
        <v>1227</v>
      </c>
      <c r="K174" s="336" t="s">
        <v>2793</v>
      </c>
      <c r="L174" s="336" t="s">
        <v>2794</v>
      </c>
    </row>
    <row r="175" spans="1:12">
      <c r="A175" t="s">
        <v>101</v>
      </c>
      <c r="B175"/>
      <c r="C175" s="336" t="s">
        <v>1212</v>
      </c>
      <c r="D175" s="336" t="s">
        <v>2240</v>
      </c>
      <c r="E175" s="336" t="s">
        <v>1180</v>
      </c>
      <c r="F175" s="336" t="s">
        <v>1212</v>
      </c>
      <c r="G175" s="336" t="s">
        <v>867</v>
      </c>
      <c r="H175" s="336" t="s">
        <v>867</v>
      </c>
      <c r="I175" s="336" t="s">
        <v>1212</v>
      </c>
      <c r="J175" s="336" t="s">
        <v>2240</v>
      </c>
      <c r="K175" s="336" t="s">
        <v>2795</v>
      </c>
      <c r="L175" s="336" t="s">
        <v>2796</v>
      </c>
    </row>
    <row r="176" spans="1:12">
      <c r="A176" t="s">
        <v>99</v>
      </c>
      <c r="B176"/>
      <c r="C176" s="336" t="s">
        <v>862</v>
      </c>
      <c r="D176" s="336" t="s">
        <v>876</v>
      </c>
      <c r="E176" s="336" t="s">
        <v>861</v>
      </c>
      <c r="F176" s="336" t="s">
        <v>861</v>
      </c>
      <c r="G176" s="336" t="s">
        <v>943</v>
      </c>
      <c r="H176" s="336" t="s">
        <v>1111</v>
      </c>
      <c r="I176" s="336" t="s">
        <v>861</v>
      </c>
      <c r="J176" s="336" t="s">
        <v>862</v>
      </c>
      <c r="K176" s="336" t="s">
        <v>2797</v>
      </c>
      <c r="L176" s="336" t="s">
        <v>2798</v>
      </c>
    </row>
    <row r="177" spans="1:12">
      <c r="A177" t="s">
        <v>95</v>
      </c>
      <c r="B177"/>
      <c r="C177" s="336" t="s">
        <v>842</v>
      </c>
      <c r="D177" s="336" t="s">
        <v>842</v>
      </c>
      <c r="E177" s="336" t="s">
        <v>1578</v>
      </c>
      <c r="F177" s="336" t="s">
        <v>1578</v>
      </c>
      <c r="G177" s="336" t="s">
        <v>899</v>
      </c>
      <c r="H177" s="336" t="s">
        <v>2194</v>
      </c>
      <c r="I177" s="336" t="s">
        <v>1578</v>
      </c>
      <c r="J177" s="336" t="s">
        <v>842</v>
      </c>
      <c r="K177" s="336" t="s">
        <v>2799</v>
      </c>
      <c r="L177" s="336" t="s">
        <v>2800</v>
      </c>
    </row>
    <row r="178" spans="1:12">
      <c r="A178" t="s">
        <v>734</v>
      </c>
      <c r="B178"/>
      <c r="C178" s="336" t="s">
        <v>1670</v>
      </c>
      <c r="D178" s="336" t="s">
        <v>1670</v>
      </c>
      <c r="E178" s="336" t="s">
        <v>1669</v>
      </c>
      <c r="F178" s="336" t="s">
        <v>1669</v>
      </c>
      <c r="G178" s="336" t="s">
        <v>857</v>
      </c>
      <c r="H178" s="336" t="s">
        <v>2197</v>
      </c>
      <c r="I178" s="336" t="s">
        <v>1669</v>
      </c>
      <c r="J178" s="336" t="s">
        <v>781</v>
      </c>
      <c r="K178" s="336" t="s">
        <v>2801</v>
      </c>
      <c r="L178" s="336" t="s">
        <v>2802</v>
      </c>
    </row>
    <row r="179" spans="1:12">
      <c r="A179" t="s">
        <v>83</v>
      </c>
      <c r="B179"/>
      <c r="C179" s="336" t="s">
        <v>723</v>
      </c>
      <c r="D179" s="336" t="s">
        <v>1328</v>
      </c>
      <c r="E179" s="336" t="s">
        <v>1240</v>
      </c>
      <c r="F179" s="336" t="s">
        <v>2009</v>
      </c>
      <c r="G179" s="336" t="s">
        <v>863</v>
      </c>
      <c r="H179" s="336" t="s">
        <v>1992</v>
      </c>
      <c r="I179" s="336" t="s">
        <v>2009</v>
      </c>
      <c r="J179" s="336" t="s">
        <v>1337</v>
      </c>
      <c r="K179" s="336" t="s">
        <v>2803</v>
      </c>
      <c r="L179" s="336" t="s">
        <v>2804</v>
      </c>
    </row>
    <row r="180" spans="1:12">
      <c r="A180" t="s">
        <v>1196</v>
      </c>
      <c r="B180"/>
      <c r="C180" s="336" t="s">
        <v>1199</v>
      </c>
      <c r="D180" s="336" t="s">
        <v>1573</v>
      </c>
      <c r="E180" s="336" t="s">
        <v>1199</v>
      </c>
      <c r="F180" s="336" t="s">
        <v>1882</v>
      </c>
      <c r="G180" s="336" t="s">
        <v>867</v>
      </c>
      <c r="H180" s="336" t="s">
        <v>867</v>
      </c>
      <c r="I180" s="336" t="s">
        <v>1199</v>
      </c>
      <c r="J180" s="336" t="s">
        <v>1573</v>
      </c>
      <c r="K180" s="336" t="s">
        <v>2805</v>
      </c>
      <c r="L180" s="336" t="s">
        <v>2806</v>
      </c>
    </row>
    <row r="181" spans="1:12">
      <c r="A181" t="s">
        <v>305</v>
      </c>
      <c r="B181"/>
      <c r="C181" s="336" t="s">
        <v>2241</v>
      </c>
      <c r="D181" s="336" t="s">
        <v>2242</v>
      </c>
      <c r="E181" s="336" t="s">
        <v>1971</v>
      </c>
      <c r="F181" s="336" t="s">
        <v>2807</v>
      </c>
      <c r="G181" s="336" t="s">
        <v>867</v>
      </c>
      <c r="H181" s="336" t="s">
        <v>867</v>
      </c>
      <c r="I181" s="336" t="s">
        <v>2807</v>
      </c>
      <c r="J181" s="336" t="s">
        <v>2241</v>
      </c>
      <c r="K181" s="336" t="s">
        <v>2808</v>
      </c>
      <c r="L181" s="336" t="s">
        <v>2809</v>
      </c>
    </row>
    <row r="182" spans="1:12">
      <c r="A182" t="s">
        <v>302</v>
      </c>
      <c r="B182"/>
      <c r="C182" s="336" t="s">
        <v>792</v>
      </c>
      <c r="D182" s="336" t="s">
        <v>723</v>
      </c>
      <c r="E182" s="336" t="s">
        <v>837</v>
      </c>
      <c r="F182" s="336" t="s">
        <v>1240</v>
      </c>
      <c r="G182" s="336" t="s">
        <v>947</v>
      </c>
      <c r="H182" s="336" t="s">
        <v>2062</v>
      </c>
      <c r="I182" s="336" t="s">
        <v>913</v>
      </c>
      <c r="J182" s="336" t="s">
        <v>1240</v>
      </c>
      <c r="K182" s="336" t="s">
        <v>2810</v>
      </c>
      <c r="L182" s="336" t="s">
        <v>2811</v>
      </c>
    </row>
    <row r="183" spans="1:12">
      <c r="A183" t="s">
        <v>1201</v>
      </c>
      <c r="B183"/>
      <c r="C183" s="336" t="s">
        <v>2240</v>
      </c>
      <c r="D183" s="336" t="s">
        <v>1179</v>
      </c>
      <c r="E183" s="336" t="s">
        <v>1213</v>
      </c>
      <c r="F183" s="336" t="s">
        <v>1180</v>
      </c>
      <c r="G183" s="336" t="s">
        <v>867</v>
      </c>
      <c r="H183" s="336" t="s">
        <v>867</v>
      </c>
      <c r="I183" s="336" t="s">
        <v>1213</v>
      </c>
      <c r="J183" s="336" t="s">
        <v>1180</v>
      </c>
      <c r="K183" s="336" t="s">
        <v>2812</v>
      </c>
      <c r="L183" s="336" t="s">
        <v>2813</v>
      </c>
    </row>
    <row r="184" spans="1:12">
      <c r="A184" t="s">
        <v>294</v>
      </c>
      <c r="B184"/>
      <c r="C184" s="336" t="s">
        <v>960</v>
      </c>
      <c r="D184" s="336" t="s">
        <v>2160</v>
      </c>
      <c r="E184" s="336" t="s">
        <v>976</v>
      </c>
      <c r="F184" s="336" t="s">
        <v>960</v>
      </c>
      <c r="G184" s="336" t="s">
        <v>867</v>
      </c>
      <c r="H184" s="336" t="s">
        <v>867</v>
      </c>
      <c r="I184" s="336" t="s">
        <v>976</v>
      </c>
      <c r="J184" s="336" t="s">
        <v>960</v>
      </c>
      <c r="K184" s="336" t="s">
        <v>2814</v>
      </c>
      <c r="L184" s="336" t="s">
        <v>2815</v>
      </c>
    </row>
    <row r="185" spans="1:12">
      <c r="A185" t="s">
        <v>293</v>
      </c>
      <c r="B185"/>
      <c r="C185" s="336" t="s">
        <v>1202</v>
      </c>
      <c r="D185" s="336" t="s">
        <v>2243</v>
      </c>
      <c r="E185" s="336" t="s">
        <v>1140</v>
      </c>
      <c r="F185" s="336" t="s">
        <v>1140</v>
      </c>
      <c r="G185" s="336" t="s">
        <v>1357</v>
      </c>
      <c r="H185" s="336" t="s">
        <v>2069</v>
      </c>
      <c r="I185" s="336" t="s">
        <v>1140</v>
      </c>
      <c r="J185" s="336" t="s">
        <v>1013</v>
      </c>
      <c r="K185" s="336" t="s">
        <v>2816</v>
      </c>
      <c r="L185" s="336" t="s">
        <v>2817</v>
      </c>
    </row>
    <row r="186" spans="1:12">
      <c r="A186" t="s">
        <v>290</v>
      </c>
      <c r="B186"/>
      <c r="C186" s="336" t="s">
        <v>1973</v>
      </c>
      <c r="D186" s="336" t="s">
        <v>1720</v>
      </c>
      <c r="E186" s="336" t="s">
        <v>2179</v>
      </c>
      <c r="F186" s="336" t="s">
        <v>1171</v>
      </c>
      <c r="G186" s="336" t="s">
        <v>902</v>
      </c>
      <c r="H186" s="336" t="s">
        <v>2032</v>
      </c>
      <c r="I186" s="336" t="s">
        <v>787</v>
      </c>
      <c r="J186" s="336" t="s">
        <v>1171</v>
      </c>
      <c r="K186" s="336" t="s">
        <v>2818</v>
      </c>
      <c r="L186" s="336" t="s">
        <v>2819</v>
      </c>
    </row>
    <row r="187" spans="1:12">
      <c r="A187" t="s">
        <v>1204</v>
      </c>
      <c r="B187"/>
      <c r="C187" s="336" t="s">
        <v>801</v>
      </c>
      <c r="D187" s="336" t="s">
        <v>1023</v>
      </c>
      <c r="E187" s="336" t="s">
        <v>1028</v>
      </c>
      <c r="F187" s="336" t="s">
        <v>1028</v>
      </c>
      <c r="G187" s="336" t="s">
        <v>902</v>
      </c>
      <c r="H187" s="336" t="s">
        <v>1933</v>
      </c>
      <c r="I187" s="336" t="s">
        <v>1028</v>
      </c>
      <c r="J187" s="336" t="s">
        <v>801</v>
      </c>
      <c r="K187" s="336" t="s">
        <v>2820</v>
      </c>
      <c r="L187" s="336" t="s">
        <v>2821</v>
      </c>
    </row>
    <row r="188" spans="1:12">
      <c r="A188" t="s">
        <v>1208</v>
      </c>
      <c r="B188"/>
      <c r="C188" s="336" t="s">
        <v>2074</v>
      </c>
      <c r="D188" s="336" t="s">
        <v>1987</v>
      </c>
      <c r="E188" s="336" t="s">
        <v>1187</v>
      </c>
      <c r="F188" s="336" t="s">
        <v>2074</v>
      </c>
      <c r="G188" s="336" t="s">
        <v>867</v>
      </c>
      <c r="H188" s="336" t="s">
        <v>867</v>
      </c>
      <c r="I188" s="336" t="s">
        <v>2236</v>
      </c>
      <c r="J188" s="336" t="s">
        <v>2074</v>
      </c>
      <c r="K188" s="336" t="s">
        <v>2822</v>
      </c>
      <c r="L188" s="336" t="s">
        <v>2823</v>
      </c>
    </row>
    <row r="189" spans="1:12">
      <c r="A189" t="s">
        <v>269</v>
      </c>
      <c r="B189"/>
      <c r="C189" s="336" t="s">
        <v>991</v>
      </c>
      <c r="D189" s="336" t="s">
        <v>1295</v>
      </c>
      <c r="E189" s="336" t="s">
        <v>1294</v>
      </c>
      <c r="F189" s="336" t="s">
        <v>1415</v>
      </c>
      <c r="G189" s="336" t="s">
        <v>993</v>
      </c>
      <c r="H189" s="336" t="s">
        <v>1915</v>
      </c>
      <c r="I189" s="336" t="s">
        <v>1415</v>
      </c>
      <c r="J189" s="336" t="s">
        <v>991</v>
      </c>
      <c r="K189" s="336" t="s">
        <v>2824</v>
      </c>
      <c r="L189" s="336" t="s">
        <v>2825</v>
      </c>
    </row>
    <row r="190" spans="1:12">
      <c r="A190" t="s">
        <v>2004</v>
      </c>
      <c r="B190"/>
      <c r="C190" s="336" t="s">
        <v>1188</v>
      </c>
      <c r="D190" s="336" t="s">
        <v>1338</v>
      </c>
      <c r="E190" s="336" t="s">
        <v>1190</v>
      </c>
      <c r="F190" s="336" t="s">
        <v>1189</v>
      </c>
      <c r="G190" s="336" t="s">
        <v>863</v>
      </c>
      <c r="H190" s="336" t="s">
        <v>2252</v>
      </c>
      <c r="I190" s="336" t="s">
        <v>1189</v>
      </c>
      <c r="J190" s="336" t="s">
        <v>1406</v>
      </c>
      <c r="K190" s="336" t="s">
        <v>2826</v>
      </c>
      <c r="L190" s="336" t="s">
        <v>2827</v>
      </c>
    </row>
    <row r="191" spans="1:12">
      <c r="A191" t="s">
        <v>1211</v>
      </c>
      <c r="B191"/>
      <c r="C191" s="336" t="s">
        <v>1194</v>
      </c>
      <c r="D191" s="336" t="s">
        <v>1194</v>
      </c>
      <c r="E191" s="336" t="s">
        <v>1102</v>
      </c>
      <c r="F191" s="336" t="s">
        <v>1096</v>
      </c>
      <c r="G191" s="336" t="s">
        <v>1357</v>
      </c>
      <c r="H191" s="336" t="s">
        <v>2828</v>
      </c>
      <c r="I191" s="336" t="s">
        <v>1096</v>
      </c>
      <c r="J191" s="336" t="s">
        <v>1095</v>
      </c>
      <c r="K191" s="336" t="s">
        <v>2829</v>
      </c>
      <c r="L191" s="336" t="s">
        <v>2830</v>
      </c>
    </row>
    <row r="192" spans="1:12">
      <c r="A192" t="s">
        <v>1214</v>
      </c>
      <c r="B192"/>
      <c r="C192" s="336" t="s">
        <v>1328</v>
      </c>
      <c r="D192" s="336" t="s">
        <v>1316</v>
      </c>
      <c r="E192" s="336" t="s">
        <v>1436</v>
      </c>
      <c r="F192" s="336" t="s">
        <v>837</v>
      </c>
      <c r="G192" s="336" t="s">
        <v>2831</v>
      </c>
      <c r="H192" s="336" t="s">
        <v>2832</v>
      </c>
      <c r="I192" s="336" t="s">
        <v>1306</v>
      </c>
      <c r="J192" s="336" t="s">
        <v>837</v>
      </c>
      <c r="K192" s="336" t="s">
        <v>2833</v>
      </c>
      <c r="L192" s="336" t="s">
        <v>2834</v>
      </c>
    </row>
    <row r="193" spans="1:12">
      <c r="A193" t="s">
        <v>1216</v>
      </c>
      <c r="B193"/>
      <c r="C193" s="336" t="s">
        <v>1170</v>
      </c>
      <c r="D193" s="336" t="s">
        <v>1784</v>
      </c>
      <c r="E193" s="336" t="s">
        <v>1942</v>
      </c>
      <c r="F193" s="336" t="s">
        <v>1917</v>
      </c>
      <c r="G193" s="336" t="s">
        <v>895</v>
      </c>
      <c r="H193" s="336" t="s">
        <v>2835</v>
      </c>
      <c r="I193" s="336" t="s">
        <v>1917</v>
      </c>
      <c r="J193" s="336" t="s">
        <v>1936</v>
      </c>
      <c r="K193" s="336" t="s">
        <v>2836</v>
      </c>
      <c r="L193" s="336" t="s">
        <v>2837</v>
      </c>
    </row>
    <row r="194" spans="1:12">
      <c r="A194" t="s">
        <v>2838</v>
      </c>
      <c r="B194" t="s">
        <v>2462</v>
      </c>
      <c r="C194" s="336" t="s">
        <v>370</v>
      </c>
      <c r="D194" s="336" t="s">
        <v>370</v>
      </c>
      <c r="E194" s="336" t="s">
        <v>370</v>
      </c>
      <c r="F194" s="336" t="s">
        <v>370</v>
      </c>
      <c r="G194" s="336" t="s">
        <v>370</v>
      </c>
      <c r="H194" s="336" t="s">
        <v>370</v>
      </c>
      <c r="I194" s="336" t="s">
        <v>370</v>
      </c>
      <c r="J194" s="336" t="s">
        <v>370</v>
      </c>
      <c r="K194" s="336" t="s">
        <v>370</v>
      </c>
      <c r="L194" s="336" t="s">
        <v>370</v>
      </c>
    </row>
    <row r="195" spans="1:12">
      <c r="A195" t="s">
        <v>1220</v>
      </c>
      <c r="B195"/>
      <c r="C195" s="336" t="s">
        <v>2227</v>
      </c>
      <c r="D195" s="336" t="s">
        <v>1897</v>
      </c>
      <c r="E195" s="336" t="s">
        <v>1222</v>
      </c>
      <c r="F195" s="336" t="s">
        <v>1221</v>
      </c>
      <c r="G195" s="336" t="s">
        <v>1357</v>
      </c>
      <c r="H195" s="336" t="s">
        <v>1886</v>
      </c>
      <c r="I195" s="336" t="s">
        <v>1221</v>
      </c>
      <c r="J195" s="336" t="s">
        <v>2839</v>
      </c>
      <c r="K195" s="336" t="s">
        <v>2840</v>
      </c>
      <c r="L195" s="336" t="s">
        <v>2841</v>
      </c>
    </row>
    <row r="196" spans="1:12">
      <c r="A196" t="s">
        <v>1223</v>
      </c>
      <c r="B196"/>
      <c r="C196" s="336" t="s">
        <v>1688</v>
      </c>
      <c r="D196" s="336" t="s">
        <v>1127</v>
      </c>
      <c r="E196" s="336" t="s">
        <v>1128</v>
      </c>
      <c r="F196" s="336" t="s">
        <v>1688</v>
      </c>
      <c r="G196" s="336" t="s">
        <v>867</v>
      </c>
      <c r="H196" s="336" t="s">
        <v>867</v>
      </c>
      <c r="I196" s="336" t="s">
        <v>1128</v>
      </c>
      <c r="J196" s="336" t="s">
        <v>1688</v>
      </c>
      <c r="K196" s="336" t="s">
        <v>2842</v>
      </c>
      <c r="L196" s="336" t="s">
        <v>2843</v>
      </c>
    </row>
    <row r="197" spans="1:12">
      <c r="A197" t="s">
        <v>222</v>
      </c>
      <c r="B197"/>
      <c r="C197" s="336" t="s">
        <v>2223</v>
      </c>
      <c r="D197" s="336" t="s">
        <v>1040</v>
      </c>
      <c r="E197" s="336" t="s">
        <v>2223</v>
      </c>
      <c r="F197" s="336" t="s">
        <v>2844</v>
      </c>
      <c r="G197" s="336" t="s">
        <v>1017</v>
      </c>
      <c r="H197" s="336" t="s">
        <v>2350</v>
      </c>
      <c r="I197" s="336" t="s">
        <v>2244</v>
      </c>
      <c r="J197" s="336" t="s">
        <v>2844</v>
      </c>
      <c r="K197" s="336" t="s">
        <v>2845</v>
      </c>
      <c r="L197" s="336" t="s">
        <v>2846</v>
      </c>
    </row>
    <row r="198" spans="1:12">
      <c r="A198" t="s">
        <v>1224</v>
      </c>
      <c r="B198"/>
      <c r="C198" s="336" t="s">
        <v>1008</v>
      </c>
      <c r="D198" s="336" t="s">
        <v>1008</v>
      </c>
      <c r="E198" s="336" t="s">
        <v>1225</v>
      </c>
      <c r="F198" s="336" t="s">
        <v>1225</v>
      </c>
      <c r="G198" s="336" t="s">
        <v>902</v>
      </c>
      <c r="H198" s="336" t="s">
        <v>2847</v>
      </c>
      <c r="I198" s="336" t="s">
        <v>1225</v>
      </c>
      <c r="J198" s="336" t="s">
        <v>1324</v>
      </c>
      <c r="K198" s="336" t="s">
        <v>2848</v>
      </c>
      <c r="L198" s="336" t="s">
        <v>2849</v>
      </c>
    </row>
    <row r="199" spans="1:12">
      <c r="A199" t="s">
        <v>1226</v>
      </c>
      <c r="B199"/>
      <c r="C199" s="336" t="s">
        <v>996</v>
      </c>
      <c r="D199" s="336" t="s">
        <v>996</v>
      </c>
      <c r="E199" s="336" t="s">
        <v>998</v>
      </c>
      <c r="F199" s="336" t="s">
        <v>998</v>
      </c>
      <c r="G199" s="336" t="s">
        <v>902</v>
      </c>
      <c r="H199" s="336" t="s">
        <v>999</v>
      </c>
      <c r="I199" s="336" t="s">
        <v>998</v>
      </c>
      <c r="J199" s="336" t="s">
        <v>923</v>
      </c>
      <c r="K199" s="336" t="s">
        <v>2850</v>
      </c>
      <c r="L199" s="336" t="s">
        <v>2851</v>
      </c>
    </row>
    <row r="200" spans="1:12">
      <c r="A200" t="s">
        <v>215</v>
      </c>
      <c r="B200"/>
      <c r="C200" s="336" t="s">
        <v>823</v>
      </c>
      <c r="D200" s="336" t="s">
        <v>1888</v>
      </c>
      <c r="E200" s="336" t="s">
        <v>2038</v>
      </c>
      <c r="F200" s="336" t="s">
        <v>1888</v>
      </c>
      <c r="G200" s="336" t="s">
        <v>867</v>
      </c>
      <c r="H200" s="336" t="s">
        <v>867</v>
      </c>
      <c r="I200" s="336" t="s">
        <v>823</v>
      </c>
      <c r="J200" s="336" t="s">
        <v>1888</v>
      </c>
      <c r="K200" s="336" t="s">
        <v>2852</v>
      </c>
      <c r="L200" s="336" t="s">
        <v>2853</v>
      </c>
    </row>
    <row r="201" spans="1:12">
      <c r="A201" t="s">
        <v>1228</v>
      </c>
      <c r="B201"/>
      <c r="C201" s="336" t="s">
        <v>2014</v>
      </c>
      <c r="D201" s="336" t="s">
        <v>2245</v>
      </c>
      <c r="E201" s="336" t="s">
        <v>2246</v>
      </c>
      <c r="F201" s="336" t="s">
        <v>2246</v>
      </c>
      <c r="G201" s="336" t="s">
        <v>1150</v>
      </c>
      <c r="H201" s="336" t="s">
        <v>2854</v>
      </c>
      <c r="I201" s="336" t="s">
        <v>2171</v>
      </c>
      <c r="J201" s="336" t="s">
        <v>2247</v>
      </c>
      <c r="K201" s="336" t="s">
        <v>2855</v>
      </c>
      <c r="L201" s="336" t="s">
        <v>2856</v>
      </c>
    </row>
    <row r="202" spans="1:12">
      <c r="A202" t="s">
        <v>332</v>
      </c>
      <c r="B202"/>
      <c r="C202" s="336" t="s">
        <v>1314</v>
      </c>
      <c r="D202" s="336" t="s">
        <v>1314</v>
      </c>
      <c r="E202" s="336" t="s">
        <v>724</v>
      </c>
      <c r="F202" s="336" t="s">
        <v>1314</v>
      </c>
      <c r="G202" s="336" t="s">
        <v>863</v>
      </c>
      <c r="H202" s="336" t="s">
        <v>1896</v>
      </c>
      <c r="I202" s="336" t="s">
        <v>1573</v>
      </c>
      <c r="J202" s="336" t="s">
        <v>1314</v>
      </c>
      <c r="K202" s="336" t="s">
        <v>2857</v>
      </c>
      <c r="L202" s="336" t="s">
        <v>2858</v>
      </c>
    </row>
    <row r="203" spans="1:12">
      <c r="A203" t="s">
        <v>1231</v>
      </c>
      <c r="B203"/>
      <c r="C203" s="336" t="s">
        <v>1505</v>
      </c>
      <c r="D203" s="336" t="s">
        <v>1505</v>
      </c>
      <c r="E203" s="336" t="s">
        <v>1159</v>
      </c>
      <c r="F203" s="336" t="s">
        <v>2248</v>
      </c>
      <c r="G203" s="336" t="s">
        <v>943</v>
      </c>
      <c r="H203" s="336" t="s">
        <v>2249</v>
      </c>
      <c r="I203" s="336" t="s">
        <v>1158</v>
      </c>
      <c r="J203" s="336" t="s">
        <v>2248</v>
      </c>
      <c r="K203" s="336" t="s">
        <v>2859</v>
      </c>
      <c r="L203" s="336" t="s">
        <v>2860</v>
      </c>
    </row>
    <row r="204" spans="1:12">
      <c r="A204" t="s">
        <v>1233</v>
      </c>
      <c r="B204"/>
      <c r="C204" s="336" t="s">
        <v>1209</v>
      </c>
      <c r="D204" s="336" t="s">
        <v>1015</v>
      </c>
      <c r="E204" s="336" t="s">
        <v>1209</v>
      </c>
      <c r="F204" s="336" t="s">
        <v>1143</v>
      </c>
      <c r="G204" s="336" t="s">
        <v>934</v>
      </c>
      <c r="H204" s="336" t="s">
        <v>1969</v>
      </c>
      <c r="I204" s="336" t="s">
        <v>1143</v>
      </c>
      <c r="J204" s="336" t="s">
        <v>1015</v>
      </c>
      <c r="K204" s="336" t="s">
        <v>2861</v>
      </c>
      <c r="L204" s="336" t="s">
        <v>2862</v>
      </c>
    </row>
    <row r="205" spans="1:12">
      <c r="A205" t="s">
        <v>201</v>
      </c>
      <c r="B205"/>
      <c r="C205" s="336" t="s">
        <v>1906</v>
      </c>
      <c r="D205" s="336" t="s">
        <v>2058</v>
      </c>
      <c r="E205" s="336" t="s">
        <v>1906</v>
      </c>
      <c r="F205" s="336" t="s">
        <v>1923</v>
      </c>
      <c r="G205" s="336" t="s">
        <v>989</v>
      </c>
      <c r="H205" s="336" t="s">
        <v>1881</v>
      </c>
      <c r="I205" s="336" t="s">
        <v>1906</v>
      </c>
      <c r="J205" s="336" t="s">
        <v>1923</v>
      </c>
      <c r="K205" s="336" t="s">
        <v>2863</v>
      </c>
      <c r="L205" s="336" t="s">
        <v>2864</v>
      </c>
    </row>
    <row r="206" spans="1:12">
      <c r="A206" t="s">
        <v>333</v>
      </c>
      <c r="B206"/>
      <c r="C206" s="336" t="s">
        <v>1401</v>
      </c>
      <c r="D206" s="336" t="s">
        <v>2018</v>
      </c>
      <c r="E206" s="336" t="s">
        <v>2381</v>
      </c>
      <c r="F206" s="336" t="s">
        <v>1197</v>
      </c>
      <c r="G206" s="336" t="s">
        <v>878</v>
      </c>
      <c r="H206" s="336" t="s">
        <v>1968</v>
      </c>
      <c r="I206" s="336" t="s">
        <v>1401</v>
      </c>
      <c r="J206" s="336" t="s">
        <v>1197</v>
      </c>
      <c r="K206" s="336" t="s">
        <v>2865</v>
      </c>
      <c r="L206" s="336" t="s">
        <v>2866</v>
      </c>
    </row>
    <row r="207" spans="1:12">
      <c r="A207" t="s">
        <v>1238</v>
      </c>
      <c r="B207"/>
      <c r="C207" s="336" t="s">
        <v>1239</v>
      </c>
      <c r="D207" s="336" t="s">
        <v>1239</v>
      </c>
      <c r="E207" s="336" t="s">
        <v>1239</v>
      </c>
      <c r="F207" s="336" t="s">
        <v>1239</v>
      </c>
      <c r="G207" s="336" t="s">
        <v>867</v>
      </c>
      <c r="H207" s="336" t="s">
        <v>867</v>
      </c>
      <c r="I207" s="336" t="s">
        <v>1092</v>
      </c>
      <c r="J207" s="336" t="s">
        <v>1093</v>
      </c>
      <c r="K207" s="336" t="s">
        <v>2250</v>
      </c>
      <c r="L207" s="336" t="s">
        <v>2251</v>
      </c>
    </row>
    <row r="208" spans="1:12">
      <c r="A208" t="s">
        <v>168</v>
      </c>
      <c r="B208"/>
      <c r="C208" s="336" t="s">
        <v>996</v>
      </c>
      <c r="D208" s="336" t="s">
        <v>949</v>
      </c>
      <c r="E208" s="336" t="s">
        <v>996</v>
      </c>
      <c r="F208" s="336" t="s">
        <v>985</v>
      </c>
      <c r="G208" s="336" t="s">
        <v>934</v>
      </c>
      <c r="H208" s="336" t="s">
        <v>2252</v>
      </c>
      <c r="I208" s="336" t="s">
        <v>985</v>
      </c>
      <c r="J208" s="336" t="s">
        <v>949</v>
      </c>
      <c r="K208" s="336" t="s">
        <v>2867</v>
      </c>
      <c r="L208" s="336" t="s">
        <v>2868</v>
      </c>
    </row>
    <row r="209" spans="1:12">
      <c r="A209" t="s">
        <v>340</v>
      </c>
      <c r="B209"/>
      <c r="C209" s="336" t="s">
        <v>1083</v>
      </c>
      <c r="D209" s="336" t="s">
        <v>1280</v>
      </c>
      <c r="E209" s="336" t="s">
        <v>1083</v>
      </c>
      <c r="F209" s="336" t="s">
        <v>1001</v>
      </c>
      <c r="G209" s="336" t="s">
        <v>1056</v>
      </c>
      <c r="H209" s="336" t="s">
        <v>2869</v>
      </c>
      <c r="I209" s="336" t="s">
        <v>1001</v>
      </c>
      <c r="J209" s="336" t="s">
        <v>796</v>
      </c>
      <c r="K209" s="336" t="s">
        <v>2870</v>
      </c>
      <c r="L209" s="336" t="s">
        <v>2871</v>
      </c>
    </row>
    <row r="210" spans="1:12">
      <c r="A210" t="s">
        <v>165</v>
      </c>
      <c r="B210"/>
      <c r="C210" s="336" t="s">
        <v>1966</v>
      </c>
      <c r="D210" s="336" t="s">
        <v>739</v>
      </c>
      <c r="E210" s="336" t="s">
        <v>2008</v>
      </c>
      <c r="F210" s="336" t="s">
        <v>1966</v>
      </c>
      <c r="G210" s="336" t="s">
        <v>867</v>
      </c>
      <c r="H210" s="336" t="s">
        <v>867</v>
      </c>
      <c r="I210" s="336" t="s">
        <v>1966</v>
      </c>
      <c r="J210" s="336" t="s">
        <v>739</v>
      </c>
      <c r="K210" s="336" t="s">
        <v>2872</v>
      </c>
      <c r="L210" s="336" t="s">
        <v>2873</v>
      </c>
    </row>
    <row r="211" spans="1:12">
      <c r="A211" t="s">
        <v>2011</v>
      </c>
      <c r="B211"/>
      <c r="C211" s="336" t="s">
        <v>1901</v>
      </c>
      <c r="D211" s="336" t="s">
        <v>1901</v>
      </c>
      <c r="E211" s="336" t="s">
        <v>1911</v>
      </c>
      <c r="F211" s="336" t="s">
        <v>1108</v>
      </c>
      <c r="G211" s="336" t="s">
        <v>989</v>
      </c>
      <c r="H211" s="336" t="s">
        <v>1118</v>
      </c>
      <c r="I211" s="336" t="s">
        <v>1911</v>
      </c>
      <c r="J211" s="336" t="s">
        <v>1108</v>
      </c>
      <c r="K211" s="336" t="s">
        <v>2874</v>
      </c>
      <c r="L211" s="336" t="s">
        <v>2875</v>
      </c>
    </row>
    <row r="212" spans="1:12">
      <c r="A212" t="s">
        <v>2255</v>
      </c>
      <c r="B212"/>
      <c r="C212" s="336" t="s">
        <v>1372</v>
      </c>
      <c r="D212" s="336" t="s">
        <v>1155</v>
      </c>
      <c r="E212" s="336" t="s">
        <v>1133</v>
      </c>
      <c r="F212" s="336" t="s">
        <v>945</v>
      </c>
      <c r="G212" s="336" t="s">
        <v>1672</v>
      </c>
      <c r="H212" s="336" t="s">
        <v>2256</v>
      </c>
      <c r="I212" s="336" t="s">
        <v>945</v>
      </c>
      <c r="J212" s="336" t="s">
        <v>1519</v>
      </c>
      <c r="K212" s="336" t="s">
        <v>2876</v>
      </c>
      <c r="L212" s="336" t="s">
        <v>2877</v>
      </c>
    </row>
    <row r="213" spans="1:12">
      <c r="A213" t="s">
        <v>2257</v>
      </c>
      <c r="B213"/>
      <c r="C213" s="336" t="s">
        <v>1511</v>
      </c>
      <c r="D213" s="336" t="s">
        <v>1511</v>
      </c>
      <c r="E213" s="336" t="s">
        <v>1189</v>
      </c>
      <c r="F213" s="336" t="s">
        <v>1338</v>
      </c>
      <c r="G213" s="336" t="s">
        <v>867</v>
      </c>
      <c r="H213" s="336" t="s">
        <v>867</v>
      </c>
      <c r="I213" s="336" t="s">
        <v>1338</v>
      </c>
      <c r="J213" s="336" t="s">
        <v>1511</v>
      </c>
      <c r="K213" s="336" t="s">
        <v>2878</v>
      </c>
      <c r="L213" s="336" t="s">
        <v>2879</v>
      </c>
    </row>
    <row r="214" spans="1:12">
      <c r="A214" t="s">
        <v>120</v>
      </c>
      <c r="B214"/>
      <c r="C214" s="336" t="s">
        <v>1427</v>
      </c>
      <c r="D214" s="336" t="s">
        <v>1060</v>
      </c>
      <c r="E214" s="336" t="s">
        <v>1735</v>
      </c>
      <c r="F214" s="336" t="s">
        <v>1318</v>
      </c>
      <c r="G214" s="336" t="s">
        <v>863</v>
      </c>
      <c r="H214" s="336" t="s">
        <v>2012</v>
      </c>
      <c r="I214" s="336" t="s">
        <v>1318</v>
      </c>
      <c r="J214" s="336" t="s">
        <v>1681</v>
      </c>
      <c r="K214" s="336" t="s">
        <v>2880</v>
      </c>
      <c r="L214" s="336" t="s">
        <v>2881</v>
      </c>
    </row>
    <row r="215" spans="1:12">
      <c r="A215" t="s">
        <v>119</v>
      </c>
      <c r="B215"/>
      <c r="C215" s="336" t="s">
        <v>1327</v>
      </c>
      <c r="D215" s="336" t="s">
        <v>1327</v>
      </c>
      <c r="E215" s="336" t="s">
        <v>1337</v>
      </c>
      <c r="F215" s="336" t="s">
        <v>1215</v>
      </c>
      <c r="G215" s="336" t="s">
        <v>947</v>
      </c>
      <c r="H215" s="336" t="s">
        <v>2258</v>
      </c>
      <c r="I215" s="336" t="s">
        <v>1337</v>
      </c>
      <c r="J215" s="336" t="s">
        <v>1215</v>
      </c>
      <c r="K215" s="336" t="s">
        <v>2882</v>
      </c>
      <c r="L215" s="336" t="s">
        <v>2883</v>
      </c>
    </row>
    <row r="216" spans="1:12">
      <c r="A216" t="s">
        <v>344</v>
      </c>
      <c r="B216"/>
      <c r="C216" s="336" t="s">
        <v>834</v>
      </c>
      <c r="D216" s="336" t="s">
        <v>1912</v>
      </c>
      <c r="E216" s="336" t="s">
        <v>929</v>
      </c>
      <c r="F216" s="336" t="s">
        <v>1988</v>
      </c>
      <c r="G216" s="336" t="s">
        <v>2884</v>
      </c>
      <c r="H216" s="336" t="s">
        <v>2885</v>
      </c>
      <c r="I216" s="336" t="s">
        <v>1988</v>
      </c>
      <c r="J216" s="336" t="s">
        <v>1912</v>
      </c>
      <c r="K216" s="336" t="s">
        <v>2886</v>
      </c>
      <c r="L216" s="336" t="s">
        <v>2887</v>
      </c>
    </row>
    <row r="217" spans="1:12">
      <c r="A217" t="s">
        <v>1241</v>
      </c>
      <c r="B217"/>
      <c r="C217" s="336" t="s">
        <v>887</v>
      </c>
      <c r="D217" s="336" t="s">
        <v>1225</v>
      </c>
      <c r="E217" s="336" t="s">
        <v>1043</v>
      </c>
      <c r="F217" s="336" t="s">
        <v>1225</v>
      </c>
      <c r="G217" s="336" t="s">
        <v>934</v>
      </c>
      <c r="H217" s="336" t="s">
        <v>1438</v>
      </c>
      <c r="I217" s="336" t="s">
        <v>887</v>
      </c>
      <c r="J217" s="336" t="s">
        <v>1225</v>
      </c>
      <c r="K217" s="336" t="s">
        <v>2888</v>
      </c>
      <c r="L217" s="336" t="s">
        <v>2889</v>
      </c>
    </row>
    <row r="218" spans="1:12">
      <c r="A218" t="s">
        <v>1242</v>
      </c>
      <c r="B218"/>
      <c r="C218" s="336" t="s">
        <v>850</v>
      </c>
      <c r="D218" s="336" t="s">
        <v>1114</v>
      </c>
      <c r="E218" s="336" t="s">
        <v>793</v>
      </c>
      <c r="F218" s="336" t="s">
        <v>793</v>
      </c>
      <c r="G218" s="336" t="s">
        <v>957</v>
      </c>
      <c r="H218" s="336" t="s">
        <v>2890</v>
      </c>
      <c r="I218" s="336" t="s">
        <v>793</v>
      </c>
      <c r="J218" s="336" t="s">
        <v>1030</v>
      </c>
      <c r="K218" s="336" t="s">
        <v>2891</v>
      </c>
      <c r="L218" s="336" t="s">
        <v>2892</v>
      </c>
    </row>
    <row r="219" spans="1:12">
      <c r="A219" t="s">
        <v>1243</v>
      </c>
      <c r="B219"/>
      <c r="C219" s="336" t="s">
        <v>791</v>
      </c>
      <c r="D219" s="336" t="s">
        <v>791</v>
      </c>
      <c r="E219" s="336" t="s">
        <v>841</v>
      </c>
      <c r="F219" s="336" t="s">
        <v>841</v>
      </c>
      <c r="G219" s="336" t="s">
        <v>902</v>
      </c>
      <c r="H219" s="336" t="s">
        <v>1984</v>
      </c>
      <c r="I219" s="336" t="s">
        <v>841</v>
      </c>
      <c r="J219" s="336" t="s">
        <v>897</v>
      </c>
      <c r="K219" s="336" t="s">
        <v>2893</v>
      </c>
      <c r="L219" s="336" t="s">
        <v>2894</v>
      </c>
    </row>
    <row r="220" spans="1:12">
      <c r="A220" t="s">
        <v>1244</v>
      </c>
      <c r="B220"/>
      <c r="C220" s="336" t="s">
        <v>2039</v>
      </c>
      <c r="D220" s="336" t="s">
        <v>2039</v>
      </c>
      <c r="E220" s="336" t="s">
        <v>1985</v>
      </c>
      <c r="F220" s="336" t="s">
        <v>1985</v>
      </c>
      <c r="G220" s="336" t="s">
        <v>857</v>
      </c>
      <c r="H220" s="336" t="s">
        <v>1902</v>
      </c>
      <c r="I220" s="336" t="s">
        <v>1985</v>
      </c>
      <c r="J220" s="336" t="s">
        <v>1962</v>
      </c>
      <c r="K220" s="336" t="s">
        <v>2895</v>
      </c>
      <c r="L220" s="336" t="s">
        <v>2896</v>
      </c>
    </row>
    <row r="221" spans="1:12">
      <c r="A221" t="s">
        <v>288</v>
      </c>
      <c r="B221"/>
      <c r="C221" s="336">
        <v>32</v>
      </c>
      <c r="D221" s="336">
        <v>32</v>
      </c>
      <c r="E221" s="336">
        <v>31.5</v>
      </c>
      <c r="F221" s="336">
        <v>32</v>
      </c>
      <c r="G221" s="336">
        <v>0</v>
      </c>
      <c r="H221" s="336">
        <v>0</v>
      </c>
      <c r="I221" s="336">
        <v>31.75</v>
      </c>
      <c r="J221" s="336">
        <v>32</v>
      </c>
      <c r="K221" s="336">
        <v>416123</v>
      </c>
      <c r="L221" s="336">
        <v>13248.51</v>
      </c>
    </row>
    <row r="222" spans="1:12">
      <c r="A222" t="s">
        <v>287</v>
      </c>
      <c r="B222"/>
      <c r="C222" s="336">
        <v>161.5</v>
      </c>
      <c r="D222" s="336">
        <v>162</v>
      </c>
      <c r="E222" s="336">
        <v>161</v>
      </c>
      <c r="F222" s="336">
        <v>161.5</v>
      </c>
      <c r="G222" s="336">
        <v>0</v>
      </c>
      <c r="H222" s="336">
        <v>0</v>
      </c>
      <c r="I222" s="336">
        <v>161</v>
      </c>
      <c r="J222" s="336">
        <v>161.5</v>
      </c>
      <c r="K222" s="336">
        <v>4208050</v>
      </c>
      <c r="L222" s="336">
        <v>679101.03</v>
      </c>
    </row>
    <row r="223" spans="1:12">
      <c r="A223" t="s">
        <v>1248</v>
      </c>
      <c r="B223"/>
      <c r="C223" s="336">
        <v>0.86</v>
      </c>
      <c r="D223" s="336">
        <v>0.87</v>
      </c>
      <c r="E223" s="336">
        <v>0.85</v>
      </c>
      <c r="F223" s="336">
        <v>0.86</v>
      </c>
      <c r="G223" s="336">
        <v>-0.01</v>
      </c>
      <c r="H223" s="336">
        <v>-1.1499999999999999</v>
      </c>
      <c r="I223" s="336">
        <v>0.85</v>
      </c>
      <c r="J223" s="336">
        <v>0.86</v>
      </c>
      <c r="K223" s="336">
        <v>1446400</v>
      </c>
      <c r="L223" s="336">
        <v>1242.95</v>
      </c>
    </row>
    <row r="224" spans="1:12">
      <c r="A224" t="s">
        <v>220</v>
      </c>
      <c r="B224"/>
      <c r="C224" s="336">
        <v>144.5</v>
      </c>
      <c r="D224" s="336">
        <v>145</v>
      </c>
      <c r="E224" s="336">
        <v>143.5</v>
      </c>
      <c r="F224" s="336">
        <v>144</v>
      </c>
      <c r="G224" s="336">
        <v>0</v>
      </c>
      <c r="H224" s="336">
        <v>0</v>
      </c>
      <c r="I224" s="336">
        <v>144</v>
      </c>
      <c r="J224" s="336">
        <v>144.5</v>
      </c>
      <c r="K224" s="336">
        <v>9657948</v>
      </c>
      <c r="L224" s="336">
        <v>1390889.54</v>
      </c>
    </row>
    <row r="225" spans="1:12">
      <c r="A225" t="s">
        <v>218</v>
      </c>
      <c r="B225"/>
      <c r="C225" s="336">
        <v>68.75</v>
      </c>
      <c r="D225" s="336">
        <v>68.75</v>
      </c>
      <c r="E225" s="336">
        <v>68</v>
      </c>
      <c r="F225" s="336">
        <v>68.25</v>
      </c>
      <c r="G225" s="336">
        <v>-0.25</v>
      </c>
      <c r="H225" s="336">
        <v>-0.36</v>
      </c>
      <c r="I225" s="336">
        <v>68.25</v>
      </c>
      <c r="J225" s="336">
        <v>68.5</v>
      </c>
      <c r="K225" s="336">
        <v>6493185</v>
      </c>
      <c r="L225" s="336">
        <v>442899.32</v>
      </c>
    </row>
    <row r="226" spans="1:12">
      <c r="A226" t="s">
        <v>216</v>
      </c>
      <c r="B226"/>
      <c r="C226" s="336">
        <v>17.7</v>
      </c>
      <c r="D226" s="336">
        <v>17.7</v>
      </c>
      <c r="E226" s="336">
        <v>17.5</v>
      </c>
      <c r="F226" s="336">
        <v>17.600000000000001</v>
      </c>
      <c r="G226" s="336">
        <v>-0.1</v>
      </c>
      <c r="H226" s="336">
        <v>-0.56000000000000005</v>
      </c>
      <c r="I226" s="336">
        <v>17.5</v>
      </c>
      <c r="J226" s="336">
        <v>17.600000000000001</v>
      </c>
      <c r="K226" s="336">
        <v>15929719</v>
      </c>
      <c r="L226" s="336">
        <v>280086.65000000002</v>
      </c>
    </row>
    <row r="227" spans="1:12">
      <c r="A227" t="s">
        <v>1252</v>
      </c>
      <c r="B227"/>
      <c r="C227" s="336">
        <v>1.19</v>
      </c>
      <c r="D227" s="336">
        <v>1.2</v>
      </c>
      <c r="E227" s="336">
        <v>1.19</v>
      </c>
      <c r="F227" s="336">
        <v>1.19</v>
      </c>
      <c r="G227" s="336">
        <v>0</v>
      </c>
      <c r="H227" s="336">
        <v>0</v>
      </c>
      <c r="I227" s="336">
        <v>1.19</v>
      </c>
      <c r="J227" s="336">
        <v>1.2</v>
      </c>
      <c r="K227" s="336">
        <v>608825</v>
      </c>
      <c r="L227" s="336">
        <v>724.62</v>
      </c>
    </row>
    <row r="228" spans="1:12">
      <c r="A228" t="s">
        <v>163</v>
      </c>
      <c r="B228"/>
      <c r="C228" s="336">
        <v>105</v>
      </c>
      <c r="D228" s="336">
        <v>105.5</v>
      </c>
      <c r="E228" s="336">
        <v>104.5</v>
      </c>
      <c r="F228" s="336">
        <v>105</v>
      </c>
      <c r="G228" s="336">
        <v>0</v>
      </c>
      <c r="H228" s="336">
        <v>0</v>
      </c>
      <c r="I228" s="336">
        <v>104.5</v>
      </c>
      <c r="J228" s="336">
        <v>105</v>
      </c>
      <c r="K228" s="336">
        <v>2699209</v>
      </c>
      <c r="L228" s="336">
        <v>282815.90999999997</v>
      </c>
    </row>
    <row r="229" spans="1:12">
      <c r="A229" t="s">
        <v>124</v>
      </c>
      <c r="B229"/>
      <c r="C229" s="336">
        <v>43.25</v>
      </c>
      <c r="D229" s="336">
        <v>43.25</v>
      </c>
      <c r="E229" s="336">
        <v>43</v>
      </c>
      <c r="F229" s="336">
        <v>43.25</v>
      </c>
      <c r="G229" s="336">
        <v>0.25</v>
      </c>
      <c r="H229" s="336">
        <v>0.57999999999999996</v>
      </c>
      <c r="I229" s="336">
        <v>43</v>
      </c>
      <c r="J229" s="336">
        <v>43.25</v>
      </c>
      <c r="K229" s="336">
        <v>873185</v>
      </c>
      <c r="L229" s="336">
        <v>37648.03</v>
      </c>
    </row>
    <row r="230" spans="1:12">
      <c r="A230" t="s">
        <v>114</v>
      </c>
      <c r="B230"/>
      <c r="C230" s="336">
        <v>102</v>
      </c>
      <c r="D230" s="336">
        <v>102.5</v>
      </c>
      <c r="E230" s="336">
        <v>101.5</v>
      </c>
      <c r="F230" s="336">
        <v>101.5</v>
      </c>
      <c r="G230" s="336">
        <v>-0.5</v>
      </c>
      <c r="H230" s="336">
        <v>-0.49</v>
      </c>
      <c r="I230" s="336">
        <v>101.5</v>
      </c>
      <c r="J230" s="336">
        <v>102</v>
      </c>
      <c r="K230" s="336">
        <v>1464003</v>
      </c>
      <c r="L230" s="336">
        <v>148823.56</v>
      </c>
    </row>
    <row r="231" spans="1:12">
      <c r="A231" t="s">
        <v>345</v>
      </c>
      <c r="B231"/>
      <c r="C231" s="336">
        <v>1.45</v>
      </c>
      <c r="D231" s="336">
        <v>1.46</v>
      </c>
      <c r="E231" s="336">
        <v>1.44</v>
      </c>
      <c r="F231" s="336">
        <v>1.45</v>
      </c>
      <c r="G231" s="336">
        <v>0</v>
      </c>
      <c r="H231" s="336">
        <v>0</v>
      </c>
      <c r="I231" s="336">
        <v>1.45</v>
      </c>
      <c r="J231" s="336">
        <v>1.46</v>
      </c>
      <c r="K231" s="336">
        <v>164138233</v>
      </c>
      <c r="L231" s="336">
        <v>238022.83</v>
      </c>
    </row>
    <row r="232" spans="1:12">
      <c r="A232" t="s">
        <v>1257</v>
      </c>
      <c r="B232"/>
      <c r="C232" s="336" t="s">
        <v>2259</v>
      </c>
      <c r="D232" s="336" t="s">
        <v>2259</v>
      </c>
      <c r="E232" s="336" t="s">
        <v>2260</v>
      </c>
      <c r="F232" s="336" t="s">
        <v>2259</v>
      </c>
      <c r="G232" s="336" t="s">
        <v>867</v>
      </c>
      <c r="H232" s="336" t="s">
        <v>867</v>
      </c>
      <c r="I232" s="336">
        <v>42</v>
      </c>
      <c r="J232" s="336">
        <v>42.25</v>
      </c>
      <c r="K232" s="336" t="s">
        <v>2897</v>
      </c>
      <c r="L232" s="336" t="s">
        <v>2898</v>
      </c>
    </row>
    <row r="233" spans="1:12">
      <c r="A233" t="s">
        <v>1258</v>
      </c>
      <c r="B233"/>
      <c r="C233" s="336" t="s">
        <v>2261</v>
      </c>
      <c r="D233" s="336" t="s">
        <v>2261</v>
      </c>
      <c r="E233" s="336" t="s">
        <v>2262</v>
      </c>
      <c r="F233" s="336" t="s">
        <v>2261</v>
      </c>
      <c r="G233" s="336" t="s">
        <v>1017</v>
      </c>
      <c r="H233" s="336" t="s">
        <v>2899</v>
      </c>
      <c r="I233" s="336">
        <v>293</v>
      </c>
      <c r="J233" s="336">
        <v>294</v>
      </c>
      <c r="K233" s="336" t="s">
        <v>2900</v>
      </c>
      <c r="L233" s="336" t="s">
        <v>2901</v>
      </c>
    </row>
    <row r="234" spans="1:12">
      <c r="A234" t="s">
        <v>274</v>
      </c>
      <c r="B234"/>
      <c r="C234" s="336" t="s">
        <v>834</v>
      </c>
      <c r="D234" s="336" t="s">
        <v>834</v>
      </c>
      <c r="E234" s="336" t="s">
        <v>1901</v>
      </c>
      <c r="F234" s="336" t="s">
        <v>929</v>
      </c>
      <c r="G234" s="336" t="s">
        <v>919</v>
      </c>
      <c r="H234" s="336" t="s">
        <v>1178</v>
      </c>
      <c r="I234" s="336">
        <v>28.75</v>
      </c>
      <c r="J234" s="336">
        <v>29</v>
      </c>
      <c r="K234" s="336" t="s">
        <v>2902</v>
      </c>
      <c r="L234" s="336" t="s">
        <v>2903</v>
      </c>
    </row>
    <row r="235" spans="1:12">
      <c r="A235" t="s">
        <v>1259</v>
      </c>
      <c r="B235"/>
      <c r="C235" s="336" t="s">
        <v>900</v>
      </c>
      <c r="D235" s="336" t="s">
        <v>900</v>
      </c>
      <c r="E235" s="336" t="s">
        <v>900</v>
      </c>
      <c r="F235" s="336" t="s">
        <v>900</v>
      </c>
      <c r="G235" s="336" t="s">
        <v>902</v>
      </c>
      <c r="H235" s="336" t="s">
        <v>903</v>
      </c>
      <c r="I235" s="336">
        <v>17.2</v>
      </c>
      <c r="J235" s="336">
        <v>17.600000000000001</v>
      </c>
      <c r="K235" s="336" t="s">
        <v>2904</v>
      </c>
      <c r="L235" s="336" t="s">
        <v>1996</v>
      </c>
    </row>
    <row r="236" spans="1:12">
      <c r="A236" t="s">
        <v>1260</v>
      </c>
      <c r="B236"/>
      <c r="C236" s="336" t="s">
        <v>370</v>
      </c>
      <c r="D236" s="336" t="s">
        <v>370</v>
      </c>
      <c r="E236" s="336" t="s">
        <v>370</v>
      </c>
      <c r="F236" s="336" t="s">
        <v>370</v>
      </c>
      <c r="G236" s="336" t="s">
        <v>370</v>
      </c>
      <c r="H236" s="336" t="s">
        <v>370</v>
      </c>
      <c r="I236" s="336">
        <v>29.5</v>
      </c>
      <c r="J236" s="336">
        <v>30.5</v>
      </c>
      <c r="K236" s="336" t="s">
        <v>370</v>
      </c>
      <c r="L236" s="336" t="s">
        <v>370</v>
      </c>
    </row>
    <row r="237" spans="1:12">
      <c r="A237" t="s">
        <v>1261</v>
      </c>
      <c r="B237"/>
      <c r="C237" s="336" t="s">
        <v>2263</v>
      </c>
      <c r="D237" s="336" t="s">
        <v>2905</v>
      </c>
      <c r="E237" s="336" t="s">
        <v>2263</v>
      </c>
      <c r="F237" s="336" t="s">
        <v>2905</v>
      </c>
      <c r="G237" s="336" t="s">
        <v>1303</v>
      </c>
      <c r="H237" s="336" t="s">
        <v>1219</v>
      </c>
      <c r="I237" s="336">
        <v>221</v>
      </c>
      <c r="J237" s="336">
        <v>224</v>
      </c>
      <c r="K237" s="336" t="s">
        <v>2906</v>
      </c>
      <c r="L237" s="336" t="s">
        <v>2907</v>
      </c>
    </row>
    <row r="238" spans="1:12">
      <c r="A238" t="s">
        <v>1262</v>
      </c>
      <c r="B238"/>
      <c r="C238" s="336" t="s">
        <v>1128</v>
      </c>
      <c r="D238" s="336" t="s">
        <v>1964</v>
      </c>
      <c r="E238" s="336" t="s">
        <v>1919</v>
      </c>
      <c r="F238" s="336" t="s">
        <v>1128</v>
      </c>
      <c r="G238" s="336" t="s">
        <v>867</v>
      </c>
      <c r="H238" s="336" t="s">
        <v>867</v>
      </c>
      <c r="I238" s="336">
        <v>3</v>
      </c>
      <c r="J238" s="336">
        <v>3.02</v>
      </c>
      <c r="K238" s="336" t="s">
        <v>2908</v>
      </c>
      <c r="L238" s="336" t="s">
        <v>2909</v>
      </c>
    </row>
    <row r="239" spans="1:12">
      <c r="A239" t="s">
        <v>1263</v>
      </c>
      <c r="B239"/>
      <c r="C239" s="336" t="s">
        <v>2264</v>
      </c>
      <c r="D239" s="336" t="s">
        <v>2265</v>
      </c>
      <c r="E239" s="336" t="s">
        <v>2264</v>
      </c>
      <c r="F239" s="336" t="s">
        <v>2017</v>
      </c>
      <c r="G239" s="336" t="s">
        <v>911</v>
      </c>
      <c r="H239" s="336" t="s">
        <v>873</v>
      </c>
      <c r="I239" s="336">
        <v>123.5</v>
      </c>
      <c r="J239" s="336">
        <v>124</v>
      </c>
      <c r="K239" s="336" t="s">
        <v>2910</v>
      </c>
      <c r="L239" s="336" t="s">
        <v>2911</v>
      </c>
    </row>
    <row r="240" spans="1:12">
      <c r="A240" t="s">
        <v>1264</v>
      </c>
      <c r="B240"/>
      <c r="C240" s="336" t="s">
        <v>2058</v>
      </c>
      <c r="D240" s="336" t="s">
        <v>2058</v>
      </c>
      <c r="E240" s="336" t="s">
        <v>1906</v>
      </c>
      <c r="F240" s="336" t="s">
        <v>1906</v>
      </c>
      <c r="G240" s="336" t="s">
        <v>989</v>
      </c>
      <c r="H240" s="336" t="s">
        <v>1881</v>
      </c>
      <c r="I240" s="336">
        <v>39</v>
      </c>
      <c r="J240" s="336">
        <v>39.5</v>
      </c>
      <c r="K240" s="336" t="s">
        <v>2266</v>
      </c>
      <c r="L240" s="336" t="s">
        <v>2267</v>
      </c>
    </row>
    <row r="241" spans="1:12">
      <c r="A241" t="s">
        <v>1266</v>
      </c>
      <c r="B241"/>
      <c r="C241" s="336" t="s">
        <v>2268</v>
      </c>
      <c r="D241" s="336" t="s">
        <v>2268</v>
      </c>
      <c r="E241" s="336" t="s">
        <v>2268</v>
      </c>
      <c r="F241" s="336" t="s">
        <v>2268</v>
      </c>
      <c r="G241" s="336" t="s">
        <v>867</v>
      </c>
      <c r="H241" s="336" t="s">
        <v>867</v>
      </c>
      <c r="I241" s="336">
        <v>214</v>
      </c>
      <c r="J241" s="336">
        <v>215</v>
      </c>
      <c r="K241" s="336" t="s">
        <v>2269</v>
      </c>
      <c r="L241" s="336" t="s">
        <v>2270</v>
      </c>
    </row>
    <row r="242" spans="1:12">
      <c r="A242" t="s">
        <v>2912</v>
      </c>
      <c r="B242" t="s">
        <v>2466</v>
      </c>
      <c r="C242" s="336" t="s">
        <v>837</v>
      </c>
      <c r="D242" s="336" t="s">
        <v>792</v>
      </c>
      <c r="E242" s="336" t="s">
        <v>1436</v>
      </c>
      <c r="F242" s="336" t="s">
        <v>1306</v>
      </c>
      <c r="G242" s="336" t="s">
        <v>863</v>
      </c>
      <c r="H242" s="336" t="s">
        <v>2678</v>
      </c>
      <c r="I242" s="336">
        <v>3.94</v>
      </c>
      <c r="J242" s="336">
        <v>4</v>
      </c>
      <c r="K242" s="336" t="s">
        <v>2913</v>
      </c>
      <c r="L242" s="336" t="s">
        <v>2914</v>
      </c>
    </row>
    <row r="243" spans="1:12">
      <c r="A243" t="s">
        <v>1269</v>
      </c>
      <c r="B243"/>
      <c r="C243" s="336" t="s">
        <v>1884</v>
      </c>
      <c r="D243" s="336" t="s">
        <v>2271</v>
      </c>
      <c r="E243" s="336" t="s">
        <v>1884</v>
      </c>
      <c r="F243" s="336" t="s">
        <v>2271</v>
      </c>
      <c r="G243" s="336" t="s">
        <v>934</v>
      </c>
      <c r="H243" s="336" t="s">
        <v>2001</v>
      </c>
      <c r="I243" s="336">
        <v>19.899999999999999</v>
      </c>
      <c r="J243" s="336">
        <v>20.5</v>
      </c>
      <c r="K243" s="336" t="s">
        <v>2203</v>
      </c>
      <c r="L243" s="336" t="s">
        <v>2272</v>
      </c>
    </row>
    <row r="244" spans="1:12">
      <c r="A244" t="s">
        <v>1270</v>
      </c>
      <c r="B244"/>
      <c r="C244" s="336" t="s">
        <v>1811</v>
      </c>
      <c r="D244" s="336" t="s">
        <v>1942</v>
      </c>
      <c r="E244" s="336" t="s">
        <v>1087</v>
      </c>
      <c r="F244" s="336" t="s">
        <v>1811</v>
      </c>
      <c r="G244" s="336" t="s">
        <v>867</v>
      </c>
      <c r="H244" s="336" t="s">
        <v>867</v>
      </c>
      <c r="I244" s="336">
        <v>1.03</v>
      </c>
      <c r="J244" s="336">
        <v>1.04</v>
      </c>
      <c r="K244" s="336" t="s">
        <v>2915</v>
      </c>
      <c r="L244" s="336" t="s">
        <v>2916</v>
      </c>
    </row>
    <row r="245" spans="1:12">
      <c r="A245" t="s">
        <v>115</v>
      </c>
      <c r="B245"/>
      <c r="C245" s="336" t="s">
        <v>985</v>
      </c>
      <c r="D245" s="336" t="s">
        <v>922</v>
      </c>
      <c r="E245" s="336" t="s">
        <v>996</v>
      </c>
      <c r="F245" s="336" t="s">
        <v>996</v>
      </c>
      <c r="G245" s="336" t="s">
        <v>867</v>
      </c>
      <c r="H245" s="336" t="s">
        <v>867</v>
      </c>
      <c r="I245" s="336">
        <v>5.2</v>
      </c>
      <c r="J245" s="336">
        <v>5.25</v>
      </c>
      <c r="K245" s="336" t="s">
        <v>2917</v>
      </c>
      <c r="L245" s="336" t="s">
        <v>2918</v>
      </c>
    </row>
    <row r="246" spans="1:12">
      <c r="A246" t="s">
        <v>1271</v>
      </c>
      <c r="B246"/>
      <c r="C246" s="336" t="s">
        <v>2273</v>
      </c>
      <c r="D246" s="336" t="s">
        <v>2274</v>
      </c>
      <c r="E246" s="336" t="s">
        <v>2028</v>
      </c>
      <c r="F246" s="336" t="s">
        <v>2028</v>
      </c>
      <c r="G246" s="336" t="s">
        <v>867</v>
      </c>
      <c r="H246" s="336" t="s">
        <v>867</v>
      </c>
      <c r="I246" s="336">
        <v>50.25</v>
      </c>
      <c r="J246" s="336">
        <v>50.5</v>
      </c>
      <c r="K246" s="336" t="s">
        <v>2919</v>
      </c>
      <c r="L246" s="336" t="s">
        <v>2920</v>
      </c>
    </row>
    <row r="247" spans="1:12">
      <c r="A247" t="s">
        <v>2019</v>
      </c>
      <c r="B247"/>
      <c r="C247" s="336" t="s">
        <v>1022</v>
      </c>
      <c r="D247" s="336" t="s">
        <v>1149</v>
      </c>
      <c r="E247" s="336" t="s">
        <v>847</v>
      </c>
      <c r="F247" s="336" t="s">
        <v>847</v>
      </c>
      <c r="G247" s="336" t="s">
        <v>902</v>
      </c>
      <c r="H247" s="336" t="s">
        <v>1975</v>
      </c>
      <c r="I247" s="336">
        <v>13.4</v>
      </c>
      <c r="J247" s="336">
        <v>13.5</v>
      </c>
      <c r="K247" s="336" t="s">
        <v>2921</v>
      </c>
      <c r="L247" s="336" t="s">
        <v>2922</v>
      </c>
    </row>
    <row r="248" spans="1:12">
      <c r="A248" t="s">
        <v>100</v>
      </c>
      <c r="B248"/>
      <c r="C248" s="336" t="s">
        <v>1342</v>
      </c>
      <c r="D248" s="336" t="s">
        <v>2235</v>
      </c>
      <c r="E248" s="336" t="s">
        <v>2260</v>
      </c>
      <c r="F248" s="336" t="s">
        <v>2259</v>
      </c>
      <c r="G248" s="336" t="s">
        <v>978</v>
      </c>
      <c r="H248" s="336" t="s">
        <v>2923</v>
      </c>
      <c r="I248" s="336">
        <v>42</v>
      </c>
      <c r="J248" s="336">
        <v>42.25</v>
      </c>
      <c r="K248" s="336" t="s">
        <v>2924</v>
      </c>
      <c r="L248" s="336" t="s">
        <v>2925</v>
      </c>
    </row>
    <row r="249" spans="1:12">
      <c r="A249" t="s">
        <v>2926</v>
      </c>
      <c r="B249" t="s">
        <v>2585</v>
      </c>
      <c r="C249" s="336" t="s">
        <v>1639</v>
      </c>
      <c r="D249" s="336" t="s">
        <v>1639</v>
      </c>
      <c r="E249" s="336" t="s">
        <v>1536</v>
      </c>
      <c r="F249" s="336" t="s">
        <v>1639</v>
      </c>
      <c r="G249" s="336" t="s">
        <v>1106</v>
      </c>
      <c r="H249" s="336" t="s">
        <v>2927</v>
      </c>
      <c r="I249" s="336">
        <v>0.28000000000000003</v>
      </c>
      <c r="J249" s="336">
        <v>0.28999999999999998</v>
      </c>
      <c r="K249" s="336" t="s">
        <v>2928</v>
      </c>
      <c r="L249" s="336" t="s">
        <v>2929</v>
      </c>
    </row>
    <row r="250" spans="1:12">
      <c r="A250" t="s">
        <v>1275</v>
      </c>
      <c r="B250"/>
      <c r="C250" s="336" t="s">
        <v>800</v>
      </c>
      <c r="D250" s="336" t="s">
        <v>801</v>
      </c>
      <c r="E250" s="336" t="s">
        <v>800</v>
      </c>
      <c r="F250" s="336" t="s">
        <v>1028</v>
      </c>
      <c r="G250" s="336" t="s">
        <v>934</v>
      </c>
      <c r="H250" s="336" t="s">
        <v>1909</v>
      </c>
      <c r="I250" s="336">
        <v>12.8</v>
      </c>
      <c r="J250" s="336">
        <v>12.9</v>
      </c>
      <c r="K250" s="336" t="s">
        <v>2930</v>
      </c>
      <c r="L250" s="336" t="s">
        <v>2931</v>
      </c>
    </row>
    <row r="251" spans="1:12">
      <c r="A251" t="s">
        <v>1276</v>
      </c>
      <c r="B251"/>
      <c r="C251" s="336" t="s">
        <v>844</v>
      </c>
      <c r="D251" s="336" t="s">
        <v>2024</v>
      </c>
      <c r="E251" s="336" t="s">
        <v>1927</v>
      </c>
      <c r="F251" s="336" t="s">
        <v>2024</v>
      </c>
      <c r="G251" s="336" t="s">
        <v>1056</v>
      </c>
      <c r="H251" s="336" t="s">
        <v>2932</v>
      </c>
      <c r="I251" s="336">
        <v>17.899999999999999</v>
      </c>
      <c r="J251" s="336">
        <v>18</v>
      </c>
      <c r="K251" s="336" t="s">
        <v>2933</v>
      </c>
      <c r="L251" s="336" t="s">
        <v>2934</v>
      </c>
    </row>
    <row r="252" spans="1:12">
      <c r="A252" t="s">
        <v>286</v>
      </c>
      <c r="B252"/>
      <c r="C252" s="336" t="s">
        <v>851</v>
      </c>
      <c r="D252" s="336" t="s">
        <v>2275</v>
      </c>
      <c r="E252" s="336" t="s">
        <v>2276</v>
      </c>
      <c r="F252" s="336" t="s">
        <v>851</v>
      </c>
      <c r="G252" s="336" t="s">
        <v>934</v>
      </c>
      <c r="H252" s="336" t="s">
        <v>1885</v>
      </c>
      <c r="I252" s="336">
        <v>21.4</v>
      </c>
      <c r="J252" s="336">
        <v>21.5</v>
      </c>
      <c r="K252" s="336" t="s">
        <v>2935</v>
      </c>
      <c r="L252" s="336" t="s">
        <v>2936</v>
      </c>
    </row>
    <row r="253" spans="1:12">
      <c r="A253" t="s">
        <v>283</v>
      </c>
      <c r="B253"/>
      <c r="C253" s="336" t="s">
        <v>798</v>
      </c>
      <c r="D253" s="336" t="s">
        <v>988</v>
      </c>
      <c r="E253" s="336" t="s">
        <v>798</v>
      </c>
      <c r="F253" s="336" t="s">
        <v>988</v>
      </c>
      <c r="G253" s="336" t="s">
        <v>867</v>
      </c>
      <c r="H253" s="336" t="s">
        <v>867</v>
      </c>
      <c r="I253" s="336">
        <v>29.75</v>
      </c>
      <c r="J253" s="336">
        <v>30</v>
      </c>
      <c r="K253" s="336" t="s">
        <v>2937</v>
      </c>
      <c r="L253" s="336" t="s">
        <v>2938</v>
      </c>
    </row>
    <row r="254" spans="1:12">
      <c r="A254" t="s">
        <v>277</v>
      </c>
      <c r="B254"/>
      <c r="C254" s="336" t="s">
        <v>2277</v>
      </c>
      <c r="D254" s="336" t="s">
        <v>2278</v>
      </c>
      <c r="E254" s="336" t="s">
        <v>2277</v>
      </c>
      <c r="F254" s="336" t="s">
        <v>2279</v>
      </c>
      <c r="G254" s="336" t="s">
        <v>867</v>
      </c>
      <c r="H254" s="336" t="s">
        <v>867</v>
      </c>
      <c r="I254" s="336">
        <v>217</v>
      </c>
      <c r="J254" s="336">
        <v>218</v>
      </c>
      <c r="K254" s="336" t="s">
        <v>2939</v>
      </c>
      <c r="L254" s="336" t="s">
        <v>2940</v>
      </c>
    </row>
    <row r="255" spans="1:12">
      <c r="A255" t="s">
        <v>268</v>
      </c>
      <c r="B255"/>
      <c r="C255" s="336" t="s">
        <v>837</v>
      </c>
      <c r="D255" s="336" t="s">
        <v>837</v>
      </c>
      <c r="E255" s="336" t="s">
        <v>1194</v>
      </c>
      <c r="F255" s="336" t="s">
        <v>1456</v>
      </c>
      <c r="G255" s="336" t="s">
        <v>902</v>
      </c>
      <c r="H255" s="336" t="s">
        <v>2703</v>
      </c>
      <c r="I255" s="336">
        <v>3.9</v>
      </c>
      <c r="J255" s="336">
        <v>3.92</v>
      </c>
      <c r="K255" s="336" t="s">
        <v>2941</v>
      </c>
      <c r="L255" s="336" t="s">
        <v>2942</v>
      </c>
    </row>
    <row r="256" spans="1:12">
      <c r="A256" t="s">
        <v>1278</v>
      </c>
      <c r="B256"/>
      <c r="C256" s="336" t="s">
        <v>1383</v>
      </c>
      <c r="D256" s="336" t="s">
        <v>1418</v>
      </c>
      <c r="E256" s="336" t="s">
        <v>1317</v>
      </c>
      <c r="F256" s="336" t="s">
        <v>1418</v>
      </c>
      <c r="G256" s="336" t="s">
        <v>863</v>
      </c>
      <c r="H256" s="336" t="s">
        <v>2364</v>
      </c>
      <c r="I256" s="336">
        <v>2.74</v>
      </c>
      <c r="J256" s="336">
        <v>2.76</v>
      </c>
      <c r="K256" s="336" t="s">
        <v>2943</v>
      </c>
      <c r="L256" s="336" t="s">
        <v>2944</v>
      </c>
    </row>
    <row r="257" spans="1:12">
      <c r="A257" t="s">
        <v>251</v>
      </c>
      <c r="B257"/>
      <c r="C257" s="336" t="s">
        <v>1607</v>
      </c>
      <c r="D257" s="336" t="s">
        <v>967</v>
      </c>
      <c r="E257" s="336" t="s">
        <v>1324</v>
      </c>
      <c r="F257" s="336" t="s">
        <v>1607</v>
      </c>
      <c r="G257" s="336" t="s">
        <v>866</v>
      </c>
      <c r="H257" s="336" t="s">
        <v>969</v>
      </c>
      <c r="I257" s="336">
        <v>8.85</v>
      </c>
      <c r="J257" s="336">
        <v>8.9</v>
      </c>
      <c r="K257" s="336" t="s">
        <v>2945</v>
      </c>
      <c r="L257" s="336" t="s">
        <v>2946</v>
      </c>
    </row>
    <row r="258" spans="1:12">
      <c r="A258" t="s">
        <v>1282</v>
      </c>
      <c r="B258"/>
      <c r="C258" s="336" t="s">
        <v>2280</v>
      </c>
      <c r="D258" s="336" t="s">
        <v>2281</v>
      </c>
      <c r="E258" s="336" t="s">
        <v>2282</v>
      </c>
      <c r="F258" s="336" t="s">
        <v>2282</v>
      </c>
      <c r="G258" s="336" t="s">
        <v>2283</v>
      </c>
      <c r="H258" s="336" t="s">
        <v>2151</v>
      </c>
      <c r="I258" s="336">
        <v>98</v>
      </c>
      <c r="J258" s="336">
        <v>100</v>
      </c>
      <c r="K258" s="336" t="s">
        <v>2284</v>
      </c>
      <c r="L258" s="336" t="s">
        <v>2285</v>
      </c>
    </row>
    <row r="259" spans="1:12">
      <c r="A259" t="s">
        <v>212</v>
      </c>
      <c r="B259"/>
      <c r="C259" s="336" t="s">
        <v>909</v>
      </c>
      <c r="D259" s="336" t="s">
        <v>791</v>
      </c>
      <c r="E259" s="336" t="s">
        <v>909</v>
      </c>
      <c r="F259" s="336" t="s">
        <v>791</v>
      </c>
      <c r="G259" s="336" t="s">
        <v>867</v>
      </c>
      <c r="H259" s="336" t="s">
        <v>867</v>
      </c>
      <c r="I259" s="336">
        <v>5.65</v>
      </c>
      <c r="J259" s="336">
        <v>5.7</v>
      </c>
      <c r="K259" s="336" t="s">
        <v>2947</v>
      </c>
      <c r="L259" s="336" t="s">
        <v>2948</v>
      </c>
    </row>
    <row r="260" spans="1:12">
      <c r="A260" t="s">
        <v>1283</v>
      </c>
      <c r="B260"/>
      <c r="C260" s="336" t="s">
        <v>2286</v>
      </c>
      <c r="D260" s="336" t="s">
        <v>2287</v>
      </c>
      <c r="E260" s="336" t="s">
        <v>2286</v>
      </c>
      <c r="F260" s="336" t="s">
        <v>2287</v>
      </c>
      <c r="G260" s="336" t="s">
        <v>867</v>
      </c>
      <c r="H260" s="336" t="s">
        <v>867</v>
      </c>
      <c r="I260" s="336">
        <v>302</v>
      </c>
      <c r="J260" s="336">
        <v>304</v>
      </c>
      <c r="K260" s="336" t="s">
        <v>2288</v>
      </c>
      <c r="L260" s="336" t="s">
        <v>2289</v>
      </c>
    </row>
    <row r="261" spans="1:12">
      <c r="A261" t="s">
        <v>1284</v>
      </c>
      <c r="B261"/>
      <c r="C261" s="336" t="s">
        <v>370</v>
      </c>
      <c r="D261" s="336" t="s">
        <v>370</v>
      </c>
      <c r="E261" s="336" t="s">
        <v>370</v>
      </c>
      <c r="F261" s="336" t="s">
        <v>370</v>
      </c>
      <c r="G261" s="336" t="s">
        <v>370</v>
      </c>
      <c r="H261" s="336" t="s">
        <v>370</v>
      </c>
      <c r="I261" s="336">
        <v>76.25</v>
      </c>
      <c r="J261" s="336">
        <v>92</v>
      </c>
      <c r="K261" s="336" t="s">
        <v>370</v>
      </c>
      <c r="L261" s="336" t="s">
        <v>370</v>
      </c>
    </row>
    <row r="262" spans="1:12">
      <c r="A262" t="s">
        <v>1285</v>
      </c>
      <c r="B262"/>
      <c r="C262" s="336" t="s">
        <v>2259</v>
      </c>
      <c r="D262" s="336" t="s">
        <v>2259</v>
      </c>
      <c r="E262" s="336" t="s">
        <v>1921</v>
      </c>
      <c r="F262" s="336" t="s">
        <v>2260</v>
      </c>
      <c r="G262" s="336" t="s">
        <v>978</v>
      </c>
      <c r="H262" s="336" t="s">
        <v>2949</v>
      </c>
      <c r="I262" s="336">
        <v>41.75</v>
      </c>
      <c r="J262" s="336">
        <v>42</v>
      </c>
      <c r="K262" s="336" t="s">
        <v>2950</v>
      </c>
      <c r="L262" s="336" t="s">
        <v>2951</v>
      </c>
    </row>
    <row r="263" spans="1:12">
      <c r="A263" t="s">
        <v>189</v>
      </c>
      <c r="B263"/>
      <c r="C263" s="336" t="s">
        <v>1895</v>
      </c>
      <c r="D263" s="336" t="s">
        <v>1928</v>
      </c>
      <c r="E263" s="336" t="s">
        <v>1145</v>
      </c>
      <c r="F263" s="336" t="s">
        <v>2952</v>
      </c>
      <c r="G263" s="336" t="s">
        <v>902</v>
      </c>
      <c r="H263" s="336" t="s">
        <v>978</v>
      </c>
      <c r="I263" s="336">
        <v>19.899999999999999</v>
      </c>
      <c r="J263" s="336">
        <v>20</v>
      </c>
      <c r="K263" s="336" t="s">
        <v>2953</v>
      </c>
      <c r="L263" s="336" t="s">
        <v>2954</v>
      </c>
    </row>
    <row r="264" spans="1:12">
      <c r="A264" t="s">
        <v>1287</v>
      </c>
      <c r="B264"/>
      <c r="C264" s="336" t="s">
        <v>1004</v>
      </c>
      <c r="D264" s="336" t="s">
        <v>829</v>
      </c>
      <c r="E264" s="336" t="s">
        <v>1099</v>
      </c>
      <c r="F264" s="336" t="s">
        <v>829</v>
      </c>
      <c r="G264" s="336" t="s">
        <v>924</v>
      </c>
      <c r="H264" s="336" t="s">
        <v>2955</v>
      </c>
      <c r="I264" s="336">
        <v>6.45</v>
      </c>
      <c r="J264" s="336">
        <v>6.5</v>
      </c>
      <c r="K264" s="336" t="s">
        <v>2956</v>
      </c>
      <c r="L264" s="336" t="s">
        <v>2957</v>
      </c>
    </row>
    <row r="265" spans="1:12">
      <c r="A265" t="s">
        <v>1288</v>
      </c>
      <c r="B265"/>
      <c r="C265" s="336" t="s">
        <v>1907</v>
      </c>
      <c r="D265" s="336" t="s">
        <v>2244</v>
      </c>
      <c r="E265" s="336" t="s">
        <v>1944</v>
      </c>
      <c r="F265" s="336" t="s">
        <v>2244</v>
      </c>
      <c r="G265" s="336" t="s">
        <v>989</v>
      </c>
      <c r="H265" s="336" t="s">
        <v>2025</v>
      </c>
      <c r="I265" s="336">
        <v>54.25</v>
      </c>
      <c r="J265" s="336">
        <v>54.5</v>
      </c>
      <c r="K265" s="336" t="s">
        <v>2958</v>
      </c>
      <c r="L265" s="336" t="s">
        <v>2959</v>
      </c>
    </row>
    <row r="266" spans="1:12">
      <c r="A266" t="s">
        <v>173</v>
      </c>
      <c r="B266"/>
      <c r="C266" s="336" t="s">
        <v>1356</v>
      </c>
      <c r="D266" s="336" t="s">
        <v>1356</v>
      </c>
      <c r="E266" s="336" t="s">
        <v>1912</v>
      </c>
      <c r="F266" s="336" t="s">
        <v>1356</v>
      </c>
      <c r="G266" s="336" t="s">
        <v>989</v>
      </c>
      <c r="H266" s="336" t="s">
        <v>2157</v>
      </c>
      <c r="I266" s="336">
        <v>30.5</v>
      </c>
      <c r="J266" s="336">
        <v>30.75</v>
      </c>
      <c r="K266" s="336" t="s">
        <v>2960</v>
      </c>
      <c r="L266" s="336" t="s">
        <v>2961</v>
      </c>
    </row>
    <row r="267" spans="1:12">
      <c r="A267" t="s">
        <v>171</v>
      </c>
      <c r="B267"/>
      <c r="C267" s="336" t="s">
        <v>1062</v>
      </c>
      <c r="D267" s="336" t="s">
        <v>1062</v>
      </c>
      <c r="E267" s="336" t="s">
        <v>1099</v>
      </c>
      <c r="F267" s="336" t="s">
        <v>1099</v>
      </c>
      <c r="G267" s="336" t="s">
        <v>899</v>
      </c>
      <c r="H267" s="336" t="s">
        <v>1111</v>
      </c>
      <c r="I267" s="336">
        <v>6.3</v>
      </c>
      <c r="J267" s="336">
        <v>6.35</v>
      </c>
      <c r="K267" s="336" t="s">
        <v>2962</v>
      </c>
      <c r="L267" s="336" t="s">
        <v>2963</v>
      </c>
    </row>
    <row r="268" spans="1:12">
      <c r="A268" t="s">
        <v>1291</v>
      </c>
      <c r="B268"/>
      <c r="C268" s="336" t="s">
        <v>1149</v>
      </c>
      <c r="D268" s="336" t="s">
        <v>1329</v>
      </c>
      <c r="E268" s="336" t="s">
        <v>847</v>
      </c>
      <c r="F268" s="336" t="s">
        <v>1329</v>
      </c>
      <c r="G268" s="336" t="s">
        <v>934</v>
      </c>
      <c r="H268" s="336" t="s">
        <v>1892</v>
      </c>
      <c r="I268" s="336">
        <v>13.4</v>
      </c>
      <c r="J268" s="336">
        <v>13.7</v>
      </c>
      <c r="K268" s="336" t="s">
        <v>2964</v>
      </c>
      <c r="L268" s="336" t="s">
        <v>2965</v>
      </c>
    </row>
    <row r="269" spans="1:12">
      <c r="A269" t="s">
        <v>117</v>
      </c>
      <c r="B269"/>
      <c r="C269" s="336" t="s">
        <v>2222</v>
      </c>
      <c r="D269" s="336" t="s">
        <v>2030</v>
      </c>
      <c r="E269" s="336" t="s">
        <v>2291</v>
      </c>
      <c r="F269" s="336" t="s">
        <v>1934</v>
      </c>
      <c r="G269" s="336" t="s">
        <v>911</v>
      </c>
      <c r="H269" s="336" t="s">
        <v>955</v>
      </c>
      <c r="I269" s="336">
        <v>70.25</v>
      </c>
      <c r="J269" s="336">
        <v>70.5</v>
      </c>
      <c r="K269" s="336" t="s">
        <v>2966</v>
      </c>
      <c r="L269" s="336" t="s">
        <v>2967</v>
      </c>
    </row>
    <row r="270" spans="1:12">
      <c r="A270" t="s">
        <v>86</v>
      </c>
      <c r="B270"/>
      <c r="C270" s="336" t="s">
        <v>1093</v>
      </c>
      <c r="D270" s="336" t="s">
        <v>1317</v>
      </c>
      <c r="E270" s="336" t="s">
        <v>1093</v>
      </c>
      <c r="F270" s="336" t="s">
        <v>1093</v>
      </c>
      <c r="G270" s="336" t="s">
        <v>947</v>
      </c>
      <c r="H270" s="336" t="s">
        <v>1983</v>
      </c>
      <c r="I270" s="336">
        <v>2.7</v>
      </c>
      <c r="J270" s="336">
        <v>2.72</v>
      </c>
      <c r="K270" s="336" t="s">
        <v>2968</v>
      </c>
      <c r="L270" s="336" t="s">
        <v>2969</v>
      </c>
    </row>
    <row r="271" spans="1:12">
      <c r="A271" t="s">
        <v>1293</v>
      </c>
      <c r="B271"/>
      <c r="C271" s="336" t="s">
        <v>887</v>
      </c>
      <c r="D271" s="336" t="s">
        <v>1225</v>
      </c>
      <c r="E271" s="336" t="s">
        <v>887</v>
      </c>
      <c r="F271" s="336" t="s">
        <v>1044</v>
      </c>
      <c r="G271" s="336" t="s">
        <v>866</v>
      </c>
      <c r="H271" s="336" t="s">
        <v>1045</v>
      </c>
      <c r="I271" s="336">
        <v>8.6</v>
      </c>
      <c r="J271" s="336">
        <v>8.65</v>
      </c>
      <c r="K271" s="336" t="s">
        <v>2970</v>
      </c>
      <c r="L271" s="336" t="s">
        <v>2971</v>
      </c>
    </row>
    <row r="272" spans="1:12">
      <c r="A272" t="s">
        <v>1297</v>
      </c>
      <c r="B272"/>
      <c r="C272" s="336" t="s">
        <v>1337</v>
      </c>
      <c r="D272" s="336" t="s">
        <v>1215</v>
      </c>
      <c r="E272" s="336" t="s">
        <v>2009</v>
      </c>
      <c r="F272" s="336" t="s">
        <v>2009</v>
      </c>
      <c r="G272" s="336" t="s">
        <v>943</v>
      </c>
      <c r="H272" s="336" t="s">
        <v>2010</v>
      </c>
      <c r="I272" s="336">
        <v>4.12</v>
      </c>
      <c r="J272" s="336">
        <v>4.1399999999999997</v>
      </c>
      <c r="K272" s="336" t="s">
        <v>2972</v>
      </c>
      <c r="L272" s="336" t="s">
        <v>2973</v>
      </c>
    </row>
    <row r="273" spans="1:12">
      <c r="A273" t="s">
        <v>1299</v>
      </c>
      <c r="B273"/>
      <c r="C273" s="336" t="s">
        <v>1114</v>
      </c>
      <c r="D273" s="336" t="s">
        <v>1114</v>
      </c>
      <c r="E273" s="336" t="s">
        <v>1836</v>
      </c>
      <c r="F273" s="336" t="s">
        <v>1836</v>
      </c>
      <c r="G273" s="336" t="s">
        <v>867</v>
      </c>
      <c r="H273" s="336" t="s">
        <v>867</v>
      </c>
      <c r="I273" s="336">
        <v>7.85</v>
      </c>
      <c r="J273" s="336">
        <v>7.9</v>
      </c>
      <c r="K273" s="336" t="s">
        <v>2974</v>
      </c>
      <c r="L273" s="336" t="s">
        <v>2975</v>
      </c>
    </row>
    <row r="274" spans="1:12">
      <c r="A274" t="s">
        <v>1301</v>
      </c>
      <c r="B274"/>
      <c r="C274" s="336" t="s">
        <v>790</v>
      </c>
      <c r="D274" s="336" t="s">
        <v>1395</v>
      </c>
      <c r="E274" s="336" t="s">
        <v>790</v>
      </c>
      <c r="F274" s="336" t="s">
        <v>790</v>
      </c>
      <c r="G274" s="336" t="s">
        <v>867</v>
      </c>
      <c r="H274" s="336" t="s">
        <v>867</v>
      </c>
      <c r="I274" s="336">
        <v>13.9</v>
      </c>
      <c r="J274" s="336">
        <v>14</v>
      </c>
      <c r="K274" s="336" t="s">
        <v>2976</v>
      </c>
      <c r="L274" s="336" t="s">
        <v>2977</v>
      </c>
    </row>
    <row r="275" spans="1:12">
      <c r="A275" t="s">
        <v>270</v>
      </c>
      <c r="B275"/>
      <c r="C275" s="336" t="s">
        <v>1876</v>
      </c>
      <c r="D275" s="336" t="s">
        <v>1532</v>
      </c>
      <c r="E275" s="336" t="s">
        <v>1041</v>
      </c>
      <c r="F275" s="336" t="s">
        <v>2978</v>
      </c>
      <c r="G275" s="336" t="s">
        <v>989</v>
      </c>
      <c r="H275" s="336" t="s">
        <v>1965</v>
      </c>
      <c r="I275" s="336">
        <v>52.75</v>
      </c>
      <c r="J275" s="336">
        <v>53</v>
      </c>
      <c r="K275" s="336" t="s">
        <v>2979</v>
      </c>
      <c r="L275" s="336" t="s">
        <v>2980</v>
      </c>
    </row>
    <row r="276" spans="1:12">
      <c r="A276" t="s">
        <v>1304</v>
      </c>
      <c r="B276"/>
      <c r="C276" s="336" t="s">
        <v>2164</v>
      </c>
      <c r="D276" s="336" t="s">
        <v>2164</v>
      </c>
      <c r="E276" s="336" t="s">
        <v>1387</v>
      </c>
      <c r="F276" s="336" t="s">
        <v>1387</v>
      </c>
      <c r="G276" s="336" t="s">
        <v>978</v>
      </c>
      <c r="H276" s="336" t="s">
        <v>1922</v>
      </c>
      <c r="I276" s="336">
        <v>67.5</v>
      </c>
      <c r="J276" s="336">
        <v>68.75</v>
      </c>
      <c r="K276" s="336" t="s">
        <v>2292</v>
      </c>
      <c r="L276" s="336" t="s">
        <v>1982</v>
      </c>
    </row>
    <row r="277" spans="1:12">
      <c r="A277" t="s">
        <v>1305</v>
      </c>
      <c r="B277"/>
      <c r="C277" s="336" t="s">
        <v>1028</v>
      </c>
      <c r="D277" s="336" t="s">
        <v>801</v>
      </c>
      <c r="E277" s="336" t="s">
        <v>800</v>
      </c>
      <c r="F277" s="336" t="s">
        <v>1027</v>
      </c>
      <c r="G277" s="336" t="s">
        <v>902</v>
      </c>
      <c r="H277" s="336" t="s">
        <v>1100</v>
      </c>
      <c r="I277" s="336">
        <v>12.7</v>
      </c>
      <c r="J277" s="336">
        <v>12.8</v>
      </c>
      <c r="K277" s="336" t="s">
        <v>2981</v>
      </c>
      <c r="L277" s="336" t="s">
        <v>2982</v>
      </c>
    </row>
    <row r="278" spans="1:12">
      <c r="A278" t="s">
        <v>249</v>
      </c>
      <c r="B278"/>
      <c r="C278" s="336" t="s">
        <v>2018</v>
      </c>
      <c r="D278" s="336" t="s">
        <v>1133</v>
      </c>
      <c r="E278" s="336" t="s">
        <v>2044</v>
      </c>
      <c r="F278" s="336" t="s">
        <v>1134</v>
      </c>
      <c r="G278" s="336" t="s">
        <v>943</v>
      </c>
      <c r="H278" s="336" t="s">
        <v>2983</v>
      </c>
      <c r="I278" s="336">
        <v>4.78</v>
      </c>
      <c r="J278" s="336">
        <v>4.8</v>
      </c>
      <c r="K278" s="336" t="s">
        <v>2984</v>
      </c>
      <c r="L278" s="336" t="s">
        <v>2985</v>
      </c>
    </row>
    <row r="279" spans="1:12">
      <c r="A279" t="s">
        <v>1307</v>
      </c>
      <c r="B279"/>
      <c r="C279" s="336" t="s">
        <v>2293</v>
      </c>
      <c r="D279" s="336" t="s">
        <v>2293</v>
      </c>
      <c r="E279" s="336" t="s">
        <v>2294</v>
      </c>
      <c r="F279" s="336" t="s">
        <v>2294</v>
      </c>
      <c r="G279" s="336" t="s">
        <v>867</v>
      </c>
      <c r="H279" s="336" t="s">
        <v>867</v>
      </c>
      <c r="I279" s="336">
        <v>0.24</v>
      </c>
      <c r="J279" s="336">
        <v>0.25</v>
      </c>
      <c r="K279" s="336" t="s">
        <v>2986</v>
      </c>
      <c r="L279" s="336" t="s">
        <v>2987</v>
      </c>
    </row>
    <row r="280" spans="1:12">
      <c r="A280" t="s">
        <v>1308</v>
      </c>
      <c r="B280"/>
      <c r="C280" s="336" t="s">
        <v>2160</v>
      </c>
      <c r="D280" s="336" t="s">
        <v>2160</v>
      </c>
      <c r="E280" s="336" t="s">
        <v>2160</v>
      </c>
      <c r="F280" s="336" t="s">
        <v>2160</v>
      </c>
      <c r="G280" s="336" t="s">
        <v>867</v>
      </c>
      <c r="H280" s="336" t="s">
        <v>867</v>
      </c>
      <c r="I280" s="336">
        <v>33.5</v>
      </c>
      <c r="J280" s="336">
        <v>34.25</v>
      </c>
      <c r="K280" s="336" t="s">
        <v>2295</v>
      </c>
      <c r="L280" s="336" t="s">
        <v>2296</v>
      </c>
    </row>
    <row r="281" spans="1:12">
      <c r="A281" t="s">
        <v>1309</v>
      </c>
      <c r="B281"/>
      <c r="C281" s="336" t="s">
        <v>1053</v>
      </c>
      <c r="D281" s="336" t="s">
        <v>1053</v>
      </c>
      <c r="E281" s="336" t="s">
        <v>1053</v>
      </c>
      <c r="F281" s="336" t="s">
        <v>1053</v>
      </c>
      <c r="G281" s="336" t="s">
        <v>959</v>
      </c>
      <c r="H281" s="336" t="s">
        <v>2297</v>
      </c>
      <c r="I281" s="336">
        <v>27.25</v>
      </c>
      <c r="J281" s="336">
        <v>27.75</v>
      </c>
      <c r="K281" s="336" t="s">
        <v>2298</v>
      </c>
      <c r="L281" s="336" t="s">
        <v>898</v>
      </c>
    </row>
    <row r="282" spans="1:12">
      <c r="A282" t="s">
        <v>1312</v>
      </c>
      <c r="B282"/>
      <c r="C282" s="336" t="s">
        <v>370</v>
      </c>
      <c r="D282" s="336" t="s">
        <v>370</v>
      </c>
      <c r="E282" s="336" t="s">
        <v>370</v>
      </c>
      <c r="F282" s="336" t="s">
        <v>370</v>
      </c>
      <c r="G282" s="336" t="s">
        <v>370</v>
      </c>
      <c r="H282" s="336" t="s">
        <v>370</v>
      </c>
      <c r="I282" s="336">
        <v>460</v>
      </c>
      <c r="J282" s="336">
        <v>474</v>
      </c>
      <c r="K282" s="336" t="s">
        <v>370</v>
      </c>
      <c r="L282" s="336" t="s">
        <v>370</v>
      </c>
    </row>
    <row r="283" spans="1:12">
      <c r="A283" t="s">
        <v>1313</v>
      </c>
      <c r="B283"/>
      <c r="C283" s="336" t="s">
        <v>1212</v>
      </c>
      <c r="D283" s="336" t="s">
        <v>2240</v>
      </c>
      <c r="E283" s="336" t="s">
        <v>1180</v>
      </c>
      <c r="F283" s="336" t="s">
        <v>1212</v>
      </c>
      <c r="G283" s="336" t="s">
        <v>878</v>
      </c>
      <c r="H283" s="336" t="s">
        <v>907</v>
      </c>
      <c r="I283" s="336">
        <v>3.52</v>
      </c>
      <c r="J283" s="336">
        <v>3.54</v>
      </c>
      <c r="K283" s="336" t="s">
        <v>2988</v>
      </c>
      <c r="L283" s="336" t="s">
        <v>2989</v>
      </c>
    </row>
    <row r="284" spans="1:12">
      <c r="A284" t="s">
        <v>1315</v>
      </c>
      <c r="B284"/>
      <c r="C284" s="336" t="s">
        <v>2299</v>
      </c>
      <c r="D284" s="336" t="s">
        <v>2299</v>
      </c>
      <c r="E284" s="336" t="s">
        <v>1966</v>
      </c>
      <c r="F284" s="336" t="s">
        <v>1931</v>
      </c>
      <c r="G284" s="336" t="s">
        <v>911</v>
      </c>
      <c r="H284" s="336" t="s">
        <v>1016</v>
      </c>
      <c r="I284" s="336">
        <v>57.75</v>
      </c>
      <c r="J284" s="336">
        <v>58.5</v>
      </c>
      <c r="K284" s="336" t="s">
        <v>2292</v>
      </c>
      <c r="L284" s="336" t="s">
        <v>2990</v>
      </c>
    </row>
    <row r="285" spans="1:12">
      <c r="A285" t="s">
        <v>155</v>
      </c>
      <c r="B285"/>
      <c r="C285" s="336" t="s">
        <v>937</v>
      </c>
      <c r="D285" s="336" t="s">
        <v>724</v>
      </c>
      <c r="E285" s="336" t="s">
        <v>1081</v>
      </c>
      <c r="F285" s="336" t="s">
        <v>724</v>
      </c>
      <c r="G285" s="336" t="s">
        <v>939</v>
      </c>
      <c r="H285" s="336" t="s">
        <v>2991</v>
      </c>
      <c r="I285" s="336">
        <v>4.4800000000000004</v>
      </c>
      <c r="J285" s="336">
        <v>4.5</v>
      </c>
      <c r="K285" s="336" t="s">
        <v>2992</v>
      </c>
      <c r="L285" s="336" t="s">
        <v>2993</v>
      </c>
    </row>
    <row r="286" spans="1:12">
      <c r="A286" t="s">
        <v>85</v>
      </c>
      <c r="B286"/>
      <c r="C286" s="336" t="s">
        <v>1113</v>
      </c>
      <c r="D286" s="336" t="s">
        <v>1113</v>
      </c>
      <c r="E286" s="336" t="s">
        <v>1836</v>
      </c>
      <c r="F286" s="336" t="s">
        <v>1836</v>
      </c>
      <c r="G286" s="336" t="s">
        <v>899</v>
      </c>
      <c r="H286" s="336" t="s">
        <v>1115</v>
      </c>
      <c r="I286" s="336">
        <v>7.85</v>
      </c>
      <c r="J286" s="336">
        <v>7.9</v>
      </c>
      <c r="K286" s="336" t="s">
        <v>2994</v>
      </c>
      <c r="L286" s="336" t="s">
        <v>2995</v>
      </c>
    </row>
    <row r="287" spans="1:12">
      <c r="A287" t="s">
        <v>308</v>
      </c>
      <c r="B287"/>
      <c r="C287" s="336" t="s">
        <v>1964</v>
      </c>
      <c r="D287" s="336" t="s">
        <v>1964</v>
      </c>
      <c r="E287" s="336" t="s">
        <v>1127</v>
      </c>
      <c r="F287" s="336" t="s">
        <v>1298</v>
      </c>
      <c r="G287" s="336" t="s">
        <v>943</v>
      </c>
      <c r="H287" s="336" t="s">
        <v>1343</v>
      </c>
      <c r="I287" s="336" t="s">
        <v>1298</v>
      </c>
      <c r="J287" s="336" t="s">
        <v>1964</v>
      </c>
      <c r="K287" s="336" t="s">
        <v>2996</v>
      </c>
      <c r="L287" s="336" t="s">
        <v>2997</v>
      </c>
    </row>
    <row r="288" spans="1:12">
      <c r="A288" t="s">
        <v>299</v>
      </c>
      <c r="B288"/>
      <c r="C288" s="336" t="s">
        <v>2191</v>
      </c>
      <c r="D288" s="336" t="s">
        <v>2300</v>
      </c>
      <c r="E288" s="336" t="s">
        <v>2192</v>
      </c>
      <c r="F288" s="336" t="s">
        <v>2192</v>
      </c>
      <c r="G288" s="336" t="s">
        <v>959</v>
      </c>
      <c r="H288" s="336" t="s">
        <v>2301</v>
      </c>
      <c r="I288" s="336" t="s">
        <v>2192</v>
      </c>
      <c r="J288" s="336" t="s">
        <v>2191</v>
      </c>
      <c r="K288" s="336" t="s">
        <v>2998</v>
      </c>
      <c r="L288" s="336" t="s">
        <v>2999</v>
      </c>
    </row>
    <row r="289" spans="1:12">
      <c r="A289" t="s">
        <v>1319</v>
      </c>
      <c r="B289"/>
      <c r="C289" s="336" t="s">
        <v>2066</v>
      </c>
      <c r="D289" s="336" t="s">
        <v>1522</v>
      </c>
      <c r="E289" s="336" t="s">
        <v>2180</v>
      </c>
      <c r="F289" s="336" t="s">
        <v>2066</v>
      </c>
      <c r="G289" s="336" t="s">
        <v>857</v>
      </c>
      <c r="H289" s="336" t="s">
        <v>1066</v>
      </c>
      <c r="I289" s="336" t="s">
        <v>2180</v>
      </c>
      <c r="J289" s="336" t="s">
        <v>2066</v>
      </c>
      <c r="K289" s="336" t="s">
        <v>3000</v>
      </c>
      <c r="L289" s="336" t="s">
        <v>3001</v>
      </c>
    </row>
    <row r="290" spans="1:12">
      <c r="A290" t="s">
        <v>1322</v>
      </c>
      <c r="B290"/>
      <c r="C290" s="336" t="s">
        <v>2302</v>
      </c>
      <c r="D290" s="336" t="s">
        <v>2303</v>
      </c>
      <c r="E290" s="336" t="s">
        <v>1431</v>
      </c>
      <c r="F290" s="336" t="s">
        <v>1431</v>
      </c>
      <c r="G290" s="336" t="s">
        <v>857</v>
      </c>
      <c r="H290" s="336" t="s">
        <v>3002</v>
      </c>
      <c r="I290" s="336" t="s">
        <v>1431</v>
      </c>
      <c r="J290" s="336" t="s">
        <v>2302</v>
      </c>
      <c r="K290" s="336" t="s">
        <v>3003</v>
      </c>
      <c r="L290" s="336" t="s">
        <v>3004</v>
      </c>
    </row>
    <row r="291" spans="1:12">
      <c r="A291" t="s">
        <v>291</v>
      </c>
      <c r="B291"/>
      <c r="C291" s="336" t="s">
        <v>795</v>
      </c>
      <c r="D291" s="336" t="s">
        <v>1286</v>
      </c>
      <c r="E291" s="336" t="s">
        <v>776</v>
      </c>
      <c r="F291" s="336" t="s">
        <v>776</v>
      </c>
      <c r="G291" s="336" t="s">
        <v>867</v>
      </c>
      <c r="H291" s="336" t="s">
        <v>867</v>
      </c>
      <c r="I291" s="336" t="s">
        <v>776</v>
      </c>
      <c r="J291" s="336" t="s">
        <v>795</v>
      </c>
      <c r="K291" s="336" t="s">
        <v>3005</v>
      </c>
      <c r="L291" s="336" t="s">
        <v>3006</v>
      </c>
    </row>
    <row r="292" spans="1:12">
      <c r="A292" t="s">
        <v>280</v>
      </c>
      <c r="B292"/>
      <c r="C292" s="336" t="s">
        <v>1172</v>
      </c>
      <c r="D292" s="336" t="s">
        <v>1570</v>
      </c>
      <c r="E292" s="336" t="s">
        <v>992</v>
      </c>
      <c r="F292" s="336" t="s">
        <v>1570</v>
      </c>
      <c r="G292" s="336" t="s">
        <v>867</v>
      </c>
      <c r="H292" s="336" t="s">
        <v>867</v>
      </c>
      <c r="I292" s="336" t="s">
        <v>1172</v>
      </c>
      <c r="J292" s="336" t="s">
        <v>1570</v>
      </c>
      <c r="K292" s="336" t="s">
        <v>3007</v>
      </c>
      <c r="L292" s="336" t="s">
        <v>3008</v>
      </c>
    </row>
    <row r="293" spans="1:12">
      <c r="A293" t="s">
        <v>1325</v>
      </c>
      <c r="B293"/>
      <c r="C293" s="336" t="s">
        <v>2207</v>
      </c>
      <c r="D293" s="336" t="s">
        <v>2207</v>
      </c>
      <c r="E293" s="336" t="s">
        <v>1187</v>
      </c>
      <c r="F293" s="336" t="s">
        <v>2074</v>
      </c>
      <c r="G293" s="336" t="s">
        <v>2304</v>
      </c>
      <c r="H293" s="336" t="s">
        <v>2305</v>
      </c>
      <c r="I293" s="336" t="s">
        <v>2074</v>
      </c>
      <c r="J293" s="336" t="s">
        <v>1987</v>
      </c>
      <c r="K293" s="336" t="s">
        <v>3009</v>
      </c>
      <c r="L293" s="336" t="s">
        <v>3010</v>
      </c>
    </row>
    <row r="294" spans="1:12">
      <c r="A294" t="s">
        <v>272</v>
      </c>
      <c r="B294"/>
      <c r="C294" s="336" t="s">
        <v>782</v>
      </c>
      <c r="D294" s="336" t="s">
        <v>890</v>
      </c>
      <c r="E294" s="336" t="s">
        <v>782</v>
      </c>
      <c r="F294" s="336" t="s">
        <v>782</v>
      </c>
      <c r="G294" s="336" t="s">
        <v>899</v>
      </c>
      <c r="H294" s="336" t="s">
        <v>3011</v>
      </c>
      <c r="I294" s="336" t="s">
        <v>782</v>
      </c>
      <c r="J294" s="336" t="s">
        <v>890</v>
      </c>
      <c r="K294" s="336" t="s">
        <v>3012</v>
      </c>
      <c r="L294" s="336" t="s">
        <v>3013</v>
      </c>
    </row>
    <row r="295" spans="1:12">
      <c r="A295" t="s">
        <v>377</v>
      </c>
      <c r="B295"/>
      <c r="C295" s="336" t="s">
        <v>1037</v>
      </c>
      <c r="D295" s="336" t="s">
        <v>371</v>
      </c>
      <c r="E295" s="336" t="s">
        <v>1037</v>
      </c>
      <c r="F295" s="336" t="s">
        <v>1037</v>
      </c>
      <c r="G295" s="336" t="s">
        <v>867</v>
      </c>
      <c r="H295" s="336" t="s">
        <v>867</v>
      </c>
      <c r="I295" s="336" t="s">
        <v>1037</v>
      </c>
      <c r="J295" s="336" t="s">
        <v>371</v>
      </c>
      <c r="K295" s="336" t="s">
        <v>3014</v>
      </c>
      <c r="L295" s="336" t="s">
        <v>3015</v>
      </c>
    </row>
    <row r="296" spans="1:12">
      <c r="A296" t="s">
        <v>329</v>
      </c>
      <c r="B296"/>
      <c r="C296" s="336" t="s">
        <v>1026</v>
      </c>
      <c r="D296" s="336" t="s">
        <v>1026</v>
      </c>
      <c r="E296" s="336" t="s">
        <v>801</v>
      </c>
      <c r="F296" s="336" t="s">
        <v>2033</v>
      </c>
      <c r="G296" s="336" t="s">
        <v>867</v>
      </c>
      <c r="H296" s="336" t="s">
        <v>867</v>
      </c>
      <c r="I296" s="336" t="s">
        <v>801</v>
      </c>
      <c r="J296" s="336" t="s">
        <v>2033</v>
      </c>
      <c r="K296" s="336" t="s">
        <v>3016</v>
      </c>
      <c r="L296" s="336" t="s">
        <v>3017</v>
      </c>
    </row>
    <row r="297" spans="1:12">
      <c r="A297" t="s">
        <v>234</v>
      </c>
      <c r="B297"/>
      <c r="C297" s="336" t="s">
        <v>972</v>
      </c>
      <c r="D297" s="336" t="s">
        <v>2306</v>
      </c>
      <c r="E297" s="336" t="s">
        <v>1286</v>
      </c>
      <c r="F297" s="336" t="s">
        <v>972</v>
      </c>
      <c r="G297" s="336" t="s">
        <v>867</v>
      </c>
      <c r="H297" s="336" t="s">
        <v>867</v>
      </c>
      <c r="I297" s="336" t="s">
        <v>972</v>
      </c>
      <c r="J297" s="336" t="s">
        <v>2306</v>
      </c>
      <c r="K297" s="336" t="s">
        <v>3018</v>
      </c>
      <c r="L297" s="336" t="s">
        <v>3019</v>
      </c>
    </row>
    <row r="298" spans="1:12">
      <c r="A298" t="s">
        <v>221</v>
      </c>
      <c r="B298"/>
      <c r="C298" s="336" t="s">
        <v>868</v>
      </c>
      <c r="D298" s="336" t="s">
        <v>851</v>
      </c>
      <c r="E298" s="336" t="s">
        <v>868</v>
      </c>
      <c r="F298" s="336" t="s">
        <v>2276</v>
      </c>
      <c r="G298" s="336" t="s">
        <v>1056</v>
      </c>
      <c r="H298" s="336" t="s">
        <v>1887</v>
      </c>
      <c r="I298" s="336" t="s">
        <v>869</v>
      </c>
      <c r="J298" s="336" t="s">
        <v>2276</v>
      </c>
      <c r="K298" s="336" t="s">
        <v>3020</v>
      </c>
      <c r="L298" s="336" t="s">
        <v>3021</v>
      </c>
    </row>
    <row r="299" spans="1:12">
      <c r="A299" t="s">
        <v>331</v>
      </c>
      <c r="B299"/>
      <c r="C299" s="336" t="s">
        <v>1340</v>
      </c>
      <c r="D299" s="336" t="s">
        <v>1366</v>
      </c>
      <c r="E299" s="336" t="s">
        <v>1958</v>
      </c>
      <c r="F299" s="336" t="s">
        <v>1972</v>
      </c>
      <c r="G299" s="336" t="s">
        <v>934</v>
      </c>
      <c r="H299" s="336" t="s">
        <v>1097</v>
      </c>
      <c r="I299" s="336" t="s">
        <v>1972</v>
      </c>
      <c r="J299" s="336" t="s">
        <v>1339</v>
      </c>
      <c r="K299" s="336" t="s">
        <v>3022</v>
      </c>
      <c r="L299" s="336" t="s">
        <v>3023</v>
      </c>
    </row>
    <row r="300" spans="1:12">
      <c r="A300" t="s">
        <v>1332</v>
      </c>
      <c r="B300"/>
      <c r="C300" s="336" t="s">
        <v>2307</v>
      </c>
      <c r="D300" s="336" t="s">
        <v>3024</v>
      </c>
      <c r="E300" s="336" t="s">
        <v>2307</v>
      </c>
      <c r="F300" s="336" t="s">
        <v>2308</v>
      </c>
      <c r="G300" s="336" t="s">
        <v>1106</v>
      </c>
      <c r="H300" s="336" t="s">
        <v>974</v>
      </c>
      <c r="I300" s="336" t="s">
        <v>2308</v>
      </c>
      <c r="J300" s="336" t="s">
        <v>3024</v>
      </c>
      <c r="K300" s="336" t="s">
        <v>3025</v>
      </c>
      <c r="L300" s="336" t="s">
        <v>3026</v>
      </c>
    </row>
    <row r="301" spans="1:12">
      <c r="A301" t="s">
        <v>1334</v>
      </c>
      <c r="B301"/>
      <c r="C301" s="336" t="s">
        <v>370</v>
      </c>
      <c r="D301" s="336" t="s">
        <v>370</v>
      </c>
      <c r="E301" s="336" t="s">
        <v>370</v>
      </c>
      <c r="F301" s="336" t="s">
        <v>370</v>
      </c>
      <c r="G301" s="336" t="s">
        <v>370</v>
      </c>
      <c r="H301" s="336" t="s">
        <v>370</v>
      </c>
      <c r="I301" s="336" t="s">
        <v>2309</v>
      </c>
      <c r="J301" s="336" t="s">
        <v>2310</v>
      </c>
      <c r="K301" s="336" t="s">
        <v>370</v>
      </c>
      <c r="L301" s="336" t="s">
        <v>370</v>
      </c>
    </row>
    <row r="302" spans="1:12">
      <c r="A302" t="s">
        <v>1335</v>
      </c>
      <c r="B302"/>
      <c r="C302" s="336" t="s">
        <v>1834</v>
      </c>
      <c r="D302" s="336" t="s">
        <v>1834</v>
      </c>
      <c r="E302" s="336" t="s">
        <v>1413</v>
      </c>
      <c r="F302" s="336" t="s">
        <v>1834</v>
      </c>
      <c r="G302" s="336" t="s">
        <v>1106</v>
      </c>
      <c r="H302" s="336" t="s">
        <v>1341</v>
      </c>
      <c r="I302" s="336" t="s">
        <v>1833</v>
      </c>
      <c r="J302" s="336" t="s">
        <v>1834</v>
      </c>
      <c r="K302" s="336" t="s">
        <v>3027</v>
      </c>
      <c r="L302" s="336" t="s">
        <v>3028</v>
      </c>
    </row>
    <row r="303" spans="1:12">
      <c r="A303" t="s">
        <v>3029</v>
      </c>
      <c r="B303" t="s">
        <v>2462</v>
      </c>
      <c r="C303" s="336" t="s">
        <v>370</v>
      </c>
      <c r="D303" s="336" t="s">
        <v>370</v>
      </c>
      <c r="E303" s="336" t="s">
        <v>370</v>
      </c>
      <c r="F303" s="336" t="s">
        <v>370</v>
      </c>
      <c r="G303" s="336" t="s">
        <v>370</v>
      </c>
      <c r="H303" s="336" t="s">
        <v>370</v>
      </c>
      <c r="I303" s="336" t="s">
        <v>370</v>
      </c>
      <c r="J303" s="336" t="s">
        <v>370</v>
      </c>
      <c r="K303" s="336" t="s">
        <v>370</v>
      </c>
      <c r="L303" s="336" t="s">
        <v>370</v>
      </c>
    </row>
    <row r="304" spans="1:12">
      <c r="A304" t="s">
        <v>196</v>
      </c>
      <c r="B304"/>
      <c r="C304" s="336" t="s">
        <v>906</v>
      </c>
      <c r="D304" s="336" t="s">
        <v>1137</v>
      </c>
      <c r="E304" s="336" t="s">
        <v>906</v>
      </c>
      <c r="F304" s="336" t="s">
        <v>905</v>
      </c>
      <c r="G304" s="336" t="s">
        <v>1476</v>
      </c>
      <c r="H304" s="336" t="s">
        <v>2217</v>
      </c>
      <c r="I304" s="336" t="s">
        <v>905</v>
      </c>
      <c r="J304" s="336" t="s">
        <v>1137</v>
      </c>
      <c r="K304" s="336" t="s">
        <v>3030</v>
      </c>
      <c r="L304" s="336" t="s">
        <v>3031</v>
      </c>
    </row>
    <row r="305" spans="1:12">
      <c r="A305" t="s">
        <v>190</v>
      </c>
      <c r="B305"/>
      <c r="C305" s="336" t="s">
        <v>1189</v>
      </c>
      <c r="D305" s="336" t="s">
        <v>1406</v>
      </c>
      <c r="E305" s="336" t="s">
        <v>1189</v>
      </c>
      <c r="F305" s="336" t="s">
        <v>1189</v>
      </c>
      <c r="G305" s="336" t="s">
        <v>867</v>
      </c>
      <c r="H305" s="336" t="s">
        <v>867</v>
      </c>
      <c r="I305" s="336" t="s">
        <v>1188</v>
      </c>
      <c r="J305" s="336" t="s">
        <v>1189</v>
      </c>
      <c r="K305" s="336" t="s">
        <v>3032</v>
      </c>
      <c r="L305" s="336" t="s">
        <v>3033</v>
      </c>
    </row>
    <row r="306" spans="1:12">
      <c r="A306" t="s">
        <v>187</v>
      </c>
      <c r="B306"/>
      <c r="C306" s="336" t="s">
        <v>1836</v>
      </c>
      <c r="D306" s="336" t="s">
        <v>1114</v>
      </c>
      <c r="E306" s="336" t="s">
        <v>850</v>
      </c>
      <c r="F306" s="336" t="s">
        <v>1114</v>
      </c>
      <c r="G306" s="336" t="s">
        <v>934</v>
      </c>
      <c r="H306" s="336" t="s">
        <v>2205</v>
      </c>
      <c r="I306" s="336" t="s">
        <v>1836</v>
      </c>
      <c r="J306" s="336" t="s">
        <v>1114</v>
      </c>
      <c r="K306" s="336" t="s">
        <v>3034</v>
      </c>
      <c r="L306" s="336" t="s">
        <v>3035</v>
      </c>
    </row>
    <row r="307" spans="1:12">
      <c r="A307" t="s">
        <v>185</v>
      </c>
      <c r="B307"/>
      <c r="C307" s="336" t="s">
        <v>1973</v>
      </c>
      <c r="D307" s="336" t="s">
        <v>1369</v>
      </c>
      <c r="E307" s="336" t="s">
        <v>1171</v>
      </c>
      <c r="F307" s="336" t="s">
        <v>1720</v>
      </c>
      <c r="G307" s="336" t="s">
        <v>934</v>
      </c>
      <c r="H307" s="336" t="s">
        <v>1943</v>
      </c>
      <c r="I307" s="336" t="s">
        <v>1973</v>
      </c>
      <c r="J307" s="336" t="s">
        <v>1720</v>
      </c>
      <c r="K307" s="336" t="s">
        <v>3036</v>
      </c>
      <c r="L307" s="336" t="s">
        <v>3037</v>
      </c>
    </row>
    <row r="308" spans="1:12">
      <c r="A308" t="s">
        <v>174</v>
      </c>
      <c r="B308"/>
      <c r="C308" s="336" t="s">
        <v>1912</v>
      </c>
      <c r="D308" s="336" t="s">
        <v>1508</v>
      </c>
      <c r="E308" s="336" t="s">
        <v>1912</v>
      </c>
      <c r="F308" s="336" t="s">
        <v>1356</v>
      </c>
      <c r="G308" s="336" t="s">
        <v>911</v>
      </c>
      <c r="H308" s="336" t="s">
        <v>3038</v>
      </c>
      <c r="I308" s="336" t="s">
        <v>1356</v>
      </c>
      <c r="J308" s="336" t="s">
        <v>1508</v>
      </c>
      <c r="K308" s="336" t="s">
        <v>3039</v>
      </c>
      <c r="L308" s="336" t="s">
        <v>3040</v>
      </c>
    </row>
    <row r="309" spans="1:12">
      <c r="A309" t="s">
        <v>378</v>
      </c>
      <c r="B309"/>
      <c r="C309" s="336" t="s">
        <v>1131</v>
      </c>
      <c r="D309" s="336" t="s">
        <v>889</v>
      </c>
      <c r="E309" s="336" t="s">
        <v>1131</v>
      </c>
      <c r="F309" s="336" t="s">
        <v>1664</v>
      </c>
      <c r="G309" s="336" t="s">
        <v>934</v>
      </c>
      <c r="H309" s="336" t="s">
        <v>1914</v>
      </c>
      <c r="I309" s="336" t="s">
        <v>838</v>
      </c>
      <c r="J309" s="336" t="s">
        <v>1664</v>
      </c>
      <c r="K309" s="336" t="s">
        <v>3041</v>
      </c>
      <c r="L309" s="336" t="s">
        <v>3042</v>
      </c>
    </row>
    <row r="310" spans="1:12">
      <c r="A310" t="s">
        <v>3043</v>
      </c>
      <c r="B310" t="s">
        <v>2462</v>
      </c>
      <c r="C310" s="336" t="s">
        <v>370</v>
      </c>
      <c r="D310" s="336" t="s">
        <v>370</v>
      </c>
      <c r="E310" s="336" t="s">
        <v>370</v>
      </c>
      <c r="F310" s="336" t="s">
        <v>370</v>
      </c>
      <c r="G310" s="336" t="s">
        <v>370</v>
      </c>
      <c r="H310" s="336" t="s">
        <v>370</v>
      </c>
      <c r="I310" s="336" t="s">
        <v>370</v>
      </c>
      <c r="J310" s="336" t="s">
        <v>370</v>
      </c>
      <c r="K310" s="336" t="s">
        <v>370</v>
      </c>
      <c r="L310" s="336" t="s">
        <v>370</v>
      </c>
    </row>
    <row r="311" spans="1:12">
      <c r="A311" t="s">
        <v>1344</v>
      </c>
      <c r="B311"/>
      <c r="C311" s="336" t="s">
        <v>1281</v>
      </c>
      <c r="D311" s="336" t="s">
        <v>1281</v>
      </c>
      <c r="E311" s="336" t="s">
        <v>1281</v>
      </c>
      <c r="F311" s="336" t="s">
        <v>1281</v>
      </c>
      <c r="G311" s="336" t="s">
        <v>866</v>
      </c>
      <c r="H311" s="336" t="s">
        <v>2005</v>
      </c>
      <c r="I311" s="336" t="s">
        <v>1281</v>
      </c>
      <c r="J311" s="336" t="s">
        <v>793</v>
      </c>
      <c r="K311" s="336" t="s">
        <v>2327</v>
      </c>
      <c r="L311" s="336" t="s">
        <v>3044</v>
      </c>
    </row>
    <row r="312" spans="1:12">
      <c r="A312" t="s">
        <v>97</v>
      </c>
      <c r="B312"/>
      <c r="C312" s="336" t="s">
        <v>1130</v>
      </c>
      <c r="D312" s="336" t="s">
        <v>1131</v>
      </c>
      <c r="E312" s="336" t="s">
        <v>930</v>
      </c>
      <c r="F312" s="336" t="s">
        <v>930</v>
      </c>
      <c r="G312" s="336" t="s">
        <v>867</v>
      </c>
      <c r="H312" s="336" t="s">
        <v>867</v>
      </c>
      <c r="I312" s="336" t="s">
        <v>930</v>
      </c>
      <c r="J312" s="336" t="s">
        <v>1130</v>
      </c>
      <c r="K312" s="336" t="s">
        <v>3045</v>
      </c>
      <c r="L312" s="336" t="s">
        <v>3046</v>
      </c>
    </row>
    <row r="313" spans="1:12">
      <c r="A313" t="s">
        <v>82</v>
      </c>
      <c r="B313"/>
      <c r="C313" s="336" t="s">
        <v>1015</v>
      </c>
      <c r="D313" s="336" t="s">
        <v>1206</v>
      </c>
      <c r="E313" s="336" t="s">
        <v>1015</v>
      </c>
      <c r="F313" s="336" t="s">
        <v>1234</v>
      </c>
      <c r="G313" s="336" t="s">
        <v>1056</v>
      </c>
      <c r="H313" s="336" t="s">
        <v>2311</v>
      </c>
      <c r="I313" s="336" t="s">
        <v>1234</v>
      </c>
      <c r="J313" s="336" t="s">
        <v>1206</v>
      </c>
      <c r="K313" s="336" t="s">
        <v>3047</v>
      </c>
      <c r="L313" s="336" t="s">
        <v>3048</v>
      </c>
    </row>
    <row r="314" spans="1:12">
      <c r="A314" t="s">
        <v>1346</v>
      </c>
      <c r="B314"/>
      <c r="C314" s="336" t="s">
        <v>1811</v>
      </c>
      <c r="D314" s="336" t="s">
        <v>1997</v>
      </c>
      <c r="E314" s="336" t="s">
        <v>1105</v>
      </c>
      <c r="F314" s="336" t="s">
        <v>1942</v>
      </c>
      <c r="G314" s="336" t="s">
        <v>1106</v>
      </c>
      <c r="H314" s="336" t="s">
        <v>1452</v>
      </c>
      <c r="I314" s="336" t="s">
        <v>1811</v>
      </c>
      <c r="J314" s="336" t="s">
        <v>1942</v>
      </c>
      <c r="K314" s="336" t="s">
        <v>3049</v>
      </c>
      <c r="L314" s="336" t="s">
        <v>3050</v>
      </c>
    </row>
    <row r="315" spans="1:12">
      <c r="A315" t="s">
        <v>1349</v>
      </c>
      <c r="B315"/>
      <c r="C315" s="336" t="s">
        <v>1916</v>
      </c>
      <c r="D315" s="336" t="s">
        <v>1176</v>
      </c>
      <c r="E315" s="336" t="s">
        <v>1351</v>
      </c>
      <c r="F315" s="336" t="s">
        <v>1916</v>
      </c>
      <c r="G315" s="336" t="s">
        <v>943</v>
      </c>
      <c r="H315" s="336" t="s">
        <v>3051</v>
      </c>
      <c r="I315" s="336" t="s">
        <v>1916</v>
      </c>
      <c r="J315" s="336" t="s">
        <v>1175</v>
      </c>
      <c r="K315" s="336" t="s">
        <v>3052</v>
      </c>
      <c r="L315" s="336" t="s">
        <v>3053</v>
      </c>
    </row>
    <row r="316" spans="1:12">
      <c r="A316" t="s">
        <v>3054</v>
      </c>
      <c r="B316" t="s">
        <v>2665</v>
      </c>
      <c r="C316" s="336" t="s">
        <v>370</v>
      </c>
      <c r="D316" s="336" t="s">
        <v>370</v>
      </c>
      <c r="E316" s="336" t="s">
        <v>370</v>
      </c>
      <c r="F316" s="336" t="s">
        <v>370</v>
      </c>
      <c r="G316" s="336" t="s">
        <v>370</v>
      </c>
      <c r="H316" s="336" t="s">
        <v>370</v>
      </c>
      <c r="I316" s="336" t="s">
        <v>370</v>
      </c>
      <c r="J316" s="336" t="s">
        <v>370</v>
      </c>
      <c r="K316" s="336" t="s">
        <v>370</v>
      </c>
      <c r="L316" s="336" t="s">
        <v>370</v>
      </c>
    </row>
    <row r="317" spans="1:12">
      <c r="A317" t="s">
        <v>151</v>
      </c>
      <c r="B317"/>
      <c r="C317" s="336" t="s">
        <v>2013</v>
      </c>
      <c r="D317" s="336" t="s">
        <v>740</v>
      </c>
      <c r="E317" s="336" t="s">
        <v>2014</v>
      </c>
      <c r="F317" s="336" t="s">
        <v>740</v>
      </c>
      <c r="G317" s="336" t="s">
        <v>911</v>
      </c>
      <c r="H317" s="336" t="s">
        <v>3055</v>
      </c>
      <c r="I317" s="336" t="s">
        <v>1151</v>
      </c>
      <c r="J317" s="336" t="s">
        <v>740</v>
      </c>
      <c r="K317" s="336" t="s">
        <v>3056</v>
      </c>
      <c r="L317" s="336" t="s">
        <v>3057</v>
      </c>
    </row>
    <row r="318" spans="1:12">
      <c r="A318" t="s">
        <v>343</v>
      </c>
      <c r="B318"/>
      <c r="C318" s="336" t="s">
        <v>2312</v>
      </c>
      <c r="D318" s="336" t="s">
        <v>2312</v>
      </c>
      <c r="E318" s="336" t="s">
        <v>842</v>
      </c>
      <c r="F318" s="336" t="s">
        <v>2312</v>
      </c>
      <c r="G318" s="336" t="s">
        <v>866</v>
      </c>
      <c r="H318" s="336" t="s">
        <v>1341</v>
      </c>
      <c r="I318" s="336" t="s">
        <v>842</v>
      </c>
      <c r="J318" s="336" t="s">
        <v>2312</v>
      </c>
      <c r="K318" s="336" t="s">
        <v>3058</v>
      </c>
      <c r="L318" s="336" t="s">
        <v>2438</v>
      </c>
    </row>
    <row r="319" spans="1:12">
      <c r="A319" t="s">
        <v>1353</v>
      </c>
      <c r="B319"/>
      <c r="C319" s="336" t="s">
        <v>1511</v>
      </c>
      <c r="D319" s="336" t="s">
        <v>1511</v>
      </c>
      <c r="E319" s="336" t="s">
        <v>1189</v>
      </c>
      <c r="F319" s="336" t="s">
        <v>1338</v>
      </c>
      <c r="G319" s="336" t="s">
        <v>867</v>
      </c>
      <c r="H319" s="336" t="s">
        <v>867</v>
      </c>
      <c r="I319" s="336">
        <v>2.14</v>
      </c>
      <c r="J319" s="336">
        <v>2.1800000000000002</v>
      </c>
      <c r="K319" s="336" t="s">
        <v>3059</v>
      </c>
      <c r="L319" s="336" t="s">
        <v>3060</v>
      </c>
    </row>
    <row r="320" spans="1:12">
      <c r="A320" t="s">
        <v>282</v>
      </c>
      <c r="B320"/>
      <c r="C320" s="336" t="s">
        <v>2313</v>
      </c>
      <c r="D320" s="336" t="s">
        <v>1985</v>
      </c>
      <c r="E320" s="336" t="s">
        <v>1945</v>
      </c>
      <c r="F320" s="336" t="s">
        <v>1945</v>
      </c>
      <c r="G320" s="336" t="s">
        <v>857</v>
      </c>
      <c r="H320" s="336" t="s">
        <v>3061</v>
      </c>
      <c r="I320" s="336">
        <v>1.42</v>
      </c>
      <c r="J320" s="336">
        <v>1.43</v>
      </c>
      <c r="K320" s="336" t="s">
        <v>3062</v>
      </c>
      <c r="L320" s="336" t="s">
        <v>3063</v>
      </c>
    </row>
    <row r="321" spans="1:12">
      <c r="A321" t="s">
        <v>1354</v>
      </c>
      <c r="B321"/>
      <c r="C321" s="336" t="s">
        <v>1355</v>
      </c>
      <c r="D321" s="336" t="s">
        <v>1626</v>
      </c>
      <c r="E321" s="336" t="s">
        <v>1355</v>
      </c>
      <c r="F321" s="336" t="s">
        <v>1626</v>
      </c>
      <c r="G321" s="336" t="s">
        <v>1106</v>
      </c>
      <c r="H321" s="336" t="s">
        <v>2081</v>
      </c>
      <c r="I321" s="336">
        <v>0.7</v>
      </c>
      <c r="J321" s="336">
        <v>0.71</v>
      </c>
      <c r="K321" s="336" t="s">
        <v>3064</v>
      </c>
      <c r="L321" s="336" t="s">
        <v>3065</v>
      </c>
    </row>
    <row r="322" spans="1:12">
      <c r="A322" t="s">
        <v>276</v>
      </c>
      <c r="B322"/>
      <c r="C322" s="336" t="s">
        <v>2015</v>
      </c>
      <c r="D322" s="336" t="s">
        <v>2015</v>
      </c>
      <c r="E322" s="336" t="s">
        <v>784</v>
      </c>
      <c r="F322" s="336" t="s">
        <v>2015</v>
      </c>
      <c r="G322" s="336" t="s">
        <v>911</v>
      </c>
      <c r="H322" s="336" t="s">
        <v>2003</v>
      </c>
      <c r="I322" s="336">
        <v>38.25</v>
      </c>
      <c r="J322" s="336">
        <v>38.5</v>
      </c>
      <c r="K322" s="336" t="s">
        <v>3066</v>
      </c>
      <c r="L322" s="336" t="s">
        <v>3067</v>
      </c>
    </row>
    <row r="323" spans="1:12">
      <c r="A323" t="s">
        <v>265</v>
      </c>
      <c r="B323"/>
      <c r="C323" s="336" t="s">
        <v>1290</v>
      </c>
      <c r="D323" s="336" t="s">
        <v>956</v>
      </c>
      <c r="E323" s="336" t="s">
        <v>826</v>
      </c>
      <c r="F323" s="336" t="s">
        <v>1247</v>
      </c>
      <c r="G323" s="336" t="s">
        <v>919</v>
      </c>
      <c r="H323" s="336" t="s">
        <v>1933</v>
      </c>
      <c r="I323" s="336">
        <v>32.25</v>
      </c>
      <c r="J323" s="336">
        <v>32.5</v>
      </c>
      <c r="K323" s="336" t="s">
        <v>3068</v>
      </c>
      <c r="L323" s="336" t="s">
        <v>3069</v>
      </c>
    </row>
    <row r="324" spans="1:12">
      <c r="A324" t="s">
        <v>264</v>
      </c>
      <c r="B324"/>
      <c r="C324" s="336" t="s">
        <v>1920</v>
      </c>
      <c r="D324" s="336" t="s">
        <v>3070</v>
      </c>
      <c r="E324" s="336" t="s">
        <v>2067</v>
      </c>
      <c r="F324" s="336" t="s">
        <v>2314</v>
      </c>
      <c r="G324" s="336" t="s">
        <v>950</v>
      </c>
      <c r="H324" s="336" t="s">
        <v>2932</v>
      </c>
      <c r="I324" s="336">
        <v>67.5</v>
      </c>
      <c r="J324" s="336">
        <v>67.75</v>
      </c>
      <c r="K324" s="336" t="s">
        <v>3071</v>
      </c>
      <c r="L324" s="336" t="s">
        <v>3072</v>
      </c>
    </row>
    <row r="325" spans="1:12">
      <c r="A325" t="s">
        <v>261</v>
      </c>
      <c r="B325"/>
      <c r="C325" s="336" t="s">
        <v>914</v>
      </c>
      <c r="D325" s="336" t="s">
        <v>837</v>
      </c>
      <c r="E325" s="336" t="s">
        <v>1502</v>
      </c>
      <c r="F325" s="336" t="s">
        <v>1502</v>
      </c>
      <c r="G325" s="336" t="s">
        <v>943</v>
      </c>
      <c r="H325" s="336" t="s">
        <v>978</v>
      </c>
      <c r="I325" s="336">
        <v>3.96</v>
      </c>
      <c r="J325" s="336">
        <v>4</v>
      </c>
      <c r="K325" s="336" t="s">
        <v>3073</v>
      </c>
      <c r="L325" s="336" t="s">
        <v>3074</v>
      </c>
    </row>
    <row r="326" spans="1:12">
      <c r="A326" t="s">
        <v>260</v>
      </c>
      <c r="B326"/>
      <c r="C326" s="336" t="s">
        <v>1025</v>
      </c>
      <c r="D326" s="336" t="s">
        <v>2315</v>
      </c>
      <c r="E326" s="336" t="s">
        <v>833</v>
      </c>
      <c r="F326" s="336" t="s">
        <v>2316</v>
      </c>
      <c r="G326" s="336" t="s">
        <v>911</v>
      </c>
      <c r="H326" s="336" t="s">
        <v>2317</v>
      </c>
      <c r="I326" s="336">
        <v>44.5</v>
      </c>
      <c r="J326" s="336">
        <v>44.75</v>
      </c>
      <c r="K326" s="336" t="s">
        <v>3075</v>
      </c>
      <c r="L326" s="336" t="s">
        <v>3076</v>
      </c>
    </row>
    <row r="327" spans="1:12">
      <c r="A327" t="s">
        <v>1359</v>
      </c>
      <c r="B327"/>
      <c r="C327" s="336" t="s">
        <v>894</v>
      </c>
      <c r="D327" s="336" t="s">
        <v>894</v>
      </c>
      <c r="E327" s="336" t="s">
        <v>1336</v>
      </c>
      <c r="F327" s="336" t="s">
        <v>1336</v>
      </c>
      <c r="G327" s="336" t="s">
        <v>867</v>
      </c>
      <c r="H327" s="336" t="s">
        <v>867</v>
      </c>
      <c r="I327" s="336">
        <v>1.54</v>
      </c>
      <c r="J327" s="336">
        <v>1.55</v>
      </c>
      <c r="K327" s="336" t="s">
        <v>3077</v>
      </c>
      <c r="L327" s="336" t="s">
        <v>3078</v>
      </c>
    </row>
    <row r="328" spans="1:12">
      <c r="A328" t="s">
        <v>257</v>
      </c>
      <c r="B328"/>
      <c r="C328" s="336" t="s">
        <v>846</v>
      </c>
      <c r="D328" s="336" t="s">
        <v>776</v>
      </c>
      <c r="E328" s="336" t="s">
        <v>846</v>
      </c>
      <c r="F328" s="336" t="s">
        <v>839</v>
      </c>
      <c r="G328" s="336" t="s">
        <v>911</v>
      </c>
      <c r="H328" s="336" t="s">
        <v>2318</v>
      </c>
      <c r="I328" s="336">
        <v>14.1</v>
      </c>
      <c r="J328" s="336">
        <v>14.2</v>
      </c>
      <c r="K328" s="336" t="s">
        <v>3079</v>
      </c>
      <c r="L328" s="336" t="s">
        <v>3080</v>
      </c>
    </row>
    <row r="329" spans="1:12">
      <c r="A329" t="s">
        <v>1363</v>
      </c>
      <c r="B329"/>
      <c r="C329" s="336" t="s">
        <v>1320</v>
      </c>
      <c r="D329" s="336" t="s">
        <v>1321</v>
      </c>
      <c r="E329" s="336" t="s">
        <v>2319</v>
      </c>
      <c r="F329" s="336" t="s">
        <v>1320</v>
      </c>
      <c r="G329" s="336" t="s">
        <v>1106</v>
      </c>
      <c r="H329" s="336" t="s">
        <v>911</v>
      </c>
      <c r="I329" s="336">
        <v>1.99</v>
      </c>
      <c r="J329" s="336">
        <v>2</v>
      </c>
      <c r="K329" s="336" t="s">
        <v>3081</v>
      </c>
      <c r="L329" s="336" t="s">
        <v>3082</v>
      </c>
    </row>
    <row r="330" spans="1:12">
      <c r="A330" t="s">
        <v>1364</v>
      </c>
      <c r="B330"/>
      <c r="C330" s="336" t="s">
        <v>2039</v>
      </c>
      <c r="D330" s="336" t="s">
        <v>2039</v>
      </c>
      <c r="E330" s="336" t="s">
        <v>1962</v>
      </c>
      <c r="F330" s="336" t="s">
        <v>2039</v>
      </c>
      <c r="G330" s="336" t="s">
        <v>1106</v>
      </c>
      <c r="H330" s="336" t="s">
        <v>1009</v>
      </c>
      <c r="I330" s="336">
        <v>1.46</v>
      </c>
      <c r="J330" s="336">
        <v>1.47</v>
      </c>
      <c r="K330" s="336" t="s">
        <v>2238</v>
      </c>
      <c r="L330" s="336" t="s">
        <v>3083</v>
      </c>
    </row>
    <row r="331" spans="1:12">
      <c r="A331" t="s">
        <v>243</v>
      </c>
      <c r="B331"/>
      <c r="C331" s="336" t="s">
        <v>1384</v>
      </c>
      <c r="D331" s="336" t="s">
        <v>868</v>
      </c>
      <c r="E331" s="336" t="s">
        <v>2320</v>
      </c>
      <c r="F331" s="336" t="s">
        <v>2321</v>
      </c>
      <c r="G331" s="336" t="s">
        <v>873</v>
      </c>
      <c r="H331" s="336" t="s">
        <v>2322</v>
      </c>
      <c r="I331" s="336">
        <v>21</v>
      </c>
      <c r="J331" s="336">
        <v>21.1</v>
      </c>
      <c r="K331" s="336" t="s">
        <v>3084</v>
      </c>
      <c r="L331" s="336" t="s">
        <v>3085</v>
      </c>
    </row>
    <row r="332" spans="1:12">
      <c r="A332" t="s">
        <v>238</v>
      </c>
      <c r="B332"/>
      <c r="C332" s="336" t="s">
        <v>795</v>
      </c>
      <c r="D332" s="336" t="s">
        <v>1574</v>
      </c>
      <c r="E332" s="336" t="s">
        <v>776</v>
      </c>
      <c r="F332" s="336" t="s">
        <v>1574</v>
      </c>
      <c r="G332" s="336" t="s">
        <v>911</v>
      </c>
      <c r="H332" s="336" t="s">
        <v>2217</v>
      </c>
      <c r="I332" s="336">
        <v>14.8</v>
      </c>
      <c r="J332" s="336">
        <v>14.9</v>
      </c>
      <c r="K332" s="336" t="s">
        <v>3086</v>
      </c>
      <c r="L332" s="336" t="s">
        <v>3087</v>
      </c>
    </row>
    <row r="333" spans="1:12">
      <c r="A333" t="s">
        <v>1368</v>
      </c>
      <c r="B333"/>
      <c r="C333" s="336" t="s">
        <v>1937</v>
      </c>
      <c r="D333" s="336" t="s">
        <v>3088</v>
      </c>
      <c r="E333" s="336" t="s">
        <v>1937</v>
      </c>
      <c r="F333" s="336" t="s">
        <v>3088</v>
      </c>
      <c r="G333" s="336" t="s">
        <v>950</v>
      </c>
      <c r="H333" s="336" t="s">
        <v>3089</v>
      </c>
      <c r="I333" s="336">
        <v>35.25</v>
      </c>
      <c r="J333" s="336">
        <v>35.5</v>
      </c>
      <c r="K333" s="336" t="s">
        <v>2165</v>
      </c>
      <c r="L333" s="336" t="s">
        <v>3090</v>
      </c>
    </row>
    <row r="334" spans="1:12">
      <c r="A334" t="s">
        <v>233</v>
      </c>
      <c r="B334"/>
      <c r="C334" s="336" t="s">
        <v>1339</v>
      </c>
      <c r="D334" s="336" t="s">
        <v>1145</v>
      </c>
      <c r="E334" s="336" t="s">
        <v>1972</v>
      </c>
      <c r="F334" s="336" t="s">
        <v>1929</v>
      </c>
      <c r="G334" s="336" t="s">
        <v>2050</v>
      </c>
      <c r="H334" s="336" t="s">
        <v>2323</v>
      </c>
      <c r="I334" s="336">
        <v>19.600000000000001</v>
      </c>
      <c r="J334" s="336">
        <v>19.7</v>
      </c>
      <c r="K334" s="336" t="s">
        <v>3091</v>
      </c>
      <c r="L334" s="336" t="s">
        <v>3092</v>
      </c>
    </row>
    <row r="335" spans="1:12">
      <c r="A335" t="s">
        <v>1370</v>
      </c>
      <c r="B335"/>
      <c r="C335" s="336" t="s">
        <v>841</v>
      </c>
      <c r="D335" s="336" t="s">
        <v>791</v>
      </c>
      <c r="E335" s="336" t="s">
        <v>841</v>
      </c>
      <c r="F335" s="336" t="s">
        <v>909</v>
      </c>
      <c r="G335" s="336" t="s">
        <v>924</v>
      </c>
      <c r="H335" s="336" t="s">
        <v>3093</v>
      </c>
      <c r="I335" s="336">
        <v>5.65</v>
      </c>
      <c r="J335" s="336">
        <v>5.7</v>
      </c>
      <c r="K335" s="336" t="s">
        <v>3094</v>
      </c>
      <c r="L335" s="336" t="s">
        <v>3095</v>
      </c>
    </row>
    <row r="336" spans="1:12">
      <c r="A336" t="s">
        <v>1371</v>
      </c>
      <c r="B336"/>
      <c r="C336" s="336" t="s">
        <v>887</v>
      </c>
      <c r="D336" s="336" t="s">
        <v>1324</v>
      </c>
      <c r="E336" s="336" t="s">
        <v>890</v>
      </c>
      <c r="F336" s="336" t="s">
        <v>1324</v>
      </c>
      <c r="G336" s="336" t="s">
        <v>989</v>
      </c>
      <c r="H336" s="336" t="s">
        <v>3096</v>
      </c>
      <c r="I336" s="336">
        <v>8.75</v>
      </c>
      <c r="J336" s="336">
        <v>8.8000000000000007</v>
      </c>
      <c r="K336" s="336" t="s">
        <v>3097</v>
      </c>
      <c r="L336" s="336" t="s">
        <v>3098</v>
      </c>
    </row>
    <row r="337" spans="1:12">
      <c r="A337" t="s">
        <v>1373</v>
      </c>
      <c r="B337"/>
      <c r="C337" s="336" t="s">
        <v>1338</v>
      </c>
      <c r="D337" s="336" t="s">
        <v>1124</v>
      </c>
      <c r="E337" s="336" t="s">
        <v>1338</v>
      </c>
      <c r="F337" s="336" t="s">
        <v>1338</v>
      </c>
      <c r="G337" s="336" t="s">
        <v>867</v>
      </c>
      <c r="H337" s="336" t="s">
        <v>867</v>
      </c>
      <c r="I337" s="336">
        <v>2.16</v>
      </c>
      <c r="J337" s="336">
        <v>2.1800000000000002</v>
      </c>
      <c r="K337" s="336" t="s">
        <v>3099</v>
      </c>
      <c r="L337" s="336" t="s">
        <v>3100</v>
      </c>
    </row>
    <row r="338" spans="1:12">
      <c r="A338" t="s">
        <v>208</v>
      </c>
      <c r="B338"/>
      <c r="C338" s="336" t="s">
        <v>835</v>
      </c>
      <c r="D338" s="336" t="s">
        <v>1921</v>
      </c>
      <c r="E338" s="336" t="s">
        <v>835</v>
      </c>
      <c r="F338" s="336" t="s">
        <v>2016</v>
      </c>
      <c r="G338" s="336" t="s">
        <v>989</v>
      </c>
      <c r="H338" s="336" t="s">
        <v>1943</v>
      </c>
      <c r="I338" s="336">
        <v>41.5</v>
      </c>
      <c r="J338" s="336">
        <v>41.75</v>
      </c>
      <c r="K338" s="336" t="s">
        <v>3101</v>
      </c>
      <c r="L338" s="336" t="s">
        <v>3102</v>
      </c>
    </row>
    <row r="339" spans="1:12">
      <c r="A339" t="s">
        <v>207</v>
      </c>
      <c r="B339"/>
      <c r="C339" s="336" t="s">
        <v>1116</v>
      </c>
      <c r="D339" s="336" t="s">
        <v>1015</v>
      </c>
      <c r="E339" s="336" t="s">
        <v>1116</v>
      </c>
      <c r="F339" s="336" t="s">
        <v>1143</v>
      </c>
      <c r="G339" s="336" t="s">
        <v>1056</v>
      </c>
      <c r="H339" s="336" t="s">
        <v>1818</v>
      </c>
      <c r="I339" s="336">
        <v>11.6</v>
      </c>
      <c r="J339" s="336">
        <v>11.7</v>
      </c>
      <c r="K339" s="336" t="s">
        <v>3103</v>
      </c>
      <c r="L339" s="336" t="s">
        <v>3104</v>
      </c>
    </row>
    <row r="340" spans="1:12">
      <c r="A340" t="s">
        <v>205</v>
      </c>
      <c r="B340"/>
      <c r="C340" s="336" t="s">
        <v>2051</v>
      </c>
      <c r="D340" s="336" t="s">
        <v>2051</v>
      </c>
      <c r="E340" s="336" t="s">
        <v>2325</v>
      </c>
      <c r="F340" s="336" t="s">
        <v>2325</v>
      </c>
      <c r="G340" s="336" t="s">
        <v>959</v>
      </c>
      <c r="H340" s="336" t="s">
        <v>3105</v>
      </c>
      <c r="I340" s="336">
        <v>51.25</v>
      </c>
      <c r="J340" s="336">
        <v>51.5</v>
      </c>
      <c r="K340" s="336" t="s">
        <v>3106</v>
      </c>
      <c r="L340" s="336" t="s">
        <v>3107</v>
      </c>
    </row>
    <row r="341" spans="1:12">
      <c r="A341" t="s">
        <v>1377</v>
      </c>
      <c r="B341"/>
      <c r="C341" s="336" t="s">
        <v>1379</v>
      </c>
      <c r="D341" s="336" t="s">
        <v>1805</v>
      </c>
      <c r="E341" s="336" t="s">
        <v>1378</v>
      </c>
      <c r="F341" s="336" t="s">
        <v>1805</v>
      </c>
      <c r="G341" s="336" t="s">
        <v>878</v>
      </c>
      <c r="H341" s="336" t="s">
        <v>3108</v>
      </c>
      <c r="I341" s="336">
        <v>0.46</v>
      </c>
      <c r="J341" s="336">
        <v>0.47</v>
      </c>
      <c r="K341" s="336" t="s">
        <v>3109</v>
      </c>
      <c r="L341" s="336" t="s">
        <v>3110</v>
      </c>
    </row>
    <row r="342" spans="1:12">
      <c r="A342" t="s">
        <v>2326</v>
      </c>
      <c r="B342"/>
      <c r="C342" s="336" t="s">
        <v>2316</v>
      </c>
      <c r="D342" s="336" t="s">
        <v>1024</v>
      </c>
      <c r="E342" s="336" t="s">
        <v>2053</v>
      </c>
      <c r="F342" s="336" t="s">
        <v>2315</v>
      </c>
      <c r="G342" s="336" t="s">
        <v>989</v>
      </c>
      <c r="H342" s="336" t="s">
        <v>969</v>
      </c>
      <c r="I342" s="336">
        <v>44.75</v>
      </c>
      <c r="J342" s="336">
        <v>45</v>
      </c>
      <c r="K342" s="336" t="s">
        <v>3111</v>
      </c>
      <c r="L342" s="336" t="s">
        <v>3112</v>
      </c>
    </row>
    <row r="343" spans="1:12">
      <c r="A343" t="s">
        <v>170</v>
      </c>
      <c r="B343"/>
      <c r="C343" s="336" t="s">
        <v>783</v>
      </c>
      <c r="D343" s="336" t="s">
        <v>1203</v>
      </c>
      <c r="E343" s="336" t="s">
        <v>783</v>
      </c>
      <c r="F343" s="336" t="s">
        <v>1203</v>
      </c>
      <c r="G343" s="336" t="s">
        <v>1077</v>
      </c>
      <c r="H343" s="336" t="s">
        <v>2927</v>
      </c>
      <c r="I343" s="336">
        <v>17.3</v>
      </c>
      <c r="J343" s="336">
        <v>17.399999999999999</v>
      </c>
      <c r="K343" s="336" t="s">
        <v>3113</v>
      </c>
      <c r="L343" s="336" t="s">
        <v>3114</v>
      </c>
    </row>
    <row r="344" spans="1:12">
      <c r="A344" t="s">
        <v>1380</v>
      </c>
      <c r="B344"/>
      <c r="C344" s="336" t="s">
        <v>1239</v>
      </c>
      <c r="D344" s="336" t="s">
        <v>1418</v>
      </c>
      <c r="E344" s="336" t="s">
        <v>1239</v>
      </c>
      <c r="F344" s="336" t="s">
        <v>1239</v>
      </c>
      <c r="G344" s="336" t="s">
        <v>878</v>
      </c>
      <c r="H344" s="336" t="s">
        <v>950</v>
      </c>
      <c r="I344" s="336">
        <v>2.68</v>
      </c>
      <c r="J344" s="336">
        <v>2.7</v>
      </c>
      <c r="K344" s="336" t="s">
        <v>3115</v>
      </c>
      <c r="L344" s="336" t="s">
        <v>3116</v>
      </c>
    </row>
    <row r="345" spans="1:12">
      <c r="A345" t="s">
        <v>339</v>
      </c>
      <c r="B345"/>
      <c r="C345" s="336" t="s">
        <v>1027</v>
      </c>
      <c r="D345" s="336" t="s">
        <v>1026</v>
      </c>
      <c r="E345" s="336" t="s">
        <v>1027</v>
      </c>
      <c r="F345" s="336" t="s">
        <v>1028</v>
      </c>
      <c r="G345" s="336" t="s">
        <v>934</v>
      </c>
      <c r="H345" s="336" t="s">
        <v>1909</v>
      </c>
      <c r="I345" s="336">
        <v>12.9</v>
      </c>
      <c r="J345" s="336">
        <v>13</v>
      </c>
      <c r="K345" s="336" t="s">
        <v>3117</v>
      </c>
      <c r="L345" s="336" t="s">
        <v>3118</v>
      </c>
    </row>
    <row r="346" spans="1:12">
      <c r="A346" t="s">
        <v>1385</v>
      </c>
      <c r="B346"/>
      <c r="C346" s="336" t="s">
        <v>1229</v>
      </c>
      <c r="D346" s="336" t="s">
        <v>1048</v>
      </c>
      <c r="E346" s="336" t="s">
        <v>1230</v>
      </c>
      <c r="F346" s="336" t="s">
        <v>1230</v>
      </c>
      <c r="G346" s="336" t="s">
        <v>902</v>
      </c>
      <c r="H346" s="336" t="s">
        <v>1926</v>
      </c>
      <c r="I346" s="336">
        <v>5.8</v>
      </c>
      <c r="J346" s="336">
        <v>5.9</v>
      </c>
      <c r="K346" s="336" t="s">
        <v>3119</v>
      </c>
      <c r="L346" s="336" t="s">
        <v>3120</v>
      </c>
    </row>
    <row r="347" spans="1:12">
      <c r="A347" t="s">
        <v>154</v>
      </c>
      <c r="B347"/>
      <c r="C347" s="336" t="s">
        <v>1901</v>
      </c>
      <c r="D347" s="336" t="s">
        <v>2059</v>
      </c>
      <c r="E347" s="336" t="s">
        <v>1911</v>
      </c>
      <c r="F347" s="336" t="s">
        <v>1108</v>
      </c>
      <c r="G347" s="336" t="s">
        <v>919</v>
      </c>
      <c r="H347" s="336" t="s">
        <v>1032</v>
      </c>
      <c r="I347" s="336">
        <v>28.25</v>
      </c>
      <c r="J347" s="336">
        <v>28.5</v>
      </c>
      <c r="K347" s="336" t="s">
        <v>3121</v>
      </c>
      <c r="L347" s="336" t="s">
        <v>3122</v>
      </c>
    </row>
    <row r="348" spans="1:12">
      <c r="A348" t="s">
        <v>1386</v>
      </c>
      <c r="B348"/>
      <c r="C348" s="336" t="s">
        <v>2041</v>
      </c>
      <c r="D348" s="336" t="s">
        <v>2068</v>
      </c>
      <c r="E348" s="336" t="s">
        <v>2006</v>
      </c>
      <c r="F348" s="336" t="s">
        <v>2041</v>
      </c>
      <c r="G348" s="336" t="s">
        <v>867</v>
      </c>
      <c r="H348" s="336" t="s">
        <v>867</v>
      </c>
      <c r="I348" s="336">
        <v>64</v>
      </c>
      <c r="J348" s="336">
        <v>64.5</v>
      </c>
      <c r="K348" s="336" t="s">
        <v>3123</v>
      </c>
      <c r="L348" s="336" t="s">
        <v>3124</v>
      </c>
    </row>
    <row r="349" spans="1:12">
      <c r="A349" t="s">
        <v>1388</v>
      </c>
      <c r="B349"/>
      <c r="C349" s="336" t="s">
        <v>2164</v>
      </c>
      <c r="D349" s="336" t="s">
        <v>2164</v>
      </c>
      <c r="E349" s="336" t="s">
        <v>2164</v>
      </c>
      <c r="F349" s="336" t="s">
        <v>2164</v>
      </c>
      <c r="G349" s="336" t="s">
        <v>978</v>
      </c>
      <c r="H349" s="336" t="s">
        <v>1922</v>
      </c>
      <c r="I349" s="336">
        <v>68.5</v>
      </c>
      <c r="J349" s="336">
        <v>69.25</v>
      </c>
      <c r="K349" s="336" t="s">
        <v>2298</v>
      </c>
      <c r="L349" s="336" t="s">
        <v>846</v>
      </c>
    </row>
    <row r="350" spans="1:12">
      <c r="A350" t="s">
        <v>1389</v>
      </c>
      <c r="B350"/>
      <c r="C350" s="336" t="s">
        <v>1951</v>
      </c>
      <c r="D350" s="336" t="s">
        <v>1180</v>
      </c>
      <c r="E350" s="336" t="s">
        <v>1951</v>
      </c>
      <c r="F350" s="336" t="s">
        <v>1180</v>
      </c>
      <c r="G350" s="336" t="s">
        <v>1277</v>
      </c>
      <c r="H350" s="336" t="s">
        <v>3125</v>
      </c>
      <c r="I350" s="336">
        <v>3.48</v>
      </c>
      <c r="J350" s="336">
        <v>3.5</v>
      </c>
      <c r="K350" s="336" t="s">
        <v>3126</v>
      </c>
      <c r="L350" s="336" t="s">
        <v>3127</v>
      </c>
    </row>
    <row r="351" spans="1:12">
      <c r="A351" t="s">
        <v>1390</v>
      </c>
      <c r="B351"/>
      <c r="C351" s="336" t="s">
        <v>796</v>
      </c>
      <c r="D351" s="336" t="s">
        <v>796</v>
      </c>
      <c r="E351" s="336" t="s">
        <v>1949</v>
      </c>
      <c r="F351" s="336" t="s">
        <v>1949</v>
      </c>
      <c r="G351" s="336" t="s">
        <v>2657</v>
      </c>
      <c r="H351" s="336" t="s">
        <v>3128</v>
      </c>
      <c r="I351" s="336" t="s">
        <v>879</v>
      </c>
      <c r="J351" s="336" t="s">
        <v>1949</v>
      </c>
      <c r="K351" s="336" t="s">
        <v>3129</v>
      </c>
      <c r="L351" s="336" t="s">
        <v>3130</v>
      </c>
    </row>
    <row r="352" spans="1:12">
      <c r="A352" t="s">
        <v>1391</v>
      </c>
      <c r="B352"/>
      <c r="C352" s="336" t="s">
        <v>1350</v>
      </c>
      <c r="D352" s="336" t="s">
        <v>1350</v>
      </c>
      <c r="E352" s="336" t="s">
        <v>1352</v>
      </c>
      <c r="F352" s="336" t="s">
        <v>1350</v>
      </c>
      <c r="G352" s="336" t="s">
        <v>867</v>
      </c>
      <c r="H352" s="336" t="s">
        <v>867</v>
      </c>
      <c r="I352" s="336" t="s">
        <v>1352</v>
      </c>
      <c r="J352" s="336" t="s">
        <v>1350</v>
      </c>
      <c r="K352" s="336" t="s">
        <v>3131</v>
      </c>
      <c r="L352" s="336" t="s">
        <v>3132</v>
      </c>
    </row>
    <row r="353" spans="1:12">
      <c r="A353" t="s">
        <v>1394</v>
      </c>
      <c r="B353"/>
      <c r="C353" s="336" t="s">
        <v>972</v>
      </c>
      <c r="D353" s="336" t="s">
        <v>825</v>
      </c>
      <c r="E353" s="336" t="s">
        <v>972</v>
      </c>
      <c r="F353" s="336" t="s">
        <v>2306</v>
      </c>
      <c r="G353" s="336" t="s">
        <v>867</v>
      </c>
      <c r="H353" s="336" t="s">
        <v>867</v>
      </c>
      <c r="I353" s="336" t="s">
        <v>2306</v>
      </c>
      <c r="J353" s="336" t="s">
        <v>1574</v>
      </c>
      <c r="K353" s="336" t="s">
        <v>3133</v>
      </c>
      <c r="L353" s="336" t="s">
        <v>3134</v>
      </c>
    </row>
    <row r="354" spans="1:12">
      <c r="A354" t="s">
        <v>281</v>
      </c>
      <c r="B354"/>
      <c r="C354" s="336" t="s">
        <v>970</v>
      </c>
      <c r="D354" s="336" t="s">
        <v>1055</v>
      </c>
      <c r="E354" s="336" t="s">
        <v>733</v>
      </c>
      <c r="F354" s="336" t="s">
        <v>733</v>
      </c>
      <c r="G354" s="336" t="s">
        <v>902</v>
      </c>
      <c r="H354" s="336" t="s">
        <v>920</v>
      </c>
      <c r="I354" s="336" t="s">
        <v>733</v>
      </c>
      <c r="J354" s="336" t="s">
        <v>970</v>
      </c>
      <c r="K354" s="336" t="s">
        <v>3135</v>
      </c>
      <c r="L354" s="336" t="s">
        <v>3136</v>
      </c>
    </row>
    <row r="355" spans="1:12">
      <c r="A355" t="s">
        <v>1396</v>
      </c>
      <c r="B355"/>
      <c r="C355" s="336" t="s">
        <v>2328</v>
      </c>
      <c r="D355" s="336" t="s">
        <v>2328</v>
      </c>
      <c r="E355" s="336" t="s">
        <v>2328</v>
      </c>
      <c r="F355" s="336" t="s">
        <v>2328</v>
      </c>
      <c r="G355" s="336" t="s">
        <v>978</v>
      </c>
      <c r="H355" s="336" t="s">
        <v>2020</v>
      </c>
      <c r="I355" s="336" t="s">
        <v>2329</v>
      </c>
      <c r="J355" s="336" t="s">
        <v>3137</v>
      </c>
      <c r="K355" s="336" t="s">
        <v>2330</v>
      </c>
      <c r="L355" s="336" t="s">
        <v>901</v>
      </c>
    </row>
    <row r="356" spans="1:12">
      <c r="A356" t="s">
        <v>1397</v>
      </c>
      <c r="B356"/>
      <c r="C356" s="336" t="s">
        <v>1522</v>
      </c>
      <c r="D356" s="336" t="s">
        <v>2212</v>
      </c>
      <c r="E356" s="336" t="s">
        <v>1398</v>
      </c>
      <c r="F356" s="336" t="s">
        <v>1398</v>
      </c>
      <c r="G356" s="336" t="s">
        <v>943</v>
      </c>
      <c r="H356" s="336" t="s">
        <v>2526</v>
      </c>
      <c r="I356" s="336" t="s">
        <v>1398</v>
      </c>
      <c r="J356" s="336" t="s">
        <v>1522</v>
      </c>
      <c r="K356" s="336" t="s">
        <v>3138</v>
      </c>
      <c r="L356" s="336" t="s">
        <v>3139</v>
      </c>
    </row>
    <row r="357" spans="1:12">
      <c r="A357" t="s">
        <v>1400</v>
      </c>
      <c r="B357"/>
      <c r="C357" s="336" t="s">
        <v>370</v>
      </c>
      <c r="D357" s="336" t="s">
        <v>370</v>
      </c>
      <c r="E357" s="336" t="s">
        <v>370</v>
      </c>
      <c r="F357" s="336" t="s">
        <v>370</v>
      </c>
      <c r="G357" s="336" t="s">
        <v>370</v>
      </c>
      <c r="H357" s="336" t="s">
        <v>370</v>
      </c>
      <c r="I357" s="336" t="s">
        <v>871</v>
      </c>
      <c r="J357" s="336" t="s">
        <v>970</v>
      </c>
      <c r="K357" s="336" t="s">
        <v>2331</v>
      </c>
      <c r="L357" s="336" t="s">
        <v>1465</v>
      </c>
    </row>
    <row r="358" spans="1:12">
      <c r="A358" t="s">
        <v>224</v>
      </c>
      <c r="B358"/>
      <c r="C358" s="336" t="s">
        <v>1897</v>
      </c>
      <c r="D358" s="336" t="s">
        <v>1213</v>
      </c>
      <c r="E358" s="336" t="s">
        <v>1897</v>
      </c>
      <c r="F358" s="336" t="s">
        <v>917</v>
      </c>
      <c r="G358" s="336" t="s">
        <v>939</v>
      </c>
      <c r="H358" s="336" t="s">
        <v>1994</v>
      </c>
      <c r="I358" s="336" t="s">
        <v>917</v>
      </c>
      <c r="J358" s="336" t="s">
        <v>906</v>
      </c>
      <c r="K358" s="336" t="s">
        <v>3140</v>
      </c>
      <c r="L358" s="336" t="s">
        <v>3141</v>
      </c>
    </row>
    <row r="359" spans="1:12">
      <c r="A359" t="s">
        <v>1402</v>
      </c>
      <c r="B359"/>
      <c r="C359" s="336" t="s">
        <v>1392</v>
      </c>
      <c r="D359" s="336" t="s">
        <v>1393</v>
      </c>
      <c r="E359" s="336" t="s">
        <v>1392</v>
      </c>
      <c r="F359" s="336" t="s">
        <v>1393</v>
      </c>
      <c r="G359" s="336" t="s">
        <v>1106</v>
      </c>
      <c r="H359" s="336" t="s">
        <v>3142</v>
      </c>
      <c r="I359" s="336" t="s">
        <v>1392</v>
      </c>
      <c r="J359" s="336" t="s">
        <v>1393</v>
      </c>
      <c r="K359" s="336" t="s">
        <v>3143</v>
      </c>
      <c r="L359" s="336" t="s">
        <v>3144</v>
      </c>
    </row>
    <row r="360" spans="1:12">
      <c r="A360" t="s">
        <v>209</v>
      </c>
      <c r="B360"/>
      <c r="C360" s="336" t="s">
        <v>1972</v>
      </c>
      <c r="D360" s="336" t="s">
        <v>1339</v>
      </c>
      <c r="E360" s="336" t="s">
        <v>1958</v>
      </c>
      <c r="F360" s="336" t="s">
        <v>1972</v>
      </c>
      <c r="G360" s="336" t="s">
        <v>902</v>
      </c>
      <c r="H360" s="336" t="s">
        <v>2194</v>
      </c>
      <c r="I360" s="336" t="s">
        <v>1972</v>
      </c>
      <c r="J360" s="336" t="s">
        <v>1339</v>
      </c>
      <c r="K360" s="336" t="s">
        <v>3145</v>
      </c>
      <c r="L360" s="336" t="s">
        <v>3146</v>
      </c>
    </row>
    <row r="361" spans="1:12">
      <c r="A361" t="s">
        <v>1404</v>
      </c>
      <c r="B361"/>
      <c r="C361" s="336" t="s">
        <v>1123</v>
      </c>
      <c r="D361" s="336" t="s">
        <v>1123</v>
      </c>
      <c r="E361" s="336" t="s">
        <v>1124</v>
      </c>
      <c r="F361" s="336" t="s">
        <v>1124</v>
      </c>
      <c r="G361" s="336" t="s">
        <v>947</v>
      </c>
      <c r="H361" s="336" t="s">
        <v>1984</v>
      </c>
      <c r="I361" s="336" t="s">
        <v>1124</v>
      </c>
      <c r="J361" s="336" t="s">
        <v>1717</v>
      </c>
      <c r="K361" s="336" t="s">
        <v>3147</v>
      </c>
      <c r="L361" s="336" t="s">
        <v>3148</v>
      </c>
    </row>
    <row r="362" spans="1:12">
      <c r="A362" t="s">
        <v>1407</v>
      </c>
      <c r="B362"/>
      <c r="C362" s="336" t="s">
        <v>1113</v>
      </c>
      <c r="D362" s="336" t="s">
        <v>1113</v>
      </c>
      <c r="E362" s="336" t="s">
        <v>1113</v>
      </c>
      <c r="F362" s="336" t="s">
        <v>1113</v>
      </c>
      <c r="G362" s="336" t="s">
        <v>866</v>
      </c>
      <c r="H362" s="336" t="s">
        <v>1630</v>
      </c>
      <c r="I362" s="336" t="s">
        <v>1114</v>
      </c>
      <c r="J362" s="336" t="s">
        <v>1113</v>
      </c>
      <c r="K362" s="336" t="s">
        <v>2352</v>
      </c>
      <c r="L362" s="336" t="s">
        <v>2243</v>
      </c>
    </row>
    <row r="363" spans="1:12">
      <c r="A363" t="s">
        <v>1409</v>
      </c>
      <c r="B363"/>
      <c r="C363" s="336" t="s">
        <v>1133</v>
      </c>
      <c r="D363" s="336" t="s">
        <v>1441</v>
      </c>
      <c r="E363" s="336" t="s">
        <v>2018</v>
      </c>
      <c r="F363" s="336" t="s">
        <v>1441</v>
      </c>
      <c r="G363" s="336" t="s">
        <v>867</v>
      </c>
      <c r="H363" s="336" t="s">
        <v>867</v>
      </c>
      <c r="I363" s="336" t="s">
        <v>2018</v>
      </c>
      <c r="J363" s="336" t="s">
        <v>1441</v>
      </c>
      <c r="K363" s="336" t="s">
        <v>3149</v>
      </c>
      <c r="L363" s="336" t="s">
        <v>3150</v>
      </c>
    </row>
    <row r="364" spans="1:12">
      <c r="A364" t="s">
        <v>202</v>
      </c>
      <c r="B364"/>
      <c r="C364" s="336" t="s">
        <v>1631</v>
      </c>
      <c r="D364" s="336" t="s">
        <v>1666</v>
      </c>
      <c r="E364" s="336" t="s">
        <v>1654</v>
      </c>
      <c r="F364" s="336" t="s">
        <v>1632</v>
      </c>
      <c r="G364" s="336" t="s">
        <v>878</v>
      </c>
      <c r="H364" s="336" t="s">
        <v>1948</v>
      </c>
      <c r="I364" s="336" t="s">
        <v>1801</v>
      </c>
      <c r="J364" s="336" t="s">
        <v>1632</v>
      </c>
      <c r="K364" s="336" t="s">
        <v>3151</v>
      </c>
      <c r="L364" s="336" t="s">
        <v>3152</v>
      </c>
    </row>
    <row r="365" spans="1:12">
      <c r="A365" t="s">
        <v>1412</v>
      </c>
      <c r="B365"/>
      <c r="C365" s="336" t="s">
        <v>1124</v>
      </c>
      <c r="D365" s="336" t="s">
        <v>1124</v>
      </c>
      <c r="E365" s="336" t="s">
        <v>1188</v>
      </c>
      <c r="F365" s="336" t="s">
        <v>1406</v>
      </c>
      <c r="G365" s="336" t="s">
        <v>947</v>
      </c>
      <c r="H365" s="336" t="s">
        <v>1886</v>
      </c>
      <c r="I365" s="336" t="s">
        <v>1406</v>
      </c>
      <c r="J365" s="336" t="s">
        <v>1338</v>
      </c>
      <c r="K365" s="336" t="s">
        <v>3153</v>
      </c>
      <c r="L365" s="336" t="s">
        <v>3154</v>
      </c>
    </row>
    <row r="366" spans="1:12">
      <c r="A366" t="s">
        <v>3155</v>
      </c>
      <c r="B366" t="s">
        <v>2585</v>
      </c>
      <c r="C366" s="336" t="s">
        <v>2332</v>
      </c>
      <c r="D366" s="336" t="s">
        <v>2333</v>
      </c>
      <c r="E366" s="336" t="s">
        <v>2334</v>
      </c>
      <c r="F366" s="336" t="s">
        <v>2332</v>
      </c>
      <c r="G366" s="336" t="s">
        <v>867</v>
      </c>
      <c r="H366" s="336" t="s">
        <v>867</v>
      </c>
      <c r="I366" s="336" t="s">
        <v>2332</v>
      </c>
      <c r="J366" s="336" t="s">
        <v>2333</v>
      </c>
      <c r="K366" s="336" t="s">
        <v>3156</v>
      </c>
      <c r="L366" s="336" t="s">
        <v>3157</v>
      </c>
    </row>
    <row r="367" spans="1:12">
      <c r="A367" t="s">
        <v>735</v>
      </c>
      <c r="B367"/>
      <c r="C367" s="336" t="s">
        <v>1113</v>
      </c>
      <c r="D367" s="336" t="s">
        <v>883</v>
      </c>
      <c r="E367" s="336" t="s">
        <v>1836</v>
      </c>
      <c r="F367" s="336" t="s">
        <v>883</v>
      </c>
      <c r="G367" s="336" t="s">
        <v>934</v>
      </c>
      <c r="H367" s="336" t="s">
        <v>2425</v>
      </c>
      <c r="I367" s="336" t="s">
        <v>1113</v>
      </c>
      <c r="J367" s="336" t="s">
        <v>883</v>
      </c>
      <c r="K367" s="336" t="s">
        <v>3158</v>
      </c>
      <c r="L367" s="336" t="s">
        <v>3159</v>
      </c>
    </row>
    <row r="368" spans="1:12">
      <c r="A368" t="s">
        <v>191</v>
      </c>
      <c r="B368"/>
      <c r="C368" s="336" t="s">
        <v>1008</v>
      </c>
      <c r="D368" s="336" t="s">
        <v>967</v>
      </c>
      <c r="E368" s="336" t="s">
        <v>888</v>
      </c>
      <c r="F368" s="336" t="s">
        <v>967</v>
      </c>
      <c r="G368" s="336" t="s">
        <v>934</v>
      </c>
      <c r="H368" s="336" t="s">
        <v>2317</v>
      </c>
      <c r="I368" s="336" t="s">
        <v>1607</v>
      </c>
      <c r="J368" s="336" t="s">
        <v>967</v>
      </c>
      <c r="K368" s="336" t="s">
        <v>3160</v>
      </c>
      <c r="L368" s="336" t="s">
        <v>3161</v>
      </c>
    </row>
    <row r="369" spans="1:12">
      <c r="A369" t="s">
        <v>3162</v>
      </c>
      <c r="B369" t="s">
        <v>2665</v>
      </c>
      <c r="C369" s="336" t="s">
        <v>370</v>
      </c>
      <c r="D369" s="336" t="s">
        <v>370</v>
      </c>
      <c r="E369" s="336" t="s">
        <v>370</v>
      </c>
      <c r="F369" s="336" t="s">
        <v>370</v>
      </c>
      <c r="G369" s="336" t="s">
        <v>370</v>
      </c>
      <c r="H369" s="336" t="s">
        <v>370</v>
      </c>
      <c r="I369" s="336" t="s">
        <v>370</v>
      </c>
      <c r="J369" s="336" t="s">
        <v>370</v>
      </c>
      <c r="K369" s="336" t="s">
        <v>370</v>
      </c>
      <c r="L369" s="336" t="s">
        <v>370</v>
      </c>
    </row>
    <row r="370" spans="1:12">
      <c r="A370" t="s">
        <v>1414</v>
      </c>
      <c r="B370"/>
      <c r="C370" s="336" t="s">
        <v>1109</v>
      </c>
      <c r="D370" s="336" t="s">
        <v>1027</v>
      </c>
      <c r="E370" s="336" t="s">
        <v>1109</v>
      </c>
      <c r="F370" s="336" t="s">
        <v>1027</v>
      </c>
      <c r="G370" s="336" t="s">
        <v>867</v>
      </c>
      <c r="H370" s="336" t="s">
        <v>867</v>
      </c>
      <c r="I370" s="336" t="s">
        <v>800</v>
      </c>
      <c r="J370" s="336" t="s">
        <v>1027</v>
      </c>
      <c r="K370" s="336" t="s">
        <v>3163</v>
      </c>
      <c r="L370" s="336" t="s">
        <v>3164</v>
      </c>
    </row>
    <row r="371" spans="1:12">
      <c r="A371" t="s">
        <v>1416</v>
      </c>
      <c r="B371"/>
      <c r="C371" s="336" t="s">
        <v>2335</v>
      </c>
      <c r="D371" s="336" t="s">
        <v>2336</v>
      </c>
      <c r="E371" s="336" t="s">
        <v>2335</v>
      </c>
      <c r="F371" s="336" t="s">
        <v>2337</v>
      </c>
      <c r="G371" s="336" t="s">
        <v>867</v>
      </c>
      <c r="H371" s="336" t="s">
        <v>867</v>
      </c>
      <c r="I371" s="336" t="s">
        <v>2337</v>
      </c>
      <c r="J371" s="336" t="s">
        <v>2336</v>
      </c>
      <c r="K371" s="336" t="s">
        <v>3165</v>
      </c>
      <c r="L371" s="336" t="s">
        <v>3166</v>
      </c>
    </row>
    <row r="372" spans="1:12">
      <c r="A372" t="s">
        <v>1417</v>
      </c>
      <c r="B372"/>
      <c r="C372" s="336" t="s">
        <v>1125</v>
      </c>
      <c r="D372" s="336" t="s">
        <v>1125</v>
      </c>
      <c r="E372" s="336" t="s">
        <v>1124</v>
      </c>
      <c r="F372" s="336" t="s">
        <v>1124</v>
      </c>
      <c r="G372" s="336" t="s">
        <v>867</v>
      </c>
      <c r="H372" s="336" t="s">
        <v>867</v>
      </c>
      <c r="I372" s="336" t="s">
        <v>1124</v>
      </c>
      <c r="J372" s="336" t="s">
        <v>1374</v>
      </c>
      <c r="K372" s="336" t="s">
        <v>3167</v>
      </c>
      <c r="L372" s="336" t="s">
        <v>3168</v>
      </c>
    </row>
    <row r="373" spans="1:12">
      <c r="A373" t="s">
        <v>112</v>
      </c>
      <c r="B373"/>
      <c r="C373" s="336" t="s">
        <v>1329</v>
      </c>
      <c r="D373" s="336" t="s">
        <v>846</v>
      </c>
      <c r="E373" s="336" t="s">
        <v>1022</v>
      </c>
      <c r="F373" s="336" t="s">
        <v>1149</v>
      </c>
      <c r="G373" s="336" t="s">
        <v>902</v>
      </c>
      <c r="H373" s="336" t="s">
        <v>1898</v>
      </c>
      <c r="I373" s="336" t="s">
        <v>1022</v>
      </c>
      <c r="J373" s="336" t="s">
        <v>1149</v>
      </c>
      <c r="K373" s="336" t="s">
        <v>3169</v>
      </c>
      <c r="L373" s="336" t="s">
        <v>3170</v>
      </c>
    </row>
    <row r="374" spans="1:12">
      <c r="A374" t="s">
        <v>87</v>
      </c>
      <c r="B374"/>
      <c r="C374" s="336" t="s">
        <v>998</v>
      </c>
      <c r="D374" s="336" t="s">
        <v>998</v>
      </c>
      <c r="E374" s="336" t="s">
        <v>1421</v>
      </c>
      <c r="F374" s="336" t="s">
        <v>997</v>
      </c>
      <c r="G374" s="336" t="s">
        <v>866</v>
      </c>
      <c r="H374" s="336" t="s">
        <v>1017</v>
      </c>
      <c r="I374" s="336" t="s">
        <v>1421</v>
      </c>
      <c r="J374" s="336" t="s">
        <v>997</v>
      </c>
      <c r="K374" s="336" t="s">
        <v>3171</v>
      </c>
      <c r="L374" s="336" t="s">
        <v>3172</v>
      </c>
    </row>
    <row r="375" spans="1:12">
      <c r="A375" t="s">
        <v>3173</v>
      </c>
      <c r="B375" t="s">
        <v>2585</v>
      </c>
      <c r="C375" s="336" t="s">
        <v>1981</v>
      </c>
      <c r="D375" s="336" t="s">
        <v>1980</v>
      </c>
      <c r="E375" s="336" t="s">
        <v>1622</v>
      </c>
      <c r="F375" s="336" t="s">
        <v>1981</v>
      </c>
      <c r="G375" s="336" t="s">
        <v>1106</v>
      </c>
      <c r="H375" s="336" t="s">
        <v>2338</v>
      </c>
      <c r="I375" s="336" t="s">
        <v>1981</v>
      </c>
      <c r="J375" s="336" t="s">
        <v>1980</v>
      </c>
      <c r="K375" s="336" t="s">
        <v>3174</v>
      </c>
      <c r="L375" s="336" t="s">
        <v>3175</v>
      </c>
    </row>
    <row r="376" spans="1:12">
      <c r="A376" t="s">
        <v>81</v>
      </c>
      <c r="B376"/>
      <c r="C376" s="336" t="s">
        <v>2034</v>
      </c>
      <c r="D376" s="336" t="s">
        <v>2034</v>
      </c>
      <c r="E376" s="336" t="s">
        <v>1960</v>
      </c>
      <c r="F376" s="336" t="s">
        <v>1960</v>
      </c>
      <c r="G376" s="336" t="s">
        <v>902</v>
      </c>
      <c r="H376" s="336" t="s">
        <v>1066</v>
      </c>
      <c r="I376" s="336" t="s">
        <v>1960</v>
      </c>
      <c r="J376" s="336" t="s">
        <v>2034</v>
      </c>
      <c r="K376" s="336" t="s">
        <v>3176</v>
      </c>
      <c r="L376" s="336" t="s">
        <v>3177</v>
      </c>
    </row>
    <row r="377" spans="1:12">
      <c r="A377" t="s">
        <v>1423</v>
      </c>
      <c r="B377"/>
      <c r="C377" s="336" t="s">
        <v>1180</v>
      </c>
      <c r="D377" s="336" t="s">
        <v>1179</v>
      </c>
      <c r="E377" s="336" t="s">
        <v>1180</v>
      </c>
      <c r="F377" s="336" t="s">
        <v>2240</v>
      </c>
      <c r="G377" s="336" t="s">
        <v>867</v>
      </c>
      <c r="H377" s="336" t="s">
        <v>867</v>
      </c>
      <c r="I377" s="336" t="s">
        <v>2240</v>
      </c>
      <c r="J377" s="336" t="s">
        <v>1179</v>
      </c>
      <c r="K377" s="336" t="s">
        <v>3178</v>
      </c>
      <c r="L377" s="336" t="s">
        <v>3179</v>
      </c>
    </row>
    <row r="378" spans="1:12">
      <c r="A378" t="s">
        <v>1424</v>
      </c>
      <c r="B378"/>
      <c r="C378" s="336" t="s">
        <v>1964</v>
      </c>
      <c r="D378" s="336" t="s">
        <v>1964</v>
      </c>
      <c r="E378" s="336" t="s">
        <v>1127</v>
      </c>
      <c r="F378" s="336" t="s">
        <v>1298</v>
      </c>
      <c r="G378" s="336" t="s">
        <v>867</v>
      </c>
      <c r="H378" s="336" t="s">
        <v>867</v>
      </c>
      <c r="I378" s="336" t="s">
        <v>1127</v>
      </c>
      <c r="J378" s="336" t="s">
        <v>1298</v>
      </c>
      <c r="K378" s="336" t="s">
        <v>3180</v>
      </c>
      <c r="L378" s="336" t="s">
        <v>3181</v>
      </c>
    </row>
    <row r="379" spans="1:12">
      <c r="A379" t="s">
        <v>1425</v>
      </c>
      <c r="B379"/>
      <c r="C379" s="336" t="s">
        <v>2047</v>
      </c>
      <c r="D379" s="336" t="s">
        <v>1185</v>
      </c>
      <c r="E379" s="336" t="s">
        <v>1987</v>
      </c>
      <c r="F379" s="336" t="s">
        <v>2047</v>
      </c>
      <c r="G379" s="336" t="s">
        <v>867</v>
      </c>
      <c r="H379" s="336" t="s">
        <v>867</v>
      </c>
      <c r="I379" s="336" t="s">
        <v>2047</v>
      </c>
      <c r="J379" s="336" t="s">
        <v>1986</v>
      </c>
      <c r="K379" s="336" t="s">
        <v>3182</v>
      </c>
      <c r="L379" s="336" t="s">
        <v>3183</v>
      </c>
    </row>
    <row r="380" spans="1:12">
      <c r="A380" t="s">
        <v>1426</v>
      </c>
      <c r="B380"/>
      <c r="C380" s="336" t="s">
        <v>1382</v>
      </c>
      <c r="D380" s="336" t="s">
        <v>1427</v>
      </c>
      <c r="E380" s="336" t="s">
        <v>1418</v>
      </c>
      <c r="F380" s="336" t="s">
        <v>1418</v>
      </c>
      <c r="G380" s="336" t="s">
        <v>943</v>
      </c>
      <c r="H380" s="336" t="s">
        <v>1922</v>
      </c>
      <c r="I380" s="336" t="s">
        <v>1418</v>
      </c>
      <c r="J380" s="336" t="s">
        <v>1735</v>
      </c>
      <c r="K380" s="336" t="s">
        <v>2339</v>
      </c>
      <c r="L380" s="336" t="s">
        <v>2340</v>
      </c>
    </row>
    <row r="381" spans="1:12">
      <c r="A381" t="s">
        <v>1428</v>
      </c>
      <c r="B381"/>
      <c r="C381" s="336" t="s">
        <v>1406</v>
      </c>
      <c r="D381" s="336" t="s">
        <v>1338</v>
      </c>
      <c r="E381" s="336" t="s">
        <v>1189</v>
      </c>
      <c r="F381" s="336" t="s">
        <v>1406</v>
      </c>
      <c r="G381" s="336" t="s">
        <v>867</v>
      </c>
      <c r="H381" s="336" t="s">
        <v>867</v>
      </c>
      <c r="I381" s="336" t="s">
        <v>1189</v>
      </c>
      <c r="J381" s="336" t="s">
        <v>1406</v>
      </c>
      <c r="K381" s="336" t="s">
        <v>3184</v>
      </c>
      <c r="L381" s="336" t="s">
        <v>3185</v>
      </c>
    </row>
    <row r="382" spans="1:12">
      <c r="A382" t="s">
        <v>1429</v>
      </c>
      <c r="B382"/>
      <c r="C382" s="336" t="s">
        <v>1945</v>
      </c>
      <c r="D382" s="336" t="s">
        <v>2039</v>
      </c>
      <c r="E382" s="336" t="s">
        <v>1843</v>
      </c>
      <c r="F382" s="336" t="s">
        <v>2313</v>
      </c>
      <c r="G382" s="336" t="s">
        <v>1106</v>
      </c>
      <c r="H382" s="336" t="s">
        <v>1682</v>
      </c>
      <c r="I382" s="336" t="s">
        <v>1945</v>
      </c>
      <c r="J382" s="336" t="s">
        <v>2313</v>
      </c>
      <c r="K382" s="336" t="s">
        <v>3186</v>
      </c>
      <c r="L382" s="336" t="s">
        <v>3187</v>
      </c>
    </row>
    <row r="383" spans="1:12">
      <c r="A383" t="s">
        <v>1430</v>
      </c>
      <c r="B383"/>
      <c r="C383" s="336" t="s">
        <v>1656</v>
      </c>
      <c r="D383" s="336" t="s">
        <v>1274</v>
      </c>
      <c r="E383" s="336" t="s">
        <v>1051</v>
      </c>
      <c r="F383" s="336" t="s">
        <v>1656</v>
      </c>
      <c r="G383" s="336" t="s">
        <v>867</v>
      </c>
      <c r="H383" s="336" t="s">
        <v>867</v>
      </c>
      <c r="I383" s="336" t="s">
        <v>1656</v>
      </c>
      <c r="J383" s="336" t="s">
        <v>1274</v>
      </c>
      <c r="K383" s="336" t="s">
        <v>3188</v>
      </c>
      <c r="L383" s="336" t="s">
        <v>3189</v>
      </c>
    </row>
    <row r="384" spans="1:12">
      <c r="A384" t="s">
        <v>3190</v>
      </c>
      <c r="B384" t="s">
        <v>2665</v>
      </c>
      <c r="C384" s="336" t="s">
        <v>370</v>
      </c>
      <c r="D384" s="336" t="s">
        <v>370</v>
      </c>
      <c r="E384" s="336" t="s">
        <v>370</v>
      </c>
      <c r="F384" s="336" t="s">
        <v>370</v>
      </c>
      <c r="G384" s="336" t="s">
        <v>370</v>
      </c>
      <c r="H384" s="336" t="s">
        <v>370</v>
      </c>
      <c r="I384" s="336" t="s">
        <v>370</v>
      </c>
      <c r="J384" s="336" t="s">
        <v>370</v>
      </c>
      <c r="K384" s="336" t="s">
        <v>370</v>
      </c>
      <c r="L384" s="336" t="s">
        <v>370</v>
      </c>
    </row>
    <row r="385" spans="1:12">
      <c r="A385" t="s">
        <v>1432</v>
      </c>
      <c r="B385"/>
      <c r="C385" s="336" t="s">
        <v>1942</v>
      </c>
      <c r="D385" s="336" t="s">
        <v>1942</v>
      </c>
      <c r="E385" s="336" t="s">
        <v>1088</v>
      </c>
      <c r="F385" s="336" t="s">
        <v>1088</v>
      </c>
      <c r="G385" s="336" t="s">
        <v>857</v>
      </c>
      <c r="H385" s="336" t="s">
        <v>1583</v>
      </c>
      <c r="I385" s="336" t="s">
        <v>1088</v>
      </c>
      <c r="J385" s="336" t="s">
        <v>1811</v>
      </c>
      <c r="K385" s="336" t="s">
        <v>3191</v>
      </c>
      <c r="L385" s="336" t="s">
        <v>3192</v>
      </c>
    </row>
    <row r="386" spans="1:12">
      <c r="A386" t="s">
        <v>1433</v>
      </c>
      <c r="B386"/>
      <c r="C386" s="336" t="s">
        <v>996</v>
      </c>
      <c r="D386" s="336" t="s">
        <v>986</v>
      </c>
      <c r="E386" s="336" t="s">
        <v>923</v>
      </c>
      <c r="F386" s="336" t="s">
        <v>996</v>
      </c>
      <c r="G386" s="336" t="s">
        <v>867</v>
      </c>
      <c r="H386" s="336" t="s">
        <v>867</v>
      </c>
      <c r="I386" s="336" t="s">
        <v>996</v>
      </c>
      <c r="J386" s="336" t="s">
        <v>986</v>
      </c>
      <c r="K386" s="336" t="s">
        <v>3193</v>
      </c>
      <c r="L386" s="336" t="s">
        <v>3194</v>
      </c>
    </row>
    <row r="387" spans="1:12">
      <c r="A387" t="s">
        <v>206</v>
      </c>
      <c r="B387"/>
      <c r="C387" s="336" t="s">
        <v>1415</v>
      </c>
      <c r="D387" s="336" t="s">
        <v>1415</v>
      </c>
      <c r="E387" s="336" t="s">
        <v>849</v>
      </c>
      <c r="F387" s="336" t="s">
        <v>1294</v>
      </c>
      <c r="G387" s="336" t="s">
        <v>867</v>
      </c>
      <c r="H387" s="336" t="s">
        <v>867</v>
      </c>
      <c r="I387" s="336" t="s">
        <v>1294</v>
      </c>
      <c r="J387" s="336" t="s">
        <v>1415</v>
      </c>
      <c r="K387" s="336" t="s">
        <v>3195</v>
      </c>
      <c r="L387" s="336" t="s">
        <v>3196</v>
      </c>
    </row>
    <row r="388" spans="1:12">
      <c r="A388" t="s">
        <v>1434</v>
      </c>
      <c r="B388"/>
      <c r="C388" s="336" t="s">
        <v>1167</v>
      </c>
      <c r="D388" s="336" t="s">
        <v>1167</v>
      </c>
      <c r="E388" s="336" t="s">
        <v>1166</v>
      </c>
      <c r="F388" s="336" t="s">
        <v>856</v>
      </c>
      <c r="G388" s="336" t="s">
        <v>895</v>
      </c>
      <c r="H388" s="336" t="s">
        <v>2341</v>
      </c>
      <c r="I388" s="336" t="s">
        <v>1166</v>
      </c>
      <c r="J388" s="336" t="s">
        <v>856</v>
      </c>
      <c r="K388" s="336" t="s">
        <v>3197</v>
      </c>
      <c r="L388" s="336" t="s">
        <v>3198</v>
      </c>
    </row>
    <row r="389" spans="1:12">
      <c r="A389" t="s">
        <v>1435</v>
      </c>
      <c r="B389"/>
      <c r="C389" s="336" t="s">
        <v>1502</v>
      </c>
      <c r="D389" s="336" t="s">
        <v>914</v>
      </c>
      <c r="E389" s="336" t="s">
        <v>1436</v>
      </c>
      <c r="F389" s="336" t="s">
        <v>1436</v>
      </c>
      <c r="G389" s="336" t="s">
        <v>943</v>
      </c>
      <c r="H389" s="336" t="s">
        <v>1183</v>
      </c>
      <c r="I389" s="336" t="s">
        <v>1436</v>
      </c>
      <c r="J389" s="336" t="s">
        <v>914</v>
      </c>
      <c r="K389" s="336" t="s">
        <v>3199</v>
      </c>
      <c r="L389" s="336" t="s">
        <v>3200</v>
      </c>
    </row>
    <row r="390" spans="1:12">
      <c r="A390" t="s">
        <v>1437</v>
      </c>
      <c r="B390"/>
      <c r="C390" s="336" t="s">
        <v>2206</v>
      </c>
      <c r="D390" s="336" t="s">
        <v>1255</v>
      </c>
      <c r="E390" s="336" t="s">
        <v>1458</v>
      </c>
      <c r="F390" s="336" t="s">
        <v>2070</v>
      </c>
      <c r="G390" s="336" t="s">
        <v>878</v>
      </c>
      <c r="H390" s="336" t="s">
        <v>1872</v>
      </c>
      <c r="I390" s="336" t="s">
        <v>2206</v>
      </c>
      <c r="J390" s="336" t="s">
        <v>2070</v>
      </c>
      <c r="K390" s="336" t="s">
        <v>3201</v>
      </c>
      <c r="L390" s="336" t="s">
        <v>3202</v>
      </c>
    </row>
    <row r="391" spans="1:12">
      <c r="A391" t="s">
        <v>1439</v>
      </c>
      <c r="B391"/>
      <c r="C391" s="336" t="s">
        <v>1728</v>
      </c>
      <c r="D391" s="336" t="s">
        <v>2343</v>
      </c>
      <c r="E391" s="336" t="s">
        <v>1728</v>
      </c>
      <c r="F391" s="336" t="s">
        <v>1728</v>
      </c>
      <c r="G391" s="336" t="s">
        <v>867</v>
      </c>
      <c r="H391" s="336" t="s">
        <v>867</v>
      </c>
      <c r="I391" s="336" t="s">
        <v>1728</v>
      </c>
      <c r="J391" s="336" t="s">
        <v>1165</v>
      </c>
      <c r="K391" s="336" t="s">
        <v>3203</v>
      </c>
      <c r="L391" s="336" t="s">
        <v>3204</v>
      </c>
    </row>
    <row r="392" spans="1:12">
      <c r="A392" t="s">
        <v>1440</v>
      </c>
      <c r="B392"/>
      <c r="C392" s="336" t="s">
        <v>1421</v>
      </c>
      <c r="D392" s="336" t="s">
        <v>997</v>
      </c>
      <c r="E392" s="336" t="s">
        <v>1421</v>
      </c>
      <c r="F392" s="336" t="s">
        <v>997</v>
      </c>
      <c r="G392" s="336" t="s">
        <v>866</v>
      </c>
      <c r="H392" s="336" t="s">
        <v>1017</v>
      </c>
      <c r="I392" s="336" t="s">
        <v>1421</v>
      </c>
      <c r="J392" s="336" t="s">
        <v>997</v>
      </c>
      <c r="K392" s="336" t="s">
        <v>3205</v>
      </c>
      <c r="L392" s="336" t="s">
        <v>3206</v>
      </c>
    </row>
    <row r="393" spans="1:12">
      <c r="A393" t="s">
        <v>1442</v>
      </c>
      <c r="B393"/>
      <c r="C393" s="336" t="s">
        <v>1013</v>
      </c>
      <c r="D393" s="336" t="s">
        <v>1012</v>
      </c>
      <c r="E393" s="336" t="s">
        <v>1013</v>
      </c>
      <c r="F393" s="336" t="s">
        <v>1012</v>
      </c>
      <c r="G393" s="336" t="s">
        <v>878</v>
      </c>
      <c r="H393" s="336" t="s">
        <v>1881</v>
      </c>
      <c r="I393" s="336" t="s">
        <v>1013</v>
      </c>
      <c r="J393" s="336" t="s">
        <v>1012</v>
      </c>
      <c r="K393" s="336" t="s">
        <v>3207</v>
      </c>
      <c r="L393" s="336" t="s">
        <v>3208</v>
      </c>
    </row>
    <row r="394" spans="1:12">
      <c r="A394" t="s">
        <v>1443</v>
      </c>
      <c r="B394"/>
      <c r="C394" s="336" t="s">
        <v>1640</v>
      </c>
      <c r="D394" s="336" t="s">
        <v>1536</v>
      </c>
      <c r="E394" s="336" t="s">
        <v>1640</v>
      </c>
      <c r="F394" s="336" t="s">
        <v>1640</v>
      </c>
      <c r="G394" s="336" t="s">
        <v>867</v>
      </c>
      <c r="H394" s="336" t="s">
        <v>867</v>
      </c>
      <c r="I394" s="336" t="s">
        <v>1640</v>
      </c>
      <c r="J394" s="336" t="s">
        <v>1536</v>
      </c>
      <c r="K394" s="336" t="s">
        <v>3209</v>
      </c>
      <c r="L394" s="336" t="s">
        <v>3210</v>
      </c>
    </row>
    <row r="395" spans="1:12">
      <c r="A395" t="s">
        <v>1445</v>
      </c>
      <c r="B395"/>
      <c r="C395" s="336" t="s">
        <v>892</v>
      </c>
      <c r="D395" s="336" t="s">
        <v>1666</v>
      </c>
      <c r="E395" s="336" t="s">
        <v>892</v>
      </c>
      <c r="F395" s="336" t="s">
        <v>1801</v>
      </c>
      <c r="G395" s="336" t="s">
        <v>1168</v>
      </c>
      <c r="H395" s="336" t="s">
        <v>3211</v>
      </c>
      <c r="I395" s="336" t="s">
        <v>1631</v>
      </c>
      <c r="J395" s="336" t="s">
        <v>1801</v>
      </c>
      <c r="K395" s="336" t="s">
        <v>3212</v>
      </c>
      <c r="L395" s="336" t="s">
        <v>3213</v>
      </c>
    </row>
    <row r="396" spans="1:12">
      <c r="A396" t="s">
        <v>110</v>
      </c>
      <c r="B396"/>
      <c r="C396" s="336" t="s">
        <v>838</v>
      </c>
      <c r="D396" s="336" t="s">
        <v>838</v>
      </c>
      <c r="E396" s="336" t="s">
        <v>1130</v>
      </c>
      <c r="F396" s="336" t="s">
        <v>838</v>
      </c>
      <c r="G396" s="336" t="s">
        <v>866</v>
      </c>
      <c r="H396" s="336" t="s">
        <v>1943</v>
      </c>
      <c r="I396" s="336" t="s">
        <v>1131</v>
      </c>
      <c r="J396" s="336" t="s">
        <v>838</v>
      </c>
      <c r="K396" s="336" t="s">
        <v>3214</v>
      </c>
      <c r="L396" s="336" t="s">
        <v>3215</v>
      </c>
    </row>
    <row r="397" spans="1:12">
      <c r="A397" t="s">
        <v>1446</v>
      </c>
      <c r="B397"/>
      <c r="C397" s="336" t="s">
        <v>1447</v>
      </c>
      <c r="D397" s="336" t="s">
        <v>1447</v>
      </c>
      <c r="E397" s="336" t="s">
        <v>1505</v>
      </c>
      <c r="F397" s="336" t="s">
        <v>1505</v>
      </c>
      <c r="G397" s="336" t="s">
        <v>943</v>
      </c>
      <c r="H397" s="336" t="s">
        <v>3216</v>
      </c>
      <c r="I397" s="336" t="s">
        <v>1505</v>
      </c>
      <c r="J397" s="336" t="s">
        <v>1232</v>
      </c>
      <c r="K397" s="336" t="s">
        <v>3217</v>
      </c>
      <c r="L397" s="336" t="s">
        <v>3218</v>
      </c>
    </row>
    <row r="398" spans="1:12">
      <c r="A398" t="s">
        <v>1448</v>
      </c>
      <c r="B398"/>
      <c r="C398" s="336" t="s">
        <v>1127</v>
      </c>
      <c r="D398" s="336" t="s">
        <v>1127</v>
      </c>
      <c r="E398" s="336" t="s">
        <v>1128</v>
      </c>
      <c r="F398" s="336" t="s">
        <v>1128</v>
      </c>
      <c r="G398" s="336" t="s">
        <v>867</v>
      </c>
      <c r="H398" s="336" t="s">
        <v>867</v>
      </c>
      <c r="I398" s="336" t="s">
        <v>1128</v>
      </c>
      <c r="J398" s="336" t="s">
        <v>1127</v>
      </c>
      <c r="K398" s="336" t="s">
        <v>3219</v>
      </c>
      <c r="L398" s="336" t="s">
        <v>3220</v>
      </c>
    </row>
    <row r="399" spans="1:12">
      <c r="A399" t="s">
        <v>1449</v>
      </c>
      <c r="B399"/>
      <c r="C399" s="336" t="s">
        <v>1427</v>
      </c>
      <c r="D399" s="336" t="s">
        <v>1427</v>
      </c>
      <c r="E399" s="336" t="s">
        <v>1735</v>
      </c>
      <c r="F399" s="336" t="s">
        <v>1735</v>
      </c>
      <c r="G399" s="336" t="s">
        <v>878</v>
      </c>
      <c r="H399" s="336" t="s">
        <v>2155</v>
      </c>
      <c r="I399" s="336" t="s">
        <v>1735</v>
      </c>
      <c r="J399" s="336" t="s">
        <v>1427</v>
      </c>
      <c r="K399" s="336" t="s">
        <v>3221</v>
      </c>
      <c r="L399" s="336" t="s">
        <v>3222</v>
      </c>
    </row>
    <row r="400" spans="1:12">
      <c r="A400" t="s">
        <v>89</v>
      </c>
      <c r="B400"/>
      <c r="C400" s="336">
        <v>15.5</v>
      </c>
      <c r="D400" s="336">
        <v>15.8</v>
      </c>
      <c r="E400" s="336">
        <v>15.5</v>
      </c>
      <c r="F400" s="336">
        <v>15.5</v>
      </c>
      <c r="G400" s="336">
        <v>0</v>
      </c>
      <c r="H400" s="336">
        <v>0</v>
      </c>
      <c r="I400" s="336">
        <v>15.5</v>
      </c>
      <c r="J400" s="336">
        <v>15.6</v>
      </c>
      <c r="K400" s="336">
        <v>849850</v>
      </c>
      <c r="L400" s="336">
        <v>13236</v>
      </c>
    </row>
    <row r="401" spans="1:12">
      <c r="A401" t="s">
        <v>303</v>
      </c>
      <c r="B401"/>
      <c r="C401" s="336" t="s">
        <v>1027</v>
      </c>
      <c r="D401" s="336" t="s">
        <v>801</v>
      </c>
      <c r="E401" s="336" t="s">
        <v>1027</v>
      </c>
      <c r="F401" s="336" t="s">
        <v>1028</v>
      </c>
      <c r="G401" s="336" t="s">
        <v>867</v>
      </c>
      <c r="H401" s="336" t="s">
        <v>867</v>
      </c>
      <c r="I401" s="336">
        <v>12.9</v>
      </c>
      <c r="J401" s="336">
        <v>13</v>
      </c>
      <c r="K401" s="336" t="s">
        <v>3223</v>
      </c>
      <c r="L401" s="336" t="s">
        <v>3224</v>
      </c>
    </row>
    <row r="402" spans="1:12">
      <c r="A402" t="s">
        <v>1451</v>
      </c>
      <c r="B402"/>
      <c r="C402" s="336" t="s">
        <v>2345</v>
      </c>
      <c r="D402" s="336" t="s">
        <v>2345</v>
      </c>
      <c r="E402" s="336" t="s">
        <v>3225</v>
      </c>
      <c r="F402" s="336" t="s">
        <v>3225</v>
      </c>
      <c r="G402" s="336" t="s">
        <v>911</v>
      </c>
      <c r="H402" s="336" t="s">
        <v>2073</v>
      </c>
      <c r="I402" s="336">
        <v>188</v>
      </c>
      <c r="J402" s="336">
        <v>192</v>
      </c>
      <c r="K402" s="336" t="s">
        <v>3226</v>
      </c>
      <c r="L402" s="336" t="s">
        <v>3227</v>
      </c>
    </row>
    <row r="403" spans="1:12">
      <c r="A403" t="s">
        <v>279</v>
      </c>
      <c r="B403"/>
      <c r="C403" s="336" t="s">
        <v>1295</v>
      </c>
      <c r="D403" s="336" t="s">
        <v>830</v>
      </c>
      <c r="E403" s="336" t="s">
        <v>991</v>
      </c>
      <c r="F403" s="336" t="s">
        <v>830</v>
      </c>
      <c r="G403" s="336" t="s">
        <v>1056</v>
      </c>
      <c r="H403" s="336" t="s">
        <v>3055</v>
      </c>
      <c r="I403" s="336">
        <v>10.199999999999999</v>
      </c>
      <c r="J403" s="336">
        <v>10.3</v>
      </c>
      <c r="K403" s="336" t="s">
        <v>3228</v>
      </c>
      <c r="L403" s="336" t="s">
        <v>3229</v>
      </c>
    </row>
    <row r="404" spans="1:12">
      <c r="A404" t="s">
        <v>1453</v>
      </c>
      <c r="B404"/>
      <c r="C404" s="336" t="s">
        <v>2346</v>
      </c>
      <c r="D404" s="336" t="s">
        <v>2346</v>
      </c>
      <c r="E404" s="336" t="s">
        <v>2346</v>
      </c>
      <c r="F404" s="336" t="s">
        <v>2346</v>
      </c>
      <c r="G404" s="336" t="s">
        <v>919</v>
      </c>
      <c r="H404" s="336" t="s">
        <v>1183</v>
      </c>
      <c r="I404" s="336">
        <v>48.25</v>
      </c>
      <c r="J404" s="336">
        <v>48.75</v>
      </c>
      <c r="K404" s="336" t="s">
        <v>2347</v>
      </c>
      <c r="L404" s="336" t="s">
        <v>2348</v>
      </c>
    </row>
    <row r="405" spans="1:12">
      <c r="A405" t="s">
        <v>3230</v>
      </c>
      <c r="B405" t="s">
        <v>2585</v>
      </c>
      <c r="C405" s="336" t="s">
        <v>1640</v>
      </c>
      <c r="D405" s="336" t="s">
        <v>1536</v>
      </c>
      <c r="E405" s="336" t="s">
        <v>1640</v>
      </c>
      <c r="F405" s="336" t="s">
        <v>1640</v>
      </c>
      <c r="G405" s="336" t="s">
        <v>857</v>
      </c>
      <c r="H405" s="336" t="s">
        <v>3231</v>
      </c>
      <c r="I405" s="336">
        <v>0.27</v>
      </c>
      <c r="J405" s="336">
        <v>0.28000000000000003</v>
      </c>
      <c r="K405" s="336" t="s">
        <v>3232</v>
      </c>
      <c r="L405" s="336" t="s">
        <v>992</v>
      </c>
    </row>
    <row r="406" spans="1:12">
      <c r="A406" t="s">
        <v>182</v>
      </c>
      <c r="B406"/>
      <c r="C406" s="336" t="s">
        <v>1151</v>
      </c>
      <c r="D406" s="336" t="s">
        <v>1151</v>
      </c>
      <c r="E406" s="336" t="s">
        <v>843</v>
      </c>
      <c r="F406" s="336" t="s">
        <v>843</v>
      </c>
      <c r="G406" s="336" t="s">
        <v>867</v>
      </c>
      <c r="H406" s="336" t="s">
        <v>867</v>
      </c>
      <c r="I406" s="336">
        <v>25.25</v>
      </c>
      <c r="J406" s="336">
        <v>25.5</v>
      </c>
      <c r="K406" s="336" t="s">
        <v>3233</v>
      </c>
      <c r="L406" s="336" t="s">
        <v>3234</v>
      </c>
    </row>
    <row r="407" spans="1:12">
      <c r="A407" t="s">
        <v>341</v>
      </c>
      <c r="B407"/>
      <c r="C407" s="336" t="s">
        <v>1532</v>
      </c>
      <c r="D407" s="336" t="s">
        <v>2223</v>
      </c>
      <c r="E407" s="336" t="s">
        <v>1979</v>
      </c>
      <c r="F407" s="336" t="s">
        <v>1532</v>
      </c>
      <c r="G407" s="336" t="s">
        <v>989</v>
      </c>
      <c r="H407" s="336" t="s">
        <v>1885</v>
      </c>
      <c r="I407" s="336">
        <v>53.5</v>
      </c>
      <c r="J407" s="336">
        <v>53.75</v>
      </c>
      <c r="K407" s="336" t="s">
        <v>3235</v>
      </c>
      <c r="L407" s="336" t="s">
        <v>3236</v>
      </c>
    </row>
    <row r="408" spans="1:12">
      <c r="A408" t="s">
        <v>156</v>
      </c>
      <c r="B408"/>
      <c r="C408" s="336" t="s">
        <v>1221</v>
      </c>
      <c r="D408" s="336" t="s">
        <v>1890</v>
      </c>
      <c r="E408" s="336" t="s">
        <v>1221</v>
      </c>
      <c r="F408" s="336" t="s">
        <v>1085</v>
      </c>
      <c r="G408" s="336" t="s">
        <v>939</v>
      </c>
      <c r="H408" s="336" t="s">
        <v>2350</v>
      </c>
      <c r="I408" s="336">
        <v>3.26</v>
      </c>
      <c r="J408" s="336">
        <v>3.28</v>
      </c>
      <c r="K408" s="336" t="s">
        <v>3237</v>
      </c>
      <c r="L408" s="336" t="s">
        <v>3238</v>
      </c>
    </row>
    <row r="409" spans="1:12">
      <c r="A409" t="s">
        <v>1457</v>
      </c>
      <c r="B409"/>
      <c r="C409" s="336" t="s">
        <v>1245</v>
      </c>
      <c r="D409" s="336" t="s">
        <v>1546</v>
      </c>
      <c r="E409" s="336" t="s">
        <v>1635</v>
      </c>
      <c r="F409" s="336" t="s">
        <v>1411</v>
      </c>
      <c r="G409" s="336" t="s">
        <v>947</v>
      </c>
      <c r="H409" s="336" t="s">
        <v>2211</v>
      </c>
      <c r="I409" s="336">
        <v>1.68</v>
      </c>
      <c r="J409" s="336">
        <v>1.69</v>
      </c>
      <c r="K409" s="336" t="s">
        <v>3239</v>
      </c>
      <c r="L409" s="336" t="s">
        <v>3240</v>
      </c>
    </row>
    <row r="410" spans="1:12">
      <c r="A410" t="s">
        <v>1459</v>
      </c>
      <c r="B410"/>
      <c r="C410" s="336" t="s">
        <v>1403</v>
      </c>
      <c r="D410" s="336" t="s">
        <v>2351</v>
      </c>
      <c r="E410" s="336" t="s">
        <v>1956</v>
      </c>
      <c r="F410" s="336" t="s">
        <v>1956</v>
      </c>
      <c r="G410" s="336" t="s">
        <v>857</v>
      </c>
      <c r="H410" s="336" t="s">
        <v>1891</v>
      </c>
      <c r="I410" s="336">
        <v>0.64</v>
      </c>
      <c r="J410" s="336">
        <v>0.65</v>
      </c>
      <c r="K410" s="336" t="s">
        <v>3241</v>
      </c>
      <c r="L410" s="336" t="s">
        <v>3242</v>
      </c>
    </row>
    <row r="411" spans="1:12">
      <c r="A411" t="s">
        <v>148</v>
      </c>
      <c r="B411"/>
      <c r="C411" s="336" t="s">
        <v>847</v>
      </c>
      <c r="D411" s="336" t="s">
        <v>847</v>
      </c>
      <c r="E411" s="336" t="s">
        <v>1023</v>
      </c>
      <c r="F411" s="336" t="s">
        <v>847</v>
      </c>
      <c r="G411" s="336" t="s">
        <v>867</v>
      </c>
      <c r="H411" s="336" t="s">
        <v>867</v>
      </c>
      <c r="I411" s="336">
        <v>13.3</v>
      </c>
      <c r="J411" s="336">
        <v>13.4</v>
      </c>
      <c r="K411" s="336" t="s">
        <v>3243</v>
      </c>
      <c r="L411" s="336" t="s">
        <v>3244</v>
      </c>
    </row>
    <row r="412" spans="1:12">
      <c r="A412" t="s">
        <v>1461</v>
      </c>
      <c r="B412"/>
      <c r="C412" s="336" t="s">
        <v>1456</v>
      </c>
      <c r="D412" s="336" t="s">
        <v>1456</v>
      </c>
      <c r="E412" s="336" t="s">
        <v>942</v>
      </c>
      <c r="F412" s="336" t="s">
        <v>1193</v>
      </c>
      <c r="G412" s="336" t="s">
        <v>947</v>
      </c>
      <c r="H412" s="336" t="s">
        <v>2063</v>
      </c>
      <c r="I412" s="336">
        <v>3.82</v>
      </c>
      <c r="J412" s="336">
        <v>3.84</v>
      </c>
      <c r="K412" s="336" t="s">
        <v>3245</v>
      </c>
      <c r="L412" s="336" t="s">
        <v>3246</v>
      </c>
    </row>
    <row r="413" spans="1:12">
      <c r="A413" t="s">
        <v>1462</v>
      </c>
      <c r="B413"/>
      <c r="C413" s="336" t="s">
        <v>1053</v>
      </c>
      <c r="D413" s="336" t="s">
        <v>1911</v>
      </c>
      <c r="E413" s="336" t="s">
        <v>1053</v>
      </c>
      <c r="F413" s="336" t="s">
        <v>1911</v>
      </c>
      <c r="G413" s="336" t="s">
        <v>911</v>
      </c>
      <c r="H413" s="336" t="s">
        <v>995</v>
      </c>
      <c r="I413" s="336">
        <v>27.25</v>
      </c>
      <c r="J413" s="336">
        <v>27.75</v>
      </c>
      <c r="K413" s="336" t="s">
        <v>3247</v>
      </c>
      <c r="L413" s="336" t="s">
        <v>3248</v>
      </c>
    </row>
    <row r="414" spans="1:12">
      <c r="A414" t="s">
        <v>1463</v>
      </c>
      <c r="B414"/>
      <c r="C414" s="336" t="s">
        <v>1715</v>
      </c>
      <c r="D414" s="336" t="s">
        <v>1715</v>
      </c>
      <c r="E414" s="336" t="s">
        <v>2145</v>
      </c>
      <c r="F414" s="336" t="s">
        <v>1952</v>
      </c>
      <c r="G414" s="336" t="s">
        <v>867</v>
      </c>
      <c r="H414" s="336" t="s">
        <v>867</v>
      </c>
      <c r="I414" s="336">
        <v>0.15</v>
      </c>
      <c r="J414" s="336">
        <v>0.16</v>
      </c>
      <c r="K414" s="336" t="s">
        <v>3249</v>
      </c>
      <c r="L414" s="336" t="s">
        <v>3250</v>
      </c>
    </row>
    <row r="415" spans="1:12">
      <c r="A415" t="s">
        <v>116</v>
      </c>
      <c r="B415"/>
      <c r="C415" s="336" t="s">
        <v>1906</v>
      </c>
      <c r="D415" s="336" t="s">
        <v>1906</v>
      </c>
      <c r="E415" s="336" t="s">
        <v>1905</v>
      </c>
      <c r="F415" s="336" t="s">
        <v>1905</v>
      </c>
      <c r="G415" s="336" t="s">
        <v>867</v>
      </c>
      <c r="H415" s="336" t="s">
        <v>867</v>
      </c>
      <c r="I415" s="336">
        <v>38.75</v>
      </c>
      <c r="J415" s="336">
        <v>39</v>
      </c>
      <c r="K415" s="336" t="s">
        <v>3251</v>
      </c>
      <c r="L415" s="336" t="s">
        <v>3252</v>
      </c>
    </row>
    <row r="416" spans="1:12">
      <c r="A416" t="s">
        <v>1467</v>
      </c>
      <c r="B416"/>
      <c r="C416" s="336" t="s">
        <v>2013</v>
      </c>
      <c r="D416" s="336" t="s">
        <v>2013</v>
      </c>
      <c r="E416" s="336" t="s">
        <v>2013</v>
      </c>
      <c r="F416" s="336" t="s">
        <v>2013</v>
      </c>
      <c r="G416" s="336" t="s">
        <v>867</v>
      </c>
      <c r="H416" s="336" t="s">
        <v>867</v>
      </c>
      <c r="I416" s="336">
        <v>24.9</v>
      </c>
      <c r="J416" s="336">
        <v>25</v>
      </c>
      <c r="K416" s="336" t="s">
        <v>2353</v>
      </c>
      <c r="L416" s="336" t="s">
        <v>2354</v>
      </c>
    </row>
    <row r="417" spans="1:12">
      <c r="A417" t="s">
        <v>1468</v>
      </c>
      <c r="B417"/>
      <c r="C417" s="336" t="s">
        <v>3253</v>
      </c>
      <c r="D417" s="336" t="s">
        <v>3253</v>
      </c>
      <c r="E417" s="336" t="s">
        <v>3253</v>
      </c>
      <c r="F417" s="336" t="s">
        <v>3253</v>
      </c>
      <c r="G417" s="336" t="s">
        <v>911</v>
      </c>
      <c r="H417" s="336" t="s">
        <v>2378</v>
      </c>
      <c r="I417" s="336">
        <v>159</v>
      </c>
      <c r="J417" s="336">
        <v>162.5</v>
      </c>
      <c r="K417" s="336" t="s">
        <v>2330</v>
      </c>
      <c r="L417" s="336" t="s">
        <v>1171</v>
      </c>
    </row>
    <row r="418" spans="1:12">
      <c r="A418" t="s">
        <v>104</v>
      </c>
      <c r="B418"/>
      <c r="C418" s="336" t="s">
        <v>1023</v>
      </c>
      <c r="D418" s="336" t="s">
        <v>847</v>
      </c>
      <c r="E418" s="336" t="s">
        <v>1026</v>
      </c>
      <c r="F418" s="336" t="s">
        <v>847</v>
      </c>
      <c r="G418" s="336" t="s">
        <v>867</v>
      </c>
      <c r="H418" s="336" t="s">
        <v>867</v>
      </c>
      <c r="I418" s="336">
        <v>13.3</v>
      </c>
      <c r="J418" s="336">
        <v>13.4</v>
      </c>
      <c r="K418" s="336" t="s">
        <v>3254</v>
      </c>
      <c r="L418" s="336" t="s">
        <v>3255</v>
      </c>
    </row>
    <row r="419" spans="1:12">
      <c r="A419" t="s">
        <v>1469</v>
      </c>
      <c r="B419"/>
      <c r="C419" s="336" t="s">
        <v>1154</v>
      </c>
      <c r="D419" s="336" t="s">
        <v>945</v>
      </c>
      <c r="E419" s="336" t="s">
        <v>1133</v>
      </c>
      <c r="F419" s="336" t="s">
        <v>1441</v>
      </c>
      <c r="G419" s="336" t="s">
        <v>943</v>
      </c>
      <c r="H419" s="336" t="s">
        <v>2065</v>
      </c>
      <c r="I419" s="336">
        <v>4.84</v>
      </c>
      <c r="J419" s="336">
        <v>4.8600000000000003</v>
      </c>
      <c r="K419" s="336" t="s">
        <v>3256</v>
      </c>
      <c r="L419" s="336" t="s">
        <v>3257</v>
      </c>
    </row>
    <row r="420" spans="1:12">
      <c r="A420" t="s">
        <v>1472</v>
      </c>
      <c r="B420"/>
      <c r="C420" s="336" t="s">
        <v>1928</v>
      </c>
      <c r="D420" s="336" t="s">
        <v>1928</v>
      </c>
      <c r="E420" s="336" t="s">
        <v>1895</v>
      </c>
      <c r="F420" s="336" t="s">
        <v>1895</v>
      </c>
      <c r="G420" s="336" t="s">
        <v>902</v>
      </c>
      <c r="H420" s="336" t="s">
        <v>978</v>
      </c>
      <c r="I420" s="336">
        <v>20</v>
      </c>
      <c r="J420" s="336">
        <v>20.100000000000001</v>
      </c>
      <c r="K420" s="336" t="s">
        <v>2298</v>
      </c>
      <c r="L420" s="336" t="s">
        <v>1306</v>
      </c>
    </row>
    <row r="421" spans="1:12">
      <c r="A421" t="s">
        <v>1474</v>
      </c>
      <c r="B421"/>
      <c r="C421" s="336" t="s">
        <v>1931</v>
      </c>
      <c r="D421" s="336" t="s">
        <v>823</v>
      </c>
      <c r="E421" s="336" t="s">
        <v>1931</v>
      </c>
      <c r="F421" s="336" t="s">
        <v>1931</v>
      </c>
      <c r="G421" s="336" t="s">
        <v>978</v>
      </c>
      <c r="H421" s="336" t="s">
        <v>1178</v>
      </c>
      <c r="I421" s="336">
        <v>58.5</v>
      </c>
      <c r="J421" s="336">
        <v>59</v>
      </c>
      <c r="K421" s="336" t="s">
        <v>3258</v>
      </c>
      <c r="L421" s="336" t="s">
        <v>3259</v>
      </c>
    </row>
    <row r="422" spans="1:12">
      <c r="A422" t="s">
        <v>1475</v>
      </c>
      <c r="B422"/>
      <c r="C422" s="336" t="s">
        <v>1338</v>
      </c>
      <c r="D422" s="336" t="s">
        <v>1124</v>
      </c>
      <c r="E422" s="336" t="s">
        <v>1338</v>
      </c>
      <c r="F422" s="336" t="s">
        <v>1511</v>
      </c>
      <c r="G422" s="336" t="s">
        <v>878</v>
      </c>
      <c r="H422" s="336" t="s">
        <v>1879</v>
      </c>
      <c r="I422" s="336">
        <v>2.1800000000000002</v>
      </c>
      <c r="J422" s="336">
        <v>2.2000000000000002</v>
      </c>
      <c r="K422" s="336" t="s">
        <v>3260</v>
      </c>
      <c r="L422" s="336" t="s">
        <v>3261</v>
      </c>
    </row>
    <row r="423" spans="1:12">
      <c r="A423" t="s">
        <v>1477</v>
      </c>
      <c r="B423"/>
      <c r="C423" s="336" t="s">
        <v>909</v>
      </c>
      <c r="D423" s="336" t="s">
        <v>791</v>
      </c>
      <c r="E423" s="336" t="s">
        <v>897</v>
      </c>
      <c r="F423" s="336" t="s">
        <v>909</v>
      </c>
      <c r="G423" s="336" t="s">
        <v>867</v>
      </c>
      <c r="H423" s="336" t="s">
        <v>867</v>
      </c>
      <c r="I423" s="336">
        <v>5.6</v>
      </c>
      <c r="J423" s="336">
        <v>5.65</v>
      </c>
      <c r="K423" s="336" t="s">
        <v>3262</v>
      </c>
      <c r="L423" s="336" t="s">
        <v>3263</v>
      </c>
    </row>
    <row r="424" spans="1:12">
      <c r="A424" t="s">
        <v>244</v>
      </c>
      <c r="B424"/>
      <c r="C424" s="336" t="s">
        <v>1574</v>
      </c>
      <c r="D424" s="336" t="s">
        <v>1574</v>
      </c>
      <c r="E424" s="336" t="s">
        <v>1574</v>
      </c>
      <c r="F424" s="336" t="s">
        <v>1574</v>
      </c>
      <c r="G424" s="336" t="s">
        <v>867</v>
      </c>
      <c r="H424" s="336" t="s">
        <v>867</v>
      </c>
      <c r="I424" s="336">
        <v>14.9</v>
      </c>
      <c r="J424" s="336">
        <v>15</v>
      </c>
      <c r="K424" s="336" t="s">
        <v>3264</v>
      </c>
      <c r="L424" s="336" t="s">
        <v>3265</v>
      </c>
    </row>
    <row r="425" spans="1:12">
      <c r="A425" t="s">
        <v>1478</v>
      </c>
      <c r="B425"/>
      <c r="C425" s="336" t="s">
        <v>1002</v>
      </c>
      <c r="D425" s="336" t="s">
        <v>952</v>
      </c>
      <c r="E425" s="336" t="s">
        <v>1002</v>
      </c>
      <c r="F425" s="336" t="s">
        <v>952</v>
      </c>
      <c r="G425" s="336" t="s">
        <v>2366</v>
      </c>
      <c r="H425" s="336" t="s">
        <v>3266</v>
      </c>
      <c r="I425" s="336">
        <v>7.05</v>
      </c>
      <c r="J425" s="336">
        <v>7.15</v>
      </c>
      <c r="K425" s="336" t="s">
        <v>3267</v>
      </c>
      <c r="L425" s="336" t="s">
        <v>3268</v>
      </c>
    </row>
    <row r="426" spans="1:12">
      <c r="A426" t="s">
        <v>226</v>
      </c>
      <c r="B426"/>
      <c r="C426" s="336" t="s">
        <v>1995</v>
      </c>
      <c r="D426" s="336" t="s">
        <v>835</v>
      </c>
      <c r="E426" s="336" t="s">
        <v>1930</v>
      </c>
      <c r="F426" s="336" t="s">
        <v>1995</v>
      </c>
      <c r="G426" s="336" t="s">
        <v>919</v>
      </c>
      <c r="H426" s="336" t="s">
        <v>2032</v>
      </c>
      <c r="I426" s="336">
        <v>40.5</v>
      </c>
      <c r="J426" s="336">
        <v>40.75</v>
      </c>
      <c r="K426" s="336" t="s">
        <v>3269</v>
      </c>
      <c r="L426" s="336" t="s">
        <v>3270</v>
      </c>
    </row>
    <row r="427" spans="1:12">
      <c r="A427" t="s">
        <v>1479</v>
      </c>
      <c r="B427"/>
      <c r="C427" s="336" t="s">
        <v>2161</v>
      </c>
      <c r="D427" s="336" t="s">
        <v>2161</v>
      </c>
      <c r="E427" s="336" t="s">
        <v>909</v>
      </c>
      <c r="F427" s="336" t="s">
        <v>1235</v>
      </c>
      <c r="G427" s="336" t="s">
        <v>957</v>
      </c>
      <c r="H427" s="336" t="s">
        <v>3271</v>
      </c>
      <c r="I427" s="336">
        <v>5.75</v>
      </c>
      <c r="J427" s="336">
        <v>5.8</v>
      </c>
      <c r="K427" s="336" t="s">
        <v>3272</v>
      </c>
      <c r="L427" s="336" t="s">
        <v>3273</v>
      </c>
    </row>
    <row r="428" spans="1:12">
      <c r="A428" t="s">
        <v>1480</v>
      </c>
      <c r="B428"/>
      <c r="C428" s="336" t="s">
        <v>733</v>
      </c>
      <c r="D428" s="336" t="s">
        <v>970</v>
      </c>
      <c r="E428" s="336" t="s">
        <v>871</v>
      </c>
      <c r="F428" s="336" t="s">
        <v>733</v>
      </c>
      <c r="G428" s="336" t="s">
        <v>867</v>
      </c>
      <c r="H428" s="336" t="s">
        <v>867</v>
      </c>
      <c r="I428" s="336">
        <v>10.4</v>
      </c>
      <c r="J428" s="336">
        <v>10.6</v>
      </c>
      <c r="K428" s="336" t="s">
        <v>3274</v>
      </c>
      <c r="L428" s="336" t="s">
        <v>3275</v>
      </c>
    </row>
    <row r="429" spans="1:12">
      <c r="A429" t="s">
        <v>1481</v>
      </c>
      <c r="B429"/>
      <c r="C429" s="336" t="s">
        <v>733</v>
      </c>
      <c r="D429" s="336" t="s">
        <v>970</v>
      </c>
      <c r="E429" s="336" t="s">
        <v>733</v>
      </c>
      <c r="F429" s="336" t="s">
        <v>733</v>
      </c>
      <c r="G429" s="336" t="s">
        <v>867</v>
      </c>
      <c r="H429" s="336" t="s">
        <v>867</v>
      </c>
      <c r="I429" s="336">
        <v>10.4</v>
      </c>
      <c r="J429" s="336">
        <v>10.5</v>
      </c>
      <c r="K429" s="336" t="s">
        <v>2356</v>
      </c>
      <c r="L429" s="336" t="s">
        <v>2191</v>
      </c>
    </row>
    <row r="430" spans="1:12">
      <c r="A430" t="s">
        <v>179</v>
      </c>
      <c r="B430"/>
      <c r="C430" s="336" t="s">
        <v>831</v>
      </c>
      <c r="D430" s="336" t="s">
        <v>831</v>
      </c>
      <c r="E430" s="336" t="s">
        <v>1990</v>
      </c>
      <c r="F430" s="336" t="s">
        <v>3276</v>
      </c>
      <c r="G430" s="336" t="s">
        <v>919</v>
      </c>
      <c r="H430" s="336" t="s">
        <v>978</v>
      </c>
      <c r="I430" s="336">
        <v>49.25</v>
      </c>
      <c r="J430" s="336">
        <v>49.5</v>
      </c>
      <c r="K430" s="336" t="s">
        <v>3277</v>
      </c>
      <c r="L430" s="336" t="s">
        <v>3278</v>
      </c>
    </row>
    <row r="431" spans="1:12">
      <c r="A431" t="s">
        <v>1482</v>
      </c>
      <c r="B431"/>
      <c r="C431" s="336" t="s">
        <v>723</v>
      </c>
      <c r="D431" s="336" t="s">
        <v>2009</v>
      </c>
      <c r="E431" s="336" t="s">
        <v>792</v>
      </c>
      <c r="F431" s="336" t="s">
        <v>2009</v>
      </c>
      <c r="G431" s="336" t="s">
        <v>863</v>
      </c>
      <c r="H431" s="336" t="s">
        <v>1992</v>
      </c>
      <c r="I431" s="336">
        <v>4.0999999999999996</v>
      </c>
      <c r="J431" s="336">
        <v>4.12</v>
      </c>
      <c r="K431" s="336" t="s">
        <v>3279</v>
      </c>
      <c r="L431" s="336" t="s">
        <v>3280</v>
      </c>
    </row>
    <row r="432" spans="1:12">
      <c r="A432" t="s">
        <v>1483</v>
      </c>
      <c r="B432"/>
      <c r="C432" s="336" t="s">
        <v>988</v>
      </c>
      <c r="D432" s="336" t="s">
        <v>1356</v>
      </c>
      <c r="E432" s="336" t="s">
        <v>988</v>
      </c>
      <c r="F432" s="336" t="s">
        <v>1356</v>
      </c>
      <c r="G432" s="336" t="s">
        <v>1017</v>
      </c>
      <c r="H432" s="336" t="s">
        <v>2357</v>
      </c>
      <c r="I432" s="336">
        <v>30.5</v>
      </c>
      <c r="J432" s="336">
        <v>30.75</v>
      </c>
      <c r="K432" s="336" t="s">
        <v>3281</v>
      </c>
      <c r="L432" s="336" t="s">
        <v>3282</v>
      </c>
    </row>
    <row r="433" spans="1:12">
      <c r="A433" t="s">
        <v>1484</v>
      </c>
      <c r="B433"/>
      <c r="C433" s="336" t="s">
        <v>785</v>
      </c>
      <c r="D433" s="336" t="s">
        <v>785</v>
      </c>
      <c r="E433" s="336" t="s">
        <v>785</v>
      </c>
      <c r="F433" s="336" t="s">
        <v>785</v>
      </c>
      <c r="G433" s="336" t="s">
        <v>899</v>
      </c>
      <c r="H433" s="336" t="s">
        <v>1207</v>
      </c>
      <c r="I433" s="336">
        <v>6.05</v>
      </c>
      <c r="J433" s="336">
        <v>6.15</v>
      </c>
      <c r="K433" s="336" t="s">
        <v>2358</v>
      </c>
      <c r="L433" s="336" t="s">
        <v>2359</v>
      </c>
    </row>
    <row r="434" spans="1:12">
      <c r="A434" t="s">
        <v>91</v>
      </c>
      <c r="B434"/>
      <c r="C434" s="336" t="s">
        <v>2044</v>
      </c>
      <c r="D434" s="336" t="s">
        <v>2044</v>
      </c>
      <c r="E434" s="336" t="s">
        <v>1197</v>
      </c>
      <c r="F434" s="336" t="s">
        <v>1198</v>
      </c>
      <c r="G434" s="336" t="s">
        <v>867</v>
      </c>
      <c r="H434" s="336" t="s">
        <v>867</v>
      </c>
      <c r="I434" s="336">
        <v>4.74</v>
      </c>
      <c r="J434" s="336">
        <v>4.76</v>
      </c>
      <c r="K434" s="336" t="s">
        <v>3283</v>
      </c>
      <c r="L434" s="336" t="s">
        <v>3284</v>
      </c>
    </row>
    <row r="435" spans="1:12">
      <c r="A435" t="s">
        <v>1485</v>
      </c>
      <c r="B435"/>
      <c r="C435" s="336" t="s">
        <v>1310</v>
      </c>
      <c r="D435" s="336" t="s">
        <v>1310</v>
      </c>
      <c r="E435" s="336" t="s">
        <v>2057</v>
      </c>
      <c r="F435" s="336" t="s">
        <v>2057</v>
      </c>
      <c r="G435" s="336" t="s">
        <v>1924</v>
      </c>
      <c r="H435" s="336" t="s">
        <v>3285</v>
      </c>
      <c r="I435" s="336">
        <v>22.4</v>
      </c>
      <c r="J435" s="336">
        <v>22.5</v>
      </c>
      <c r="K435" s="336" t="s">
        <v>2356</v>
      </c>
      <c r="L435" s="336" t="s">
        <v>3286</v>
      </c>
    </row>
    <row r="436" spans="1:12">
      <c r="A436" t="s">
        <v>1486</v>
      </c>
      <c r="B436"/>
      <c r="C436" s="336" t="s">
        <v>370</v>
      </c>
      <c r="D436" s="336" t="s">
        <v>370</v>
      </c>
      <c r="E436" s="336" t="s">
        <v>370</v>
      </c>
      <c r="F436" s="336" t="s">
        <v>370</v>
      </c>
      <c r="G436" s="336" t="s">
        <v>370</v>
      </c>
      <c r="H436" s="336" t="s">
        <v>370</v>
      </c>
      <c r="I436" s="336">
        <v>62.75</v>
      </c>
      <c r="J436" s="336">
        <v>63.75</v>
      </c>
      <c r="K436" s="336" t="s">
        <v>2360</v>
      </c>
      <c r="L436" s="336" t="s">
        <v>1622</v>
      </c>
    </row>
    <row r="437" spans="1:12">
      <c r="A437" t="s">
        <v>1487</v>
      </c>
      <c r="B437"/>
      <c r="C437" s="336" t="s">
        <v>2361</v>
      </c>
      <c r="D437" s="336" t="s">
        <v>1546</v>
      </c>
      <c r="E437" s="336" t="s">
        <v>2362</v>
      </c>
      <c r="F437" s="336" t="s">
        <v>1245</v>
      </c>
      <c r="G437" s="336" t="s">
        <v>1106</v>
      </c>
      <c r="H437" s="336" t="s">
        <v>1045</v>
      </c>
      <c r="I437" s="336">
        <v>1.72</v>
      </c>
      <c r="J437" s="336">
        <v>1.73</v>
      </c>
      <c r="K437" s="336" t="s">
        <v>3287</v>
      </c>
      <c r="L437" s="336" t="s">
        <v>3288</v>
      </c>
    </row>
    <row r="438" spans="1:12">
      <c r="A438" t="s">
        <v>304</v>
      </c>
      <c r="B438"/>
      <c r="C438" s="336" t="s">
        <v>956</v>
      </c>
      <c r="D438" s="336" t="s">
        <v>956</v>
      </c>
      <c r="E438" s="336" t="s">
        <v>826</v>
      </c>
      <c r="F438" s="336" t="s">
        <v>1247</v>
      </c>
      <c r="G438" s="336" t="s">
        <v>978</v>
      </c>
      <c r="H438" s="336" t="s">
        <v>2363</v>
      </c>
      <c r="I438" s="336">
        <v>32.25</v>
      </c>
      <c r="J438" s="336">
        <v>32.5</v>
      </c>
      <c r="K438" s="336" t="s">
        <v>3289</v>
      </c>
      <c r="L438" s="336" t="s">
        <v>3290</v>
      </c>
    </row>
    <row r="439" spans="1:12">
      <c r="A439" t="s">
        <v>1488</v>
      </c>
      <c r="B439"/>
      <c r="C439" s="336" t="s">
        <v>1383</v>
      </c>
      <c r="D439" s="336" t="s">
        <v>1382</v>
      </c>
      <c r="E439" s="336" t="s">
        <v>1317</v>
      </c>
      <c r="F439" s="336" t="s">
        <v>1382</v>
      </c>
      <c r="G439" s="336" t="s">
        <v>939</v>
      </c>
      <c r="H439" s="336" t="s">
        <v>3291</v>
      </c>
      <c r="I439" s="336">
        <v>2.76</v>
      </c>
      <c r="J439" s="336">
        <v>2.78</v>
      </c>
      <c r="K439" s="336" t="s">
        <v>3292</v>
      </c>
      <c r="L439" s="336" t="s">
        <v>3293</v>
      </c>
    </row>
    <row r="440" spans="1:12">
      <c r="A440" t="s">
        <v>1489</v>
      </c>
      <c r="B440"/>
      <c r="C440" s="336" t="s">
        <v>2365</v>
      </c>
      <c r="D440" s="336" t="s">
        <v>2365</v>
      </c>
      <c r="E440" s="336" t="s">
        <v>1090</v>
      </c>
      <c r="F440" s="336" t="s">
        <v>1090</v>
      </c>
      <c r="G440" s="336" t="s">
        <v>867</v>
      </c>
      <c r="H440" s="336" t="s">
        <v>867</v>
      </c>
      <c r="I440" s="336">
        <v>1.37</v>
      </c>
      <c r="J440" s="336">
        <v>1.38</v>
      </c>
      <c r="K440" s="336" t="s">
        <v>3294</v>
      </c>
      <c r="L440" s="336" t="s">
        <v>3295</v>
      </c>
    </row>
    <row r="441" spans="1:12">
      <c r="A441" t="s">
        <v>1490</v>
      </c>
      <c r="B441"/>
      <c r="C441" s="336" t="s">
        <v>2048</v>
      </c>
      <c r="D441" s="336" t="s">
        <v>2048</v>
      </c>
      <c r="E441" s="336" t="s">
        <v>2048</v>
      </c>
      <c r="F441" s="336" t="s">
        <v>2048</v>
      </c>
      <c r="G441" s="336" t="s">
        <v>867</v>
      </c>
      <c r="H441" s="336" t="s">
        <v>867</v>
      </c>
      <c r="I441" s="336">
        <v>184</v>
      </c>
      <c r="J441" s="336">
        <v>186</v>
      </c>
      <c r="K441" s="336" t="s">
        <v>2330</v>
      </c>
      <c r="L441" s="336" t="s">
        <v>1959</v>
      </c>
    </row>
    <row r="442" spans="1:12">
      <c r="A442" t="s">
        <v>1491</v>
      </c>
      <c r="B442"/>
      <c r="C442" s="336" t="s">
        <v>1003</v>
      </c>
      <c r="D442" s="336" t="s">
        <v>1083</v>
      </c>
      <c r="E442" s="336" t="s">
        <v>1003</v>
      </c>
      <c r="F442" s="336" t="s">
        <v>2159</v>
      </c>
      <c r="G442" s="336" t="s">
        <v>2366</v>
      </c>
      <c r="H442" s="336" t="s">
        <v>2367</v>
      </c>
      <c r="I442" s="336">
        <v>6.85</v>
      </c>
      <c r="J442" s="336">
        <v>6.9</v>
      </c>
      <c r="K442" s="336" t="s">
        <v>3296</v>
      </c>
      <c r="L442" s="336" t="s">
        <v>3297</v>
      </c>
    </row>
    <row r="443" spans="1:12">
      <c r="A443" t="s">
        <v>1492</v>
      </c>
      <c r="B443"/>
      <c r="C443" s="336" t="s">
        <v>1890</v>
      </c>
      <c r="D443" s="336" t="s">
        <v>2227</v>
      </c>
      <c r="E443" s="336" t="s">
        <v>1890</v>
      </c>
      <c r="F443" s="336" t="s">
        <v>2227</v>
      </c>
      <c r="G443" s="336" t="s">
        <v>863</v>
      </c>
      <c r="H443" s="336" t="s">
        <v>1265</v>
      </c>
      <c r="I443" s="336">
        <v>3.3</v>
      </c>
      <c r="J443" s="336">
        <v>3.32</v>
      </c>
      <c r="K443" s="336" t="s">
        <v>3298</v>
      </c>
      <c r="L443" s="336" t="s">
        <v>3299</v>
      </c>
    </row>
    <row r="444" spans="1:12">
      <c r="A444" t="s">
        <v>1493</v>
      </c>
      <c r="B444"/>
      <c r="C444" s="336" t="s">
        <v>1392</v>
      </c>
      <c r="D444" s="336" t="s">
        <v>1393</v>
      </c>
      <c r="E444" s="336" t="s">
        <v>1940</v>
      </c>
      <c r="F444" s="336" t="s">
        <v>1940</v>
      </c>
      <c r="G444" s="336" t="s">
        <v>857</v>
      </c>
      <c r="H444" s="336" t="s">
        <v>2064</v>
      </c>
      <c r="I444" s="336">
        <v>0.56999999999999995</v>
      </c>
      <c r="J444" s="336">
        <v>0.57999999999999996</v>
      </c>
      <c r="K444" s="336" t="s">
        <v>3300</v>
      </c>
      <c r="L444" s="336" t="s">
        <v>3301</v>
      </c>
    </row>
    <row r="445" spans="1:12">
      <c r="A445" t="s">
        <v>230</v>
      </c>
      <c r="B445"/>
      <c r="C445" s="336" t="s">
        <v>1286</v>
      </c>
      <c r="D445" s="336" t="s">
        <v>972</v>
      </c>
      <c r="E445" s="336" t="s">
        <v>776</v>
      </c>
      <c r="F445" s="336" t="s">
        <v>1286</v>
      </c>
      <c r="G445" s="336" t="s">
        <v>1056</v>
      </c>
      <c r="H445" s="336" t="s">
        <v>940</v>
      </c>
      <c r="I445" s="336">
        <v>14.5</v>
      </c>
      <c r="J445" s="336">
        <v>14.6</v>
      </c>
      <c r="K445" s="336" t="s">
        <v>3302</v>
      </c>
      <c r="L445" s="336" t="s">
        <v>3303</v>
      </c>
    </row>
    <row r="446" spans="1:12">
      <c r="A446" t="s">
        <v>192</v>
      </c>
      <c r="B446"/>
      <c r="C446" s="336" t="s">
        <v>791</v>
      </c>
      <c r="D446" s="336" t="s">
        <v>791</v>
      </c>
      <c r="E446" s="336" t="s">
        <v>841</v>
      </c>
      <c r="F446" s="336" t="s">
        <v>791</v>
      </c>
      <c r="G446" s="336" t="s">
        <v>866</v>
      </c>
      <c r="H446" s="336" t="s">
        <v>1896</v>
      </c>
      <c r="I446" s="336">
        <v>5.65</v>
      </c>
      <c r="J446" s="336">
        <v>5.7</v>
      </c>
      <c r="K446" s="336" t="s">
        <v>3304</v>
      </c>
      <c r="L446" s="336" t="s">
        <v>3305</v>
      </c>
    </row>
    <row r="447" spans="1:12">
      <c r="A447" t="s">
        <v>2368</v>
      </c>
      <c r="B447"/>
      <c r="C447" s="336" t="s">
        <v>1026</v>
      </c>
      <c r="D447" s="336" t="s">
        <v>1023</v>
      </c>
      <c r="E447" s="336" t="s">
        <v>801</v>
      </c>
      <c r="F447" s="336" t="s">
        <v>2033</v>
      </c>
      <c r="G447" s="336" t="s">
        <v>867</v>
      </c>
      <c r="H447" s="336" t="s">
        <v>867</v>
      </c>
      <c r="I447" s="336">
        <v>13</v>
      </c>
      <c r="J447" s="336">
        <v>13.1</v>
      </c>
      <c r="K447" s="336" t="s">
        <v>3306</v>
      </c>
      <c r="L447" s="336" t="s">
        <v>3307</v>
      </c>
    </row>
    <row r="448" spans="1:12">
      <c r="A448" t="s">
        <v>166</v>
      </c>
      <c r="B448"/>
      <c r="C448" s="336" t="s">
        <v>851</v>
      </c>
      <c r="D448" s="336" t="s">
        <v>851</v>
      </c>
      <c r="E448" s="336" t="s">
        <v>868</v>
      </c>
      <c r="F448" s="336" t="s">
        <v>869</v>
      </c>
      <c r="G448" s="336" t="s">
        <v>902</v>
      </c>
      <c r="H448" s="336" t="s">
        <v>2715</v>
      </c>
      <c r="I448" s="336">
        <v>21.3</v>
      </c>
      <c r="J448" s="336">
        <v>21.4</v>
      </c>
      <c r="K448" s="336" t="s">
        <v>3308</v>
      </c>
      <c r="L448" s="336" t="s">
        <v>3309</v>
      </c>
    </row>
    <row r="449" spans="1:12">
      <c r="A449" t="s">
        <v>1494</v>
      </c>
      <c r="B449"/>
      <c r="C449" s="336" t="s">
        <v>1450</v>
      </c>
      <c r="D449" s="336" t="s">
        <v>958</v>
      </c>
      <c r="E449" s="336" t="s">
        <v>1450</v>
      </c>
      <c r="F449" s="336" t="s">
        <v>958</v>
      </c>
      <c r="G449" s="336" t="s">
        <v>971</v>
      </c>
      <c r="H449" s="336" t="s">
        <v>995</v>
      </c>
      <c r="I449" s="336">
        <v>16.7</v>
      </c>
      <c r="J449" s="336">
        <v>17.7</v>
      </c>
      <c r="K449" s="336" t="s">
        <v>2298</v>
      </c>
      <c r="L449" s="336" t="s">
        <v>1723</v>
      </c>
    </row>
    <row r="450" spans="1:12">
      <c r="A450" t="s">
        <v>2055</v>
      </c>
      <c r="B450"/>
      <c r="C450" s="336" t="s">
        <v>1974</v>
      </c>
      <c r="D450" s="336" t="s">
        <v>1974</v>
      </c>
      <c r="E450" s="336" t="s">
        <v>3310</v>
      </c>
      <c r="F450" s="336" t="s">
        <v>1974</v>
      </c>
      <c r="G450" s="336" t="s">
        <v>911</v>
      </c>
      <c r="H450" s="336" t="s">
        <v>3311</v>
      </c>
      <c r="I450" s="336">
        <v>187</v>
      </c>
      <c r="J450" s="336">
        <v>189</v>
      </c>
      <c r="K450" s="336" t="s">
        <v>3312</v>
      </c>
      <c r="L450" s="336" t="s">
        <v>3313</v>
      </c>
    </row>
    <row r="451" spans="1:12">
      <c r="A451" t="s">
        <v>1495</v>
      </c>
      <c r="B451"/>
      <c r="C451" s="336" t="s">
        <v>1127</v>
      </c>
      <c r="D451" s="336" t="s">
        <v>1619</v>
      </c>
      <c r="E451" s="336" t="s">
        <v>1688</v>
      </c>
      <c r="F451" s="336" t="s">
        <v>1221</v>
      </c>
      <c r="G451" s="336" t="s">
        <v>3314</v>
      </c>
      <c r="H451" s="336" t="s">
        <v>3315</v>
      </c>
      <c r="I451" s="336">
        <v>3.22</v>
      </c>
      <c r="J451" s="336">
        <v>3.24</v>
      </c>
      <c r="K451" s="336" t="s">
        <v>3316</v>
      </c>
      <c r="L451" s="336" t="s">
        <v>3317</v>
      </c>
    </row>
    <row r="452" spans="1:12">
      <c r="A452" t="s">
        <v>1496</v>
      </c>
      <c r="B452"/>
      <c r="C452" s="336" t="s">
        <v>1190</v>
      </c>
      <c r="D452" s="336" t="s">
        <v>1374</v>
      </c>
      <c r="E452" s="336" t="s">
        <v>1548</v>
      </c>
      <c r="F452" s="336" t="s">
        <v>1338</v>
      </c>
      <c r="G452" s="336" t="s">
        <v>1277</v>
      </c>
      <c r="H452" s="336" t="s">
        <v>2369</v>
      </c>
      <c r="I452" s="336">
        <v>2.14</v>
      </c>
      <c r="J452" s="336">
        <v>2.16</v>
      </c>
      <c r="K452" s="336" t="s">
        <v>3318</v>
      </c>
      <c r="L452" s="336" t="s">
        <v>3319</v>
      </c>
    </row>
    <row r="453" spans="1:12">
      <c r="A453" t="s">
        <v>1497</v>
      </c>
      <c r="B453"/>
      <c r="C453" s="336" t="s">
        <v>864</v>
      </c>
      <c r="D453" s="336" t="s">
        <v>1004</v>
      </c>
      <c r="E453" s="336" t="s">
        <v>785</v>
      </c>
      <c r="F453" s="336" t="s">
        <v>1875</v>
      </c>
      <c r="G453" s="336" t="s">
        <v>902</v>
      </c>
      <c r="H453" s="336" t="s">
        <v>1976</v>
      </c>
      <c r="I453" s="336">
        <v>6.15</v>
      </c>
      <c r="J453" s="336">
        <v>6.2</v>
      </c>
      <c r="K453" s="336" t="s">
        <v>3320</v>
      </c>
      <c r="L453" s="336" t="s">
        <v>3321</v>
      </c>
    </row>
    <row r="454" spans="1:12">
      <c r="A454" t="s">
        <v>3322</v>
      </c>
      <c r="B454" t="s">
        <v>3323</v>
      </c>
      <c r="C454" s="336" t="s">
        <v>790</v>
      </c>
      <c r="D454" s="336" t="s">
        <v>790</v>
      </c>
      <c r="E454" s="336" t="s">
        <v>1329</v>
      </c>
      <c r="F454" s="336" t="s">
        <v>1329</v>
      </c>
      <c r="G454" s="336" t="s">
        <v>1150</v>
      </c>
      <c r="H454" s="336" t="s">
        <v>3324</v>
      </c>
      <c r="I454" s="336">
        <v>13.7</v>
      </c>
      <c r="J454" s="336">
        <v>13.8</v>
      </c>
      <c r="K454" s="336" t="s">
        <v>3325</v>
      </c>
      <c r="L454" s="336" t="s">
        <v>3326</v>
      </c>
    </row>
    <row r="455" spans="1:12">
      <c r="A455" t="s">
        <v>1498</v>
      </c>
      <c r="B455"/>
      <c r="C455" s="336">
        <v>1.43</v>
      </c>
      <c r="D455" s="336">
        <v>1.45</v>
      </c>
      <c r="E455" s="336">
        <v>1.43</v>
      </c>
      <c r="F455" s="336">
        <v>1.45</v>
      </c>
      <c r="G455" s="336">
        <v>0.02</v>
      </c>
      <c r="H455" s="336">
        <v>1.4</v>
      </c>
      <c r="I455" s="336">
        <v>1.43</v>
      </c>
      <c r="J455" s="336">
        <v>1.45</v>
      </c>
      <c r="K455" s="336">
        <v>86202</v>
      </c>
      <c r="L455" s="336">
        <v>123.92</v>
      </c>
    </row>
    <row r="456" spans="1:12">
      <c r="A456" t="s">
        <v>1501</v>
      </c>
      <c r="B456"/>
      <c r="C456" s="336">
        <v>3.46</v>
      </c>
      <c r="D456" s="336">
        <v>3.46</v>
      </c>
      <c r="E456" s="336">
        <v>3.44</v>
      </c>
      <c r="F456" s="336">
        <v>3.46</v>
      </c>
      <c r="G456" s="336">
        <v>0</v>
      </c>
      <c r="H456" s="336">
        <v>0</v>
      </c>
      <c r="I456" s="336">
        <v>3.44</v>
      </c>
      <c r="J456" s="336">
        <v>3.46</v>
      </c>
      <c r="K456" s="336">
        <v>114200</v>
      </c>
      <c r="L456" s="336">
        <v>394.91</v>
      </c>
    </row>
    <row r="457" spans="1:12">
      <c r="A457" t="s">
        <v>1503</v>
      </c>
      <c r="B457"/>
      <c r="C457" s="336">
        <v>0.75</v>
      </c>
      <c r="D457" s="336">
        <v>0.77</v>
      </c>
      <c r="E457" s="336">
        <v>0.75</v>
      </c>
      <c r="F457" s="336">
        <v>0.76</v>
      </c>
      <c r="G457" s="336">
        <v>0</v>
      </c>
      <c r="H457" s="336">
        <v>0</v>
      </c>
      <c r="I457" s="336">
        <v>0.76</v>
      </c>
      <c r="J457" s="336">
        <v>0.77</v>
      </c>
      <c r="K457" s="336">
        <v>586800</v>
      </c>
      <c r="L457" s="336">
        <v>446</v>
      </c>
    </row>
    <row r="458" spans="1:12">
      <c r="A458" t="s">
        <v>1504</v>
      </c>
      <c r="B458"/>
      <c r="C458" s="336">
        <v>1.76</v>
      </c>
      <c r="D458" s="336">
        <v>1.78</v>
      </c>
      <c r="E458" s="336">
        <v>1.75</v>
      </c>
      <c r="F458" s="336">
        <v>1.76</v>
      </c>
      <c r="G458" s="336">
        <v>0</v>
      </c>
      <c r="H458" s="336">
        <v>0</v>
      </c>
      <c r="I458" s="336">
        <v>1.76</v>
      </c>
      <c r="J458" s="336">
        <v>1.77</v>
      </c>
      <c r="K458" s="336">
        <v>4587103</v>
      </c>
      <c r="L458" s="336">
        <v>8097.71</v>
      </c>
    </row>
    <row r="459" spans="1:12">
      <c r="A459" t="s">
        <v>1506</v>
      </c>
      <c r="B459"/>
      <c r="C459" s="336">
        <v>6</v>
      </c>
      <c r="D459" s="336">
        <v>6.05</v>
      </c>
      <c r="E459" s="336">
        <v>5.95</v>
      </c>
      <c r="F459" s="336">
        <v>6</v>
      </c>
      <c r="G459" s="336">
        <v>-0.05</v>
      </c>
      <c r="H459" s="336">
        <v>-0.83</v>
      </c>
      <c r="I459" s="336">
        <v>6</v>
      </c>
      <c r="J459" s="336">
        <v>6.05</v>
      </c>
      <c r="K459" s="336">
        <v>33900</v>
      </c>
      <c r="L459" s="336">
        <v>203.76</v>
      </c>
    </row>
    <row r="460" spans="1:12">
      <c r="A460" t="s">
        <v>1507</v>
      </c>
      <c r="B460"/>
      <c r="C460" s="336">
        <v>32</v>
      </c>
      <c r="D460" s="336">
        <v>32</v>
      </c>
      <c r="E460" s="336">
        <v>31.75</v>
      </c>
      <c r="F460" s="336">
        <v>31.75</v>
      </c>
      <c r="G460" s="336">
        <v>-0.25</v>
      </c>
      <c r="H460" s="336">
        <v>-0.78</v>
      </c>
      <c r="I460" s="336">
        <v>31.75</v>
      </c>
      <c r="J460" s="336">
        <v>32</v>
      </c>
      <c r="K460" s="336">
        <v>700</v>
      </c>
      <c r="L460" s="336">
        <v>22.38</v>
      </c>
    </row>
    <row r="461" spans="1:12">
      <c r="A461" t="s">
        <v>1509</v>
      </c>
      <c r="B461"/>
      <c r="C461" s="336">
        <v>4.42</v>
      </c>
      <c r="D461" s="336">
        <v>4.4400000000000004</v>
      </c>
      <c r="E461" s="336">
        <v>4.34</v>
      </c>
      <c r="F461" s="336">
        <v>4.38</v>
      </c>
      <c r="G461" s="336">
        <v>0</v>
      </c>
      <c r="H461" s="336">
        <v>0</v>
      </c>
      <c r="I461" s="336">
        <v>4.3600000000000003</v>
      </c>
      <c r="J461" s="336">
        <v>4.38</v>
      </c>
      <c r="K461" s="336">
        <v>3170842</v>
      </c>
      <c r="L461" s="336">
        <v>13913.03</v>
      </c>
    </row>
    <row r="462" spans="1:12">
      <c r="A462" t="s">
        <v>3327</v>
      </c>
      <c r="B462" t="s">
        <v>2466</v>
      </c>
      <c r="C462" s="336">
        <v>0.34</v>
      </c>
      <c r="D462" s="336">
        <v>0.38</v>
      </c>
      <c r="E462" s="336">
        <v>0.32</v>
      </c>
      <c r="F462" s="336">
        <v>0.38</v>
      </c>
      <c r="G462" s="336">
        <v>0.04</v>
      </c>
      <c r="H462" s="336">
        <v>11.76</v>
      </c>
      <c r="I462" s="336">
        <v>0.38</v>
      </c>
      <c r="J462" s="336">
        <v>0.39</v>
      </c>
      <c r="K462" s="336">
        <v>863367</v>
      </c>
      <c r="L462" s="336">
        <v>297.20999999999998</v>
      </c>
    </row>
    <row r="463" spans="1:12">
      <c r="A463" t="s">
        <v>1510</v>
      </c>
      <c r="B463"/>
      <c r="C463" s="336">
        <v>1.71</v>
      </c>
      <c r="D463" s="336">
        <v>1.76</v>
      </c>
      <c r="E463" s="336">
        <v>1.7</v>
      </c>
      <c r="F463" s="336">
        <v>1.72</v>
      </c>
      <c r="G463" s="336">
        <v>0.01</v>
      </c>
      <c r="H463" s="336">
        <v>0.57999999999999996</v>
      </c>
      <c r="I463" s="336">
        <v>1.71</v>
      </c>
      <c r="J463" s="336">
        <v>1.72</v>
      </c>
      <c r="K463" s="336">
        <v>353400</v>
      </c>
      <c r="L463" s="336">
        <v>608.92999999999995</v>
      </c>
    </row>
    <row r="464" spans="1:12">
      <c r="A464" t="s">
        <v>146</v>
      </c>
      <c r="B464"/>
      <c r="C464" s="336">
        <v>14.4</v>
      </c>
      <c r="D464" s="336">
        <v>14.6</v>
      </c>
      <c r="E464" s="336">
        <v>14.4</v>
      </c>
      <c r="F464" s="336">
        <v>14.5</v>
      </c>
      <c r="G464" s="336">
        <v>-0.1</v>
      </c>
      <c r="H464" s="336">
        <v>-0.68</v>
      </c>
      <c r="I464" s="336">
        <v>14.5</v>
      </c>
      <c r="J464" s="336">
        <v>14.6</v>
      </c>
      <c r="K464" s="336">
        <v>161162</v>
      </c>
      <c r="L464" s="336">
        <v>2337.29</v>
      </c>
    </row>
    <row r="465" spans="1:12">
      <c r="A465" t="s">
        <v>136</v>
      </c>
      <c r="B465"/>
      <c r="C465" s="336">
        <v>3.02</v>
      </c>
      <c r="D465" s="336">
        <v>3.02</v>
      </c>
      <c r="E465" s="336">
        <v>2.96</v>
      </c>
      <c r="F465" s="336">
        <v>2.96</v>
      </c>
      <c r="G465" s="336">
        <v>-0.04</v>
      </c>
      <c r="H465" s="336">
        <v>-1.33</v>
      </c>
      <c r="I465" s="336">
        <v>2.96</v>
      </c>
      <c r="J465" s="336">
        <v>2.98</v>
      </c>
      <c r="K465" s="336">
        <v>33303920</v>
      </c>
      <c r="L465" s="336">
        <v>99406.37</v>
      </c>
    </row>
    <row r="466" spans="1:12">
      <c r="A466" t="s">
        <v>1512</v>
      </c>
      <c r="B466"/>
      <c r="C466" s="336">
        <v>4.46</v>
      </c>
      <c r="D466" s="336">
        <v>4.7</v>
      </c>
      <c r="E466" s="336">
        <v>4.4000000000000004</v>
      </c>
      <c r="F466" s="336">
        <v>4.62</v>
      </c>
      <c r="G466" s="336">
        <v>0.26</v>
      </c>
      <c r="H466" s="336">
        <v>5.96</v>
      </c>
      <c r="I466" s="336">
        <v>4.5999999999999996</v>
      </c>
      <c r="J466" s="336">
        <v>4.62</v>
      </c>
      <c r="K466" s="336">
        <v>695133</v>
      </c>
      <c r="L466" s="336">
        <v>3187.01</v>
      </c>
    </row>
    <row r="467" spans="1:12">
      <c r="A467" t="s">
        <v>1513</v>
      </c>
      <c r="B467"/>
      <c r="C467" s="336">
        <v>21.3</v>
      </c>
      <c r="D467" s="336">
        <v>21.3</v>
      </c>
      <c r="E467" s="336">
        <v>21.1</v>
      </c>
      <c r="F467" s="336">
        <v>21.1</v>
      </c>
      <c r="G467" s="336">
        <v>-0.2</v>
      </c>
      <c r="H467" s="336">
        <v>-0.94</v>
      </c>
      <c r="I467" s="336">
        <v>21.1</v>
      </c>
      <c r="J467" s="336">
        <v>21.2</v>
      </c>
      <c r="K467" s="336">
        <v>3100</v>
      </c>
      <c r="L467" s="336">
        <v>65.510000000000005</v>
      </c>
    </row>
    <row r="468" spans="1:12">
      <c r="A468" t="s">
        <v>1514</v>
      </c>
      <c r="B468"/>
      <c r="C468" s="336">
        <v>7.35</v>
      </c>
      <c r="D468" s="336">
        <v>7.45</v>
      </c>
      <c r="E468" s="336">
        <v>7.3</v>
      </c>
      <c r="F468" s="336">
        <v>7.3</v>
      </c>
      <c r="G468" s="336">
        <v>-0.05</v>
      </c>
      <c r="H468" s="336">
        <v>-0.68</v>
      </c>
      <c r="I468" s="336">
        <v>7.3</v>
      </c>
      <c r="J468" s="336">
        <v>7.4</v>
      </c>
      <c r="K468" s="336">
        <v>35500</v>
      </c>
      <c r="L468" s="336">
        <v>261.61</v>
      </c>
    </row>
    <row r="469" spans="1:12">
      <c r="A469" t="s">
        <v>1515</v>
      </c>
      <c r="B469"/>
      <c r="C469" s="336" t="s">
        <v>1007</v>
      </c>
      <c r="D469" s="336" t="s">
        <v>1007</v>
      </c>
      <c r="E469" s="336" t="s">
        <v>1607</v>
      </c>
      <c r="F469" s="336" t="s">
        <v>1007</v>
      </c>
      <c r="G469" s="336" t="s">
        <v>867</v>
      </c>
      <c r="H469" s="336" t="s">
        <v>867</v>
      </c>
      <c r="I469" s="336">
        <v>8.9499999999999993</v>
      </c>
      <c r="J469" s="336">
        <v>9</v>
      </c>
      <c r="K469" s="336" t="s">
        <v>3328</v>
      </c>
      <c r="L469" s="336" t="s">
        <v>3329</v>
      </c>
    </row>
    <row r="470" spans="1:12">
      <c r="A470" t="s">
        <v>2370</v>
      </c>
      <c r="B470"/>
      <c r="C470" s="336" t="s">
        <v>2034</v>
      </c>
      <c r="D470" s="336" t="s">
        <v>2034</v>
      </c>
      <c r="E470" s="336" t="s">
        <v>1927</v>
      </c>
      <c r="F470" s="336" t="s">
        <v>828</v>
      </c>
      <c r="G470" s="336" t="s">
        <v>859</v>
      </c>
      <c r="H470" s="336" t="s">
        <v>3330</v>
      </c>
      <c r="I470" s="336">
        <v>18.100000000000001</v>
      </c>
      <c r="J470" s="336">
        <v>18.2</v>
      </c>
      <c r="K470" s="336" t="s">
        <v>3331</v>
      </c>
      <c r="L470" s="336" t="s">
        <v>3332</v>
      </c>
    </row>
    <row r="471" spans="1:12">
      <c r="A471" t="s">
        <v>1516</v>
      </c>
      <c r="B471"/>
      <c r="C471" s="336" t="s">
        <v>776</v>
      </c>
      <c r="D471" s="336" t="s">
        <v>825</v>
      </c>
      <c r="E471" s="336" t="s">
        <v>776</v>
      </c>
      <c r="F471" s="336" t="s">
        <v>825</v>
      </c>
      <c r="G471" s="336" t="s">
        <v>1077</v>
      </c>
      <c r="H471" s="336" t="s">
        <v>3333</v>
      </c>
      <c r="I471" s="336">
        <v>13.7</v>
      </c>
      <c r="J471" s="336">
        <v>15.2</v>
      </c>
      <c r="K471" s="336" t="s">
        <v>3334</v>
      </c>
      <c r="L471" s="336" t="s">
        <v>2349</v>
      </c>
    </row>
    <row r="472" spans="1:12">
      <c r="A472" t="s">
        <v>1517</v>
      </c>
      <c r="B472"/>
      <c r="C472" s="336" t="s">
        <v>1358</v>
      </c>
      <c r="D472" s="336" t="s">
        <v>1938</v>
      </c>
      <c r="E472" s="336" t="s">
        <v>1358</v>
      </c>
      <c r="F472" s="336" t="s">
        <v>1358</v>
      </c>
      <c r="G472" s="336" t="s">
        <v>867</v>
      </c>
      <c r="H472" s="336" t="s">
        <v>867</v>
      </c>
      <c r="I472" s="336">
        <v>35</v>
      </c>
      <c r="J472" s="336">
        <v>35.25</v>
      </c>
      <c r="K472" s="336" t="s">
        <v>3335</v>
      </c>
      <c r="L472" s="336" t="s">
        <v>3336</v>
      </c>
    </row>
    <row r="473" spans="1:12">
      <c r="A473" t="s">
        <v>1518</v>
      </c>
      <c r="B473"/>
      <c r="C473" s="336" t="s">
        <v>1298</v>
      </c>
      <c r="D473" s="336" t="s">
        <v>2243</v>
      </c>
      <c r="E473" s="336" t="s">
        <v>1298</v>
      </c>
      <c r="F473" s="336" t="s">
        <v>1964</v>
      </c>
      <c r="G473" s="336" t="s">
        <v>863</v>
      </c>
      <c r="H473" s="336" t="s">
        <v>2003</v>
      </c>
      <c r="I473" s="336">
        <v>3.06</v>
      </c>
      <c r="J473" s="336">
        <v>3.08</v>
      </c>
      <c r="K473" s="336" t="s">
        <v>3337</v>
      </c>
      <c r="L473" s="336" t="s">
        <v>3338</v>
      </c>
    </row>
    <row r="474" spans="1:12">
      <c r="A474" t="s">
        <v>1520</v>
      </c>
      <c r="B474"/>
      <c r="C474" s="336" t="s">
        <v>1323</v>
      </c>
      <c r="D474" s="336" t="s">
        <v>1323</v>
      </c>
      <c r="E474" s="336" t="s">
        <v>733</v>
      </c>
      <c r="F474" s="336" t="s">
        <v>733</v>
      </c>
      <c r="G474" s="336" t="s">
        <v>885</v>
      </c>
      <c r="H474" s="336" t="s">
        <v>2371</v>
      </c>
      <c r="I474" s="336">
        <v>10.7</v>
      </c>
      <c r="J474" s="336">
        <v>11</v>
      </c>
      <c r="K474" s="336" t="s">
        <v>2352</v>
      </c>
      <c r="L474" s="336" t="s">
        <v>1082</v>
      </c>
    </row>
    <row r="475" spans="1:12">
      <c r="A475" t="s">
        <v>1521</v>
      </c>
      <c r="B475"/>
      <c r="C475" s="336" t="s">
        <v>1654</v>
      </c>
      <c r="D475" s="336" t="s">
        <v>1801</v>
      </c>
      <c r="E475" s="336" t="s">
        <v>1643</v>
      </c>
      <c r="F475" s="336" t="s">
        <v>892</v>
      </c>
      <c r="G475" s="336" t="s">
        <v>867</v>
      </c>
      <c r="H475" s="336" t="s">
        <v>867</v>
      </c>
      <c r="I475" s="336">
        <v>1.58</v>
      </c>
      <c r="J475" s="336">
        <v>1.59</v>
      </c>
      <c r="K475" s="336" t="s">
        <v>3339</v>
      </c>
      <c r="L475" s="336" t="s">
        <v>3340</v>
      </c>
    </row>
    <row r="476" spans="1:12">
      <c r="A476" t="s">
        <v>1523</v>
      </c>
      <c r="B476"/>
      <c r="C476" s="336" t="s">
        <v>1039</v>
      </c>
      <c r="D476" s="336" t="s">
        <v>1037</v>
      </c>
      <c r="E476" s="336" t="s">
        <v>1038</v>
      </c>
      <c r="F476" s="336" t="s">
        <v>1194</v>
      </c>
      <c r="G476" s="336" t="s">
        <v>3341</v>
      </c>
      <c r="H476" s="336" t="s">
        <v>3342</v>
      </c>
      <c r="I476" s="336">
        <v>3.84</v>
      </c>
      <c r="J476" s="336">
        <v>3.86</v>
      </c>
      <c r="K476" s="336" t="s">
        <v>3343</v>
      </c>
      <c r="L476" s="336" t="s">
        <v>3344</v>
      </c>
    </row>
    <row r="477" spans="1:12">
      <c r="A477" t="s">
        <v>1524</v>
      </c>
      <c r="B477"/>
      <c r="C477" s="336" t="s">
        <v>1130</v>
      </c>
      <c r="D477" s="336" t="s">
        <v>1130</v>
      </c>
      <c r="E477" s="336" t="s">
        <v>883</v>
      </c>
      <c r="F477" s="336" t="s">
        <v>883</v>
      </c>
      <c r="G477" s="336" t="s">
        <v>902</v>
      </c>
      <c r="H477" s="336" t="s">
        <v>2439</v>
      </c>
      <c r="I477" s="336">
        <v>8.0500000000000007</v>
      </c>
      <c r="J477" s="336">
        <v>8.1999999999999993</v>
      </c>
      <c r="K477" s="336" t="s">
        <v>2355</v>
      </c>
      <c r="L477" s="336" t="s">
        <v>3345</v>
      </c>
    </row>
    <row r="478" spans="1:12">
      <c r="A478" t="s">
        <v>167</v>
      </c>
      <c r="B478"/>
      <c r="C478" s="336" t="s">
        <v>918</v>
      </c>
      <c r="D478" s="336" t="s">
        <v>918</v>
      </c>
      <c r="E478" s="336" t="s">
        <v>740</v>
      </c>
      <c r="F478" s="336" t="s">
        <v>918</v>
      </c>
      <c r="G478" s="336" t="s">
        <v>989</v>
      </c>
      <c r="H478" s="336" t="s">
        <v>1452</v>
      </c>
      <c r="I478" s="336">
        <v>26</v>
      </c>
      <c r="J478" s="336">
        <v>26.25</v>
      </c>
      <c r="K478" s="336" t="s">
        <v>3346</v>
      </c>
      <c r="L478" s="336" t="s">
        <v>3347</v>
      </c>
    </row>
    <row r="479" spans="1:12">
      <c r="A479" t="s">
        <v>1526</v>
      </c>
      <c r="B479"/>
      <c r="C479" s="336" t="s">
        <v>1330</v>
      </c>
      <c r="D479" s="336" t="s">
        <v>1330</v>
      </c>
      <c r="E479" s="336" t="s">
        <v>1330</v>
      </c>
      <c r="F479" s="336" t="s">
        <v>1330</v>
      </c>
      <c r="G479" s="336" t="s">
        <v>867</v>
      </c>
      <c r="H479" s="336" t="s">
        <v>867</v>
      </c>
      <c r="I479" s="336">
        <v>13.8</v>
      </c>
      <c r="J479" s="336">
        <v>14.3</v>
      </c>
      <c r="K479" s="336" t="s">
        <v>2372</v>
      </c>
      <c r="L479" s="336" t="s">
        <v>2373</v>
      </c>
    </row>
    <row r="480" spans="1:12">
      <c r="A480" t="s">
        <v>1527</v>
      </c>
      <c r="B480"/>
      <c r="C480" s="336" t="s">
        <v>1508</v>
      </c>
      <c r="D480" s="336" t="s">
        <v>1508</v>
      </c>
      <c r="E480" s="336" t="s">
        <v>1912</v>
      </c>
      <c r="F480" s="336" t="s">
        <v>1912</v>
      </c>
      <c r="G480" s="336" t="s">
        <v>919</v>
      </c>
      <c r="H480" s="336" t="s">
        <v>1207</v>
      </c>
      <c r="I480" s="336">
        <v>30.5</v>
      </c>
      <c r="J480" s="336">
        <v>30.75</v>
      </c>
      <c r="K480" s="336" t="s">
        <v>3348</v>
      </c>
      <c r="L480" s="336" t="s">
        <v>3349</v>
      </c>
    </row>
    <row r="481" spans="1:12">
      <c r="A481" t="s">
        <v>1528</v>
      </c>
      <c r="B481"/>
      <c r="C481" s="336" t="s">
        <v>370</v>
      </c>
      <c r="D481" s="336" t="s">
        <v>370</v>
      </c>
      <c r="E481" s="336" t="s">
        <v>370</v>
      </c>
      <c r="F481" s="336" t="s">
        <v>370</v>
      </c>
      <c r="G481" s="336" t="s">
        <v>370</v>
      </c>
      <c r="H481" s="336" t="s">
        <v>370</v>
      </c>
      <c r="I481" s="336">
        <v>34.75</v>
      </c>
      <c r="J481" s="336">
        <v>35.25</v>
      </c>
      <c r="K481" s="336" t="s">
        <v>370</v>
      </c>
      <c r="L481" s="336" t="s">
        <v>370</v>
      </c>
    </row>
    <row r="482" spans="1:12">
      <c r="A482" t="s">
        <v>1529</v>
      </c>
      <c r="B482"/>
      <c r="C482" s="336" t="s">
        <v>2199</v>
      </c>
      <c r="D482" s="336" t="s">
        <v>2199</v>
      </c>
      <c r="E482" s="336" t="s">
        <v>1272</v>
      </c>
      <c r="F482" s="336" t="s">
        <v>1272</v>
      </c>
      <c r="G482" s="336" t="s">
        <v>978</v>
      </c>
      <c r="H482" s="336" t="s">
        <v>1367</v>
      </c>
      <c r="I482" s="336">
        <v>47.25</v>
      </c>
      <c r="J482" s="336">
        <v>47.75</v>
      </c>
      <c r="K482" s="336" t="s">
        <v>2403</v>
      </c>
      <c r="L482" s="336" t="s">
        <v>3350</v>
      </c>
    </row>
    <row r="483" spans="1:12">
      <c r="A483" t="s">
        <v>1530</v>
      </c>
      <c r="B483"/>
      <c r="C483" s="336" t="s">
        <v>370</v>
      </c>
      <c r="D483" s="336" t="s">
        <v>370</v>
      </c>
      <c r="E483" s="336" t="s">
        <v>370</v>
      </c>
      <c r="F483" s="336" t="s">
        <v>370</v>
      </c>
      <c r="G483" s="336" t="s">
        <v>370</v>
      </c>
      <c r="H483" s="336" t="s">
        <v>370</v>
      </c>
      <c r="I483" s="336">
        <v>29.75</v>
      </c>
      <c r="J483" s="336">
        <v>31</v>
      </c>
      <c r="K483" s="336" t="s">
        <v>370</v>
      </c>
      <c r="L483" s="336" t="s">
        <v>370</v>
      </c>
    </row>
    <row r="484" spans="1:12">
      <c r="A484" t="s">
        <v>1531</v>
      </c>
      <c r="B484"/>
      <c r="C484" s="336" t="s">
        <v>1289</v>
      </c>
      <c r="D484" s="336" t="s">
        <v>1289</v>
      </c>
      <c r="E484" s="336" t="s">
        <v>1289</v>
      </c>
      <c r="F484" s="336" t="s">
        <v>1289</v>
      </c>
      <c r="G484" s="336" t="s">
        <v>919</v>
      </c>
      <c r="H484" s="336" t="s">
        <v>2010</v>
      </c>
      <c r="I484" s="336">
        <v>51.25</v>
      </c>
      <c r="J484" s="336">
        <v>51.75</v>
      </c>
      <c r="K484" s="336" t="s">
        <v>2330</v>
      </c>
      <c r="L484" s="336" t="s">
        <v>923</v>
      </c>
    </row>
    <row r="485" spans="1:12">
      <c r="A485" t="s">
        <v>1533</v>
      </c>
      <c r="B485"/>
      <c r="C485" s="336" t="s">
        <v>1989</v>
      </c>
      <c r="D485" s="336" t="s">
        <v>2374</v>
      </c>
      <c r="E485" s="336" t="s">
        <v>1989</v>
      </c>
      <c r="F485" s="336" t="s">
        <v>2375</v>
      </c>
      <c r="G485" s="336" t="s">
        <v>961</v>
      </c>
      <c r="H485" s="336" t="s">
        <v>1913</v>
      </c>
      <c r="I485" s="336">
        <v>60.5</v>
      </c>
      <c r="J485" s="336">
        <v>61.5</v>
      </c>
      <c r="K485" s="336" t="s">
        <v>3351</v>
      </c>
      <c r="L485" s="336" t="s">
        <v>3352</v>
      </c>
    </row>
    <row r="486" spans="1:12">
      <c r="A486" t="s">
        <v>1534</v>
      </c>
      <c r="B486"/>
      <c r="C486" s="336" t="s">
        <v>370</v>
      </c>
      <c r="D486" s="336" t="s">
        <v>370</v>
      </c>
      <c r="E486" s="336" t="s">
        <v>370</v>
      </c>
      <c r="F486" s="336" t="s">
        <v>370</v>
      </c>
      <c r="G486" s="336" t="s">
        <v>370</v>
      </c>
      <c r="H486" s="336" t="s">
        <v>370</v>
      </c>
      <c r="I486" s="336">
        <v>36.25</v>
      </c>
      <c r="J486" s="336">
        <v>37.75</v>
      </c>
      <c r="K486" s="336" t="s">
        <v>370</v>
      </c>
      <c r="L486" s="336" t="s">
        <v>370</v>
      </c>
    </row>
    <row r="487" spans="1:12">
      <c r="A487" t="s">
        <v>738</v>
      </c>
      <c r="B487"/>
      <c r="C487" s="336" t="s">
        <v>996</v>
      </c>
      <c r="D487" s="336" t="s">
        <v>922</v>
      </c>
      <c r="E487" s="336" t="s">
        <v>998</v>
      </c>
      <c r="F487" s="336" t="s">
        <v>922</v>
      </c>
      <c r="G487" s="336" t="s">
        <v>1056</v>
      </c>
      <c r="H487" s="336" t="s">
        <v>2369</v>
      </c>
      <c r="I487" s="336">
        <v>5.35</v>
      </c>
      <c r="J487" s="336">
        <v>5.4</v>
      </c>
      <c r="K487" s="336" t="s">
        <v>3353</v>
      </c>
      <c r="L487" s="336" t="s">
        <v>3354</v>
      </c>
    </row>
    <row r="488" spans="1:12">
      <c r="A488" t="s">
        <v>1535</v>
      </c>
      <c r="B488"/>
      <c r="C488" s="336" t="s">
        <v>1640</v>
      </c>
      <c r="D488" s="336" t="s">
        <v>1444</v>
      </c>
      <c r="E488" s="336" t="s">
        <v>1640</v>
      </c>
      <c r="F488" s="336" t="s">
        <v>3355</v>
      </c>
      <c r="G488" s="336" t="s">
        <v>878</v>
      </c>
      <c r="H488" s="336" t="s">
        <v>3356</v>
      </c>
      <c r="I488" s="336">
        <v>0.28999999999999998</v>
      </c>
      <c r="J488" s="336">
        <v>0.3</v>
      </c>
      <c r="K488" s="336" t="s">
        <v>3357</v>
      </c>
      <c r="L488" s="336" t="s">
        <v>3358</v>
      </c>
    </row>
    <row r="489" spans="1:12">
      <c r="A489" t="s">
        <v>1537</v>
      </c>
      <c r="B489"/>
      <c r="C489" s="336" t="s">
        <v>370</v>
      </c>
      <c r="D489" s="336" t="s">
        <v>370</v>
      </c>
      <c r="E489" s="336" t="s">
        <v>370</v>
      </c>
      <c r="F489" s="336" t="s">
        <v>370</v>
      </c>
      <c r="G489" s="336" t="s">
        <v>370</v>
      </c>
      <c r="H489" s="336" t="s">
        <v>370</v>
      </c>
      <c r="I489" s="336">
        <v>26.25</v>
      </c>
      <c r="J489" s="336">
        <v>35</v>
      </c>
      <c r="K489" s="336" t="s">
        <v>370</v>
      </c>
      <c r="L489" s="336" t="s">
        <v>370</v>
      </c>
    </row>
    <row r="490" spans="1:12">
      <c r="A490" t="s">
        <v>1538</v>
      </c>
      <c r="B490"/>
      <c r="C490" s="336" t="s">
        <v>1174</v>
      </c>
      <c r="D490" s="336" t="s">
        <v>1250</v>
      </c>
      <c r="E490" s="336" t="s">
        <v>1351</v>
      </c>
      <c r="F490" s="336" t="s">
        <v>1626</v>
      </c>
      <c r="G490" s="336" t="s">
        <v>947</v>
      </c>
      <c r="H490" s="336" t="s">
        <v>3359</v>
      </c>
      <c r="I490" s="336">
        <v>0.71</v>
      </c>
      <c r="J490" s="336">
        <v>0.72</v>
      </c>
      <c r="K490" s="336" t="s">
        <v>3360</v>
      </c>
      <c r="L490" s="336" t="s">
        <v>3361</v>
      </c>
    </row>
    <row r="491" spans="1:12">
      <c r="A491" t="s">
        <v>1539</v>
      </c>
      <c r="B491"/>
      <c r="C491" s="336" t="s">
        <v>1123</v>
      </c>
      <c r="D491" s="336" t="s">
        <v>1292</v>
      </c>
      <c r="E491" s="336" t="s">
        <v>1125</v>
      </c>
      <c r="F491" s="336" t="s">
        <v>1374</v>
      </c>
      <c r="G491" s="336" t="s">
        <v>863</v>
      </c>
      <c r="H491" s="336" t="s">
        <v>1894</v>
      </c>
      <c r="I491" s="336">
        <v>2.2999999999999998</v>
      </c>
      <c r="J491" s="336">
        <v>2.3199999999999998</v>
      </c>
      <c r="K491" s="336" t="s">
        <v>3362</v>
      </c>
      <c r="L491" s="336" t="s">
        <v>3363</v>
      </c>
    </row>
    <row r="492" spans="1:12">
      <c r="A492" t="s">
        <v>1540</v>
      </c>
      <c r="B492"/>
      <c r="C492" s="336" t="s">
        <v>2023</v>
      </c>
      <c r="D492" s="336" t="s">
        <v>2021</v>
      </c>
      <c r="E492" s="336" t="s">
        <v>2022</v>
      </c>
      <c r="F492" s="336" t="s">
        <v>2021</v>
      </c>
      <c r="G492" s="336" t="s">
        <v>1017</v>
      </c>
      <c r="H492" s="336" t="s">
        <v>2378</v>
      </c>
      <c r="I492" s="336">
        <v>318</v>
      </c>
      <c r="J492" s="336">
        <v>320</v>
      </c>
      <c r="K492" s="336" t="s">
        <v>3364</v>
      </c>
      <c r="L492" s="336" t="s">
        <v>3365</v>
      </c>
    </row>
    <row r="493" spans="1:12">
      <c r="A493" t="s">
        <v>1541</v>
      </c>
      <c r="B493"/>
      <c r="C493" s="336" t="s">
        <v>1548</v>
      </c>
      <c r="D493" s="336" t="s">
        <v>1190</v>
      </c>
      <c r="E493" s="336" t="s">
        <v>1999</v>
      </c>
      <c r="F493" s="336" t="s">
        <v>1999</v>
      </c>
      <c r="G493" s="336" t="s">
        <v>943</v>
      </c>
      <c r="H493" s="336" t="s">
        <v>3366</v>
      </c>
      <c r="I493" s="336">
        <v>2.04</v>
      </c>
      <c r="J493" s="336">
        <v>2.08</v>
      </c>
      <c r="K493" s="336" t="s">
        <v>3367</v>
      </c>
      <c r="L493" s="336" t="s">
        <v>3368</v>
      </c>
    </row>
    <row r="494" spans="1:12">
      <c r="A494" t="s">
        <v>1542</v>
      </c>
      <c r="B494"/>
      <c r="C494" s="336" t="s">
        <v>933</v>
      </c>
      <c r="D494" s="336" t="s">
        <v>933</v>
      </c>
      <c r="E494" s="336" t="s">
        <v>1085</v>
      </c>
      <c r="F494" s="336" t="s">
        <v>1890</v>
      </c>
      <c r="G494" s="336" t="s">
        <v>947</v>
      </c>
      <c r="H494" s="336" t="s">
        <v>931</v>
      </c>
      <c r="I494" s="336">
        <v>3.3</v>
      </c>
      <c r="J494" s="336">
        <v>3.34</v>
      </c>
      <c r="K494" s="336" t="s">
        <v>3369</v>
      </c>
      <c r="L494" s="336" t="s">
        <v>3370</v>
      </c>
    </row>
    <row r="495" spans="1:12">
      <c r="A495" t="s">
        <v>1543</v>
      </c>
      <c r="B495"/>
      <c r="C495" s="336" t="s">
        <v>843</v>
      </c>
      <c r="D495" s="336" t="s">
        <v>843</v>
      </c>
      <c r="E495" s="336" t="s">
        <v>843</v>
      </c>
      <c r="F495" s="336" t="s">
        <v>843</v>
      </c>
      <c r="G495" s="336" t="s">
        <v>989</v>
      </c>
      <c r="H495" s="336" t="s">
        <v>1017</v>
      </c>
      <c r="I495" s="336">
        <v>25</v>
      </c>
      <c r="J495" s="336">
        <v>25.25</v>
      </c>
      <c r="K495" s="336" t="s">
        <v>2379</v>
      </c>
      <c r="L495" s="336" t="s">
        <v>2380</v>
      </c>
    </row>
    <row r="496" spans="1:12">
      <c r="A496" t="s">
        <v>1544</v>
      </c>
      <c r="B496"/>
      <c r="C496" s="336" t="s">
        <v>883</v>
      </c>
      <c r="D496" s="336" t="s">
        <v>883</v>
      </c>
      <c r="E496" s="336" t="s">
        <v>883</v>
      </c>
      <c r="F496" s="336" t="s">
        <v>883</v>
      </c>
      <c r="G496" s="336" t="s">
        <v>867</v>
      </c>
      <c r="H496" s="336" t="s">
        <v>867</v>
      </c>
      <c r="I496" s="336">
        <v>7.85</v>
      </c>
      <c r="J496" s="336">
        <v>8.4</v>
      </c>
      <c r="K496" s="336" t="s">
        <v>3371</v>
      </c>
      <c r="L496" s="336" t="s">
        <v>1306</v>
      </c>
    </row>
    <row r="497" spans="1:12">
      <c r="A497" t="s">
        <v>1545</v>
      </c>
      <c r="B497"/>
      <c r="C497" s="336" t="s">
        <v>2361</v>
      </c>
      <c r="D497" s="336" t="s">
        <v>1245</v>
      </c>
      <c r="E497" s="336" t="s">
        <v>2362</v>
      </c>
      <c r="F497" s="336" t="s">
        <v>2361</v>
      </c>
      <c r="G497" s="336" t="s">
        <v>1106</v>
      </c>
      <c r="H497" s="336" t="s">
        <v>3372</v>
      </c>
      <c r="I497" s="336">
        <v>1.7</v>
      </c>
      <c r="J497" s="336">
        <v>1.71</v>
      </c>
      <c r="K497" s="336" t="s">
        <v>3373</v>
      </c>
      <c r="L497" s="336" t="s">
        <v>3374</v>
      </c>
    </row>
    <row r="498" spans="1:12">
      <c r="A498" t="s">
        <v>1547</v>
      </c>
      <c r="B498"/>
      <c r="C498" s="336" t="s">
        <v>1320</v>
      </c>
      <c r="D498" s="336" t="s">
        <v>1321</v>
      </c>
      <c r="E498" s="336" t="s">
        <v>1833</v>
      </c>
      <c r="F498" s="336" t="s">
        <v>1191</v>
      </c>
      <c r="G498" s="336" t="s">
        <v>1357</v>
      </c>
      <c r="H498" s="336" t="s">
        <v>3375</v>
      </c>
      <c r="I498" s="336">
        <v>1.93</v>
      </c>
      <c r="J498" s="336">
        <v>1.94</v>
      </c>
      <c r="K498" s="336" t="s">
        <v>3376</v>
      </c>
      <c r="L498" s="336" t="s">
        <v>3377</v>
      </c>
    </row>
    <row r="499" spans="1:12">
      <c r="A499" t="s">
        <v>98</v>
      </c>
      <c r="B499"/>
      <c r="C499" s="336" t="s">
        <v>1035</v>
      </c>
      <c r="D499" s="336" t="s">
        <v>1081</v>
      </c>
      <c r="E499" s="336" t="s">
        <v>1316</v>
      </c>
      <c r="F499" s="336" t="s">
        <v>3378</v>
      </c>
      <c r="G499" s="336" t="s">
        <v>947</v>
      </c>
      <c r="H499" s="336" t="s">
        <v>1874</v>
      </c>
      <c r="I499" s="336">
        <v>4.34</v>
      </c>
      <c r="J499" s="336">
        <v>4.3600000000000003</v>
      </c>
      <c r="K499" s="336" t="s">
        <v>3379</v>
      </c>
      <c r="L499" s="336" t="s">
        <v>3380</v>
      </c>
    </row>
    <row r="500" spans="1:12">
      <c r="A500" t="s">
        <v>1549</v>
      </c>
      <c r="B500"/>
      <c r="C500" s="336" t="s">
        <v>865</v>
      </c>
      <c r="D500" s="336" t="s">
        <v>865</v>
      </c>
      <c r="E500" s="336" t="s">
        <v>836</v>
      </c>
      <c r="F500" s="336" t="s">
        <v>785</v>
      </c>
      <c r="G500" s="336" t="s">
        <v>867</v>
      </c>
      <c r="H500" s="336" t="s">
        <v>867</v>
      </c>
      <c r="I500" s="336" t="s">
        <v>845</v>
      </c>
      <c r="J500" s="336" t="s">
        <v>785</v>
      </c>
      <c r="K500" s="336" t="s">
        <v>3381</v>
      </c>
      <c r="L500" s="336" t="s">
        <v>3382</v>
      </c>
    </row>
    <row r="501" spans="1:12">
      <c r="A501" t="s">
        <v>1724</v>
      </c>
      <c r="B501"/>
      <c r="C501" s="336" t="s">
        <v>2381</v>
      </c>
      <c r="D501" s="336" t="s">
        <v>2381</v>
      </c>
      <c r="E501" s="336" t="s">
        <v>1573</v>
      </c>
      <c r="F501" s="336" t="s">
        <v>1314</v>
      </c>
      <c r="G501" s="336" t="s">
        <v>867</v>
      </c>
      <c r="H501" s="336" t="s">
        <v>867</v>
      </c>
      <c r="I501" s="336" t="s">
        <v>1314</v>
      </c>
      <c r="J501" s="336" t="s">
        <v>1033</v>
      </c>
      <c r="K501" s="336" t="s">
        <v>3383</v>
      </c>
      <c r="L501" s="336" t="s">
        <v>3384</v>
      </c>
    </row>
    <row r="502" spans="1:12">
      <c r="A502" t="s">
        <v>1550</v>
      </c>
      <c r="B502"/>
      <c r="C502" s="336" t="s">
        <v>783</v>
      </c>
      <c r="D502" s="336" t="s">
        <v>900</v>
      </c>
      <c r="E502" s="336" t="s">
        <v>1361</v>
      </c>
      <c r="F502" s="336" t="s">
        <v>783</v>
      </c>
      <c r="G502" s="336" t="s">
        <v>867</v>
      </c>
      <c r="H502" s="336" t="s">
        <v>867</v>
      </c>
      <c r="I502" s="336" t="s">
        <v>783</v>
      </c>
      <c r="J502" s="336" t="s">
        <v>901</v>
      </c>
      <c r="K502" s="336" t="s">
        <v>3385</v>
      </c>
      <c r="L502" s="336" t="s">
        <v>3386</v>
      </c>
    </row>
    <row r="503" spans="1:12">
      <c r="A503" t="s">
        <v>1552</v>
      </c>
      <c r="B503"/>
      <c r="C503" s="336" t="s">
        <v>2382</v>
      </c>
      <c r="D503" s="336" t="s">
        <v>2382</v>
      </c>
      <c r="E503" s="336" t="s">
        <v>2383</v>
      </c>
      <c r="F503" s="336" t="s">
        <v>2383</v>
      </c>
      <c r="G503" s="336" t="s">
        <v>978</v>
      </c>
      <c r="H503" s="336" t="s">
        <v>3387</v>
      </c>
      <c r="I503" s="336" t="s">
        <v>2383</v>
      </c>
      <c r="J503" s="336" t="s">
        <v>3388</v>
      </c>
      <c r="K503" s="336" t="s">
        <v>2292</v>
      </c>
      <c r="L503" s="336" t="s">
        <v>3389</v>
      </c>
    </row>
    <row r="504" spans="1:12">
      <c r="A504" t="s">
        <v>786</v>
      </c>
      <c r="B504"/>
      <c r="C504" s="336" t="s">
        <v>788</v>
      </c>
      <c r="D504" s="336" t="s">
        <v>1065</v>
      </c>
      <c r="E504" s="336" t="s">
        <v>788</v>
      </c>
      <c r="F504" s="336" t="s">
        <v>1877</v>
      </c>
      <c r="G504" s="336" t="s">
        <v>924</v>
      </c>
      <c r="H504" s="336" t="s">
        <v>2384</v>
      </c>
      <c r="I504" s="336" t="s">
        <v>1580</v>
      </c>
      <c r="J504" s="336" t="s">
        <v>1877</v>
      </c>
      <c r="K504" s="336" t="s">
        <v>3390</v>
      </c>
      <c r="L504" s="336" t="s">
        <v>3391</v>
      </c>
    </row>
    <row r="505" spans="1:12">
      <c r="A505" t="s">
        <v>1553</v>
      </c>
      <c r="B505"/>
      <c r="C505" s="336" t="s">
        <v>1681</v>
      </c>
      <c r="D505" s="336" t="s">
        <v>2149</v>
      </c>
      <c r="E505" s="336" t="s">
        <v>1681</v>
      </c>
      <c r="F505" s="336" t="s">
        <v>1060</v>
      </c>
      <c r="G505" s="336" t="s">
        <v>867</v>
      </c>
      <c r="H505" s="336" t="s">
        <v>867</v>
      </c>
      <c r="I505" s="336" t="s">
        <v>1060</v>
      </c>
      <c r="J505" s="336" t="s">
        <v>1058</v>
      </c>
      <c r="K505" s="336" t="s">
        <v>3392</v>
      </c>
      <c r="L505" s="336" t="s">
        <v>3393</v>
      </c>
    </row>
    <row r="506" spans="1:12">
      <c r="A506" t="s">
        <v>1554</v>
      </c>
      <c r="B506"/>
      <c r="C506" s="336" t="s">
        <v>370</v>
      </c>
      <c r="D506" s="336" t="s">
        <v>370</v>
      </c>
      <c r="E506" s="336" t="s">
        <v>370</v>
      </c>
      <c r="F506" s="336" t="s">
        <v>370</v>
      </c>
      <c r="G506" s="336" t="s">
        <v>370</v>
      </c>
      <c r="H506" s="336" t="s">
        <v>370</v>
      </c>
      <c r="I506" s="336" t="s">
        <v>970</v>
      </c>
      <c r="J506" s="336" t="s">
        <v>1117</v>
      </c>
      <c r="K506" s="336" t="s">
        <v>370</v>
      </c>
      <c r="L506" s="336" t="s">
        <v>370</v>
      </c>
    </row>
    <row r="507" spans="1:12">
      <c r="A507" t="s">
        <v>2060</v>
      </c>
      <c r="B507"/>
      <c r="C507" s="336" t="s">
        <v>2160</v>
      </c>
      <c r="D507" s="336" t="s">
        <v>2160</v>
      </c>
      <c r="E507" s="336" t="s">
        <v>2160</v>
      </c>
      <c r="F507" s="336" t="s">
        <v>2160</v>
      </c>
      <c r="G507" s="336" t="s">
        <v>867</v>
      </c>
      <c r="H507" s="336" t="s">
        <v>867</v>
      </c>
      <c r="I507" s="336" t="s">
        <v>960</v>
      </c>
      <c r="J507" s="336" t="s">
        <v>3394</v>
      </c>
      <c r="K507" s="336" t="s">
        <v>3395</v>
      </c>
      <c r="L507" s="336" t="s">
        <v>3396</v>
      </c>
    </row>
    <row r="508" spans="1:12">
      <c r="A508" t="s">
        <v>134</v>
      </c>
      <c r="B508"/>
      <c r="C508" s="336" t="s">
        <v>822</v>
      </c>
      <c r="D508" s="336" t="s">
        <v>1143</v>
      </c>
      <c r="E508" s="336" t="s">
        <v>1117</v>
      </c>
      <c r="F508" s="336" t="s">
        <v>799</v>
      </c>
      <c r="G508" s="336" t="s">
        <v>1150</v>
      </c>
      <c r="H508" s="336" t="s">
        <v>3397</v>
      </c>
      <c r="I508" s="336" t="s">
        <v>799</v>
      </c>
      <c r="J508" s="336" t="s">
        <v>870</v>
      </c>
      <c r="K508" s="336" t="s">
        <v>3398</v>
      </c>
      <c r="L508" s="336" t="s">
        <v>3399</v>
      </c>
    </row>
    <row r="509" spans="1:12">
      <c r="A509" t="s">
        <v>3400</v>
      </c>
      <c r="B509" t="s">
        <v>2462</v>
      </c>
      <c r="C509" s="336" t="s">
        <v>370</v>
      </c>
      <c r="D509" s="336" t="s">
        <v>370</v>
      </c>
      <c r="E509" s="336" t="s">
        <v>370</v>
      </c>
      <c r="F509" s="336" t="s">
        <v>370</v>
      </c>
      <c r="G509" s="336" t="s">
        <v>370</v>
      </c>
      <c r="H509" s="336" t="s">
        <v>370</v>
      </c>
      <c r="I509" s="336" t="s">
        <v>370</v>
      </c>
      <c r="J509" s="336" t="s">
        <v>370</v>
      </c>
      <c r="K509" s="336" t="s">
        <v>370</v>
      </c>
      <c r="L509" s="336" t="s">
        <v>370</v>
      </c>
    </row>
    <row r="510" spans="1:12">
      <c r="A510" t="s">
        <v>107</v>
      </c>
      <c r="B510"/>
      <c r="C510" s="336" t="s">
        <v>1116</v>
      </c>
      <c r="D510" s="336" t="s">
        <v>822</v>
      </c>
      <c r="E510" s="336" t="s">
        <v>1117</v>
      </c>
      <c r="F510" s="336" t="s">
        <v>822</v>
      </c>
      <c r="G510" s="336" t="s">
        <v>867</v>
      </c>
      <c r="H510" s="336" t="s">
        <v>867</v>
      </c>
      <c r="I510" s="336" t="s">
        <v>1116</v>
      </c>
      <c r="J510" s="336" t="s">
        <v>822</v>
      </c>
      <c r="K510" s="336" t="s">
        <v>3401</v>
      </c>
      <c r="L510" s="336" t="s">
        <v>3402</v>
      </c>
    </row>
    <row r="511" spans="1:12">
      <c r="A511" t="s">
        <v>105</v>
      </c>
      <c r="B511"/>
      <c r="C511" s="336" t="s">
        <v>1580</v>
      </c>
      <c r="D511" s="336" t="s">
        <v>1580</v>
      </c>
      <c r="E511" s="336" t="s">
        <v>1007</v>
      </c>
      <c r="F511" s="336" t="s">
        <v>788</v>
      </c>
      <c r="G511" s="336" t="s">
        <v>899</v>
      </c>
      <c r="H511" s="336" t="s">
        <v>1562</v>
      </c>
      <c r="I511" s="336" t="s">
        <v>968</v>
      </c>
      <c r="J511" s="336" t="s">
        <v>788</v>
      </c>
      <c r="K511" s="336" t="s">
        <v>3403</v>
      </c>
      <c r="L511" s="336" t="s">
        <v>3404</v>
      </c>
    </row>
    <row r="512" spans="1:12">
      <c r="A512" t="s">
        <v>1555</v>
      </c>
      <c r="B512"/>
      <c r="C512" s="336" t="s">
        <v>985</v>
      </c>
      <c r="D512" s="336" t="s">
        <v>949</v>
      </c>
      <c r="E512" s="336" t="s">
        <v>986</v>
      </c>
      <c r="F512" s="336" t="s">
        <v>949</v>
      </c>
      <c r="G512" s="336" t="s">
        <v>866</v>
      </c>
      <c r="H512" s="336" t="s">
        <v>1887</v>
      </c>
      <c r="I512" s="336">
        <v>5.3</v>
      </c>
      <c r="J512" s="336">
        <v>5.35</v>
      </c>
      <c r="K512" s="336" t="s">
        <v>3405</v>
      </c>
      <c r="L512" s="336" t="s">
        <v>3406</v>
      </c>
    </row>
    <row r="513" spans="1:12">
      <c r="A513" t="s">
        <v>1556</v>
      </c>
      <c r="B513"/>
      <c r="C513" s="336" t="s">
        <v>1205</v>
      </c>
      <c r="D513" s="336" t="s">
        <v>832</v>
      </c>
      <c r="E513" s="336" t="s">
        <v>1205</v>
      </c>
      <c r="F513" s="336" t="s">
        <v>832</v>
      </c>
      <c r="G513" s="336" t="s">
        <v>934</v>
      </c>
      <c r="H513" s="336" t="s">
        <v>2225</v>
      </c>
      <c r="I513" s="336">
        <v>12.4</v>
      </c>
      <c r="J513" s="336">
        <v>12.5</v>
      </c>
      <c r="K513" s="336" t="s">
        <v>3407</v>
      </c>
      <c r="L513" s="336" t="s">
        <v>3408</v>
      </c>
    </row>
    <row r="514" spans="1:12">
      <c r="A514" t="s">
        <v>722</v>
      </c>
      <c r="B514"/>
      <c r="C514" s="336" t="s">
        <v>884</v>
      </c>
      <c r="D514" s="336" t="s">
        <v>1300</v>
      </c>
      <c r="E514" s="336" t="s">
        <v>1281</v>
      </c>
      <c r="F514" s="336" t="s">
        <v>1279</v>
      </c>
      <c r="G514" s="336" t="s">
        <v>866</v>
      </c>
      <c r="H514" s="336" t="s">
        <v>2040</v>
      </c>
      <c r="I514" s="336">
        <v>7.45</v>
      </c>
      <c r="J514" s="336">
        <v>7.5</v>
      </c>
      <c r="K514" s="336" t="s">
        <v>3409</v>
      </c>
      <c r="L514" s="336" t="s">
        <v>3410</v>
      </c>
    </row>
    <row r="515" spans="1:12">
      <c r="A515" t="s">
        <v>1557</v>
      </c>
      <c r="B515"/>
      <c r="C515" s="336" t="s">
        <v>1949</v>
      </c>
      <c r="D515" s="336" t="s">
        <v>1141</v>
      </c>
      <c r="E515" s="336" t="s">
        <v>1949</v>
      </c>
      <c r="F515" s="336" t="s">
        <v>1141</v>
      </c>
      <c r="G515" s="336" t="s">
        <v>866</v>
      </c>
      <c r="H515" s="336" t="s">
        <v>1892</v>
      </c>
      <c r="I515" s="336">
        <v>6.8</v>
      </c>
      <c r="J515" s="336">
        <v>6.85</v>
      </c>
      <c r="K515" s="336" t="s">
        <v>3411</v>
      </c>
      <c r="L515" s="336" t="s">
        <v>3412</v>
      </c>
    </row>
    <row r="516" spans="1:12">
      <c r="A516" t="s">
        <v>1558</v>
      </c>
      <c r="B516"/>
      <c r="C516" s="336" t="s">
        <v>1294</v>
      </c>
      <c r="D516" s="336" t="s">
        <v>1294</v>
      </c>
      <c r="E516" s="336" t="s">
        <v>1294</v>
      </c>
      <c r="F516" s="336" t="s">
        <v>1294</v>
      </c>
      <c r="G516" s="336" t="s">
        <v>867</v>
      </c>
      <c r="H516" s="336" t="s">
        <v>867</v>
      </c>
      <c r="I516" s="336">
        <v>9.9</v>
      </c>
      <c r="J516" s="336">
        <v>9.9499999999999993</v>
      </c>
      <c r="K516" s="336" t="s">
        <v>3413</v>
      </c>
      <c r="L516" s="336" t="s">
        <v>3414</v>
      </c>
    </row>
    <row r="517" spans="1:12">
      <c r="A517" t="s">
        <v>2061</v>
      </c>
      <c r="B517"/>
      <c r="C517" s="336" t="s">
        <v>1117</v>
      </c>
      <c r="D517" s="336" t="s">
        <v>1117</v>
      </c>
      <c r="E517" s="336" t="s">
        <v>872</v>
      </c>
      <c r="F517" s="336" t="s">
        <v>872</v>
      </c>
      <c r="G517" s="336" t="s">
        <v>902</v>
      </c>
      <c r="H517" s="336" t="s">
        <v>1874</v>
      </c>
      <c r="I517" s="336">
        <v>10.9</v>
      </c>
      <c r="J517" s="336">
        <v>11</v>
      </c>
      <c r="K517" s="336" t="s">
        <v>3415</v>
      </c>
      <c r="L517" s="336" t="s">
        <v>3416</v>
      </c>
    </row>
    <row r="518" spans="1:12">
      <c r="A518" t="s">
        <v>1559</v>
      </c>
      <c r="B518"/>
      <c r="C518" s="336" t="s">
        <v>830</v>
      </c>
      <c r="D518" s="336" t="s">
        <v>733</v>
      </c>
      <c r="E518" s="336" t="s">
        <v>830</v>
      </c>
      <c r="F518" s="336" t="s">
        <v>733</v>
      </c>
      <c r="G518" s="336" t="s">
        <v>867</v>
      </c>
      <c r="H518" s="336" t="s">
        <v>867</v>
      </c>
      <c r="I518" s="336">
        <v>10.4</v>
      </c>
      <c r="J518" s="336">
        <v>10.5</v>
      </c>
      <c r="K518" s="336" t="s">
        <v>2386</v>
      </c>
      <c r="L518" s="336" t="s">
        <v>2387</v>
      </c>
    </row>
    <row r="519" spans="1:12">
      <c r="A519" t="s">
        <v>1560</v>
      </c>
      <c r="B519"/>
      <c r="C519" s="336" t="s">
        <v>838</v>
      </c>
      <c r="D519" s="336" t="s">
        <v>2000</v>
      </c>
      <c r="E519" s="336" t="s">
        <v>838</v>
      </c>
      <c r="F519" s="336" t="s">
        <v>889</v>
      </c>
      <c r="G519" s="336" t="s">
        <v>866</v>
      </c>
      <c r="H519" s="336" t="s">
        <v>1943</v>
      </c>
      <c r="I519" s="336">
        <v>8.3000000000000007</v>
      </c>
      <c r="J519" s="336">
        <v>8.35</v>
      </c>
      <c r="K519" s="336" t="s">
        <v>3417</v>
      </c>
      <c r="L519" s="336" t="s">
        <v>3418</v>
      </c>
    </row>
    <row r="520" spans="1:12">
      <c r="A520" t="s">
        <v>1561</v>
      </c>
      <c r="B520"/>
      <c r="C520" s="336" t="s">
        <v>1015</v>
      </c>
      <c r="D520" s="336" t="s">
        <v>1015</v>
      </c>
      <c r="E520" s="336" t="s">
        <v>1143</v>
      </c>
      <c r="F520" s="336" t="s">
        <v>1015</v>
      </c>
      <c r="G520" s="336" t="s">
        <v>867</v>
      </c>
      <c r="H520" s="336" t="s">
        <v>867</v>
      </c>
      <c r="I520" s="336">
        <v>11.6</v>
      </c>
      <c r="J520" s="336">
        <v>11.7</v>
      </c>
      <c r="K520" s="336" t="s">
        <v>3419</v>
      </c>
      <c r="L520" s="336" t="s">
        <v>3420</v>
      </c>
    </row>
    <row r="521" spans="1:12">
      <c r="A521" t="s">
        <v>375</v>
      </c>
      <c r="B521"/>
      <c r="C521" s="336" t="s">
        <v>1146</v>
      </c>
      <c r="D521" s="336" t="s">
        <v>1146</v>
      </c>
      <c r="E521" s="336" t="s">
        <v>1991</v>
      </c>
      <c r="F521" s="336" t="s">
        <v>1991</v>
      </c>
      <c r="G521" s="336" t="s">
        <v>1150</v>
      </c>
      <c r="H521" s="336" t="s">
        <v>1904</v>
      </c>
      <c r="I521" s="336">
        <v>19.100000000000001</v>
      </c>
      <c r="J521" s="336">
        <v>19.2</v>
      </c>
      <c r="K521" s="336" t="s">
        <v>3421</v>
      </c>
      <c r="L521" s="336" t="s">
        <v>3422</v>
      </c>
    </row>
    <row r="522" spans="1:12">
      <c r="A522" t="s">
        <v>1563</v>
      </c>
      <c r="B522"/>
      <c r="C522" s="336" t="s">
        <v>1281</v>
      </c>
      <c r="D522" s="336" t="s">
        <v>884</v>
      </c>
      <c r="E522" s="336" t="s">
        <v>1281</v>
      </c>
      <c r="F522" s="336" t="s">
        <v>884</v>
      </c>
      <c r="G522" s="336" t="s">
        <v>866</v>
      </c>
      <c r="H522" s="336" t="s">
        <v>2005</v>
      </c>
      <c r="I522" s="336">
        <v>7.4</v>
      </c>
      <c r="J522" s="336">
        <v>7.45</v>
      </c>
      <c r="K522" s="336" t="s">
        <v>3423</v>
      </c>
      <c r="L522" s="336" t="s">
        <v>3424</v>
      </c>
    </row>
    <row r="523" spans="1:12">
      <c r="A523" t="s">
        <v>1564</v>
      </c>
      <c r="B523"/>
      <c r="C523" s="336" t="s">
        <v>949</v>
      </c>
      <c r="D523" s="336" t="s">
        <v>949</v>
      </c>
      <c r="E523" s="336" t="s">
        <v>949</v>
      </c>
      <c r="F523" s="336" t="s">
        <v>949</v>
      </c>
      <c r="G523" s="336" t="s">
        <v>867</v>
      </c>
      <c r="H523" s="336" t="s">
        <v>867</v>
      </c>
      <c r="I523" s="336">
        <v>5.3</v>
      </c>
      <c r="J523" s="336">
        <v>5.35</v>
      </c>
      <c r="K523" s="336" t="s">
        <v>2388</v>
      </c>
      <c r="L523" s="336" t="s">
        <v>2389</v>
      </c>
    </row>
    <row r="524" spans="1:12">
      <c r="A524" t="s">
        <v>1565</v>
      </c>
      <c r="B524"/>
      <c r="C524" s="336" t="s">
        <v>1099</v>
      </c>
      <c r="D524" s="336" t="s">
        <v>1099</v>
      </c>
      <c r="E524" s="336" t="s">
        <v>864</v>
      </c>
      <c r="F524" s="336" t="s">
        <v>1099</v>
      </c>
      <c r="G524" s="336" t="s">
        <v>866</v>
      </c>
      <c r="H524" s="336" t="s">
        <v>2050</v>
      </c>
      <c r="I524" s="336">
        <v>6.25</v>
      </c>
      <c r="J524" s="336">
        <v>6.3</v>
      </c>
      <c r="K524" s="336" t="s">
        <v>2390</v>
      </c>
      <c r="L524" s="336" t="s">
        <v>2391</v>
      </c>
    </row>
    <row r="525" spans="1:12">
      <c r="A525" t="s">
        <v>1566</v>
      </c>
      <c r="B525"/>
      <c r="C525" s="336" t="s">
        <v>1316</v>
      </c>
      <c r="D525" s="336" t="s">
        <v>1034</v>
      </c>
      <c r="E525" s="336" t="s">
        <v>1316</v>
      </c>
      <c r="F525" s="336" t="s">
        <v>1470</v>
      </c>
      <c r="G525" s="336" t="s">
        <v>878</v>
      </c>
      <c r="H525" s="336" t="s">
        <v>1885</v>
      </c>
      <c r="I525" s="336">
        <v>4.3</v>
      </c>
      <c r="J525" s="336">
        <v>4.32</v>
      </c>
      <c r="K525" s="336" t="s">
        <v>3425</v>
      </c>
      <c r="L525" s="336" t="s">
        <v>3426</v>
      </c>
    </row>
    <row r="526" spans="1:12">
      <c r="A526" t="s">
        <v>376</v>
      </c>
      <c r="B526"/>
      <c r="C526" s="336" t="s">
        <v>1014</v>
      </c>
      <c r="D526" s="336" t="s">
        <v>1014</v>
      </c>
      <c r="E526" s="336" t="s">
        <v>1015</v>
      </c>
      <c r="F526" s="336" t="s">
        <v>1015</v>
      </c>
      <c r="G526" s="336" t="s">
        <v>902</v>
      </c>
      <c r="H526" s="336" t="s">
        <v>1178</v>
      </c>
      <c r="I526" s="336">
        <v>11.7</v>
      </c>
      <c r="J526" s="336">
        <v>11.8</v>
      </c>
      <c r="K526" s="336" t="s">
        <v>3427</v>
      </c>
      <c r="L526" s="336" t="s">
        <v>3428</v>
      </c>
    </row>
    <row r="527" spans="1:12">
      <c r="A527" t="s">
        <v>1567</v>
      </c>
      <c r="B527"/>
      <c r="C527" s="336" t="s">
        <v>973</v>
      </c>
      <c r="D527" s="336" t="s">
        <v>973</v>
      </c>
      <c r="E527" s="336" t="s">
        <v>983</v>
      </c>
      <c r="F527" s="336" t="s">
        <v>983</v>
      </c>
      <c r="G527" s="336" t="s">
        <v>867</v>
      </c>
      <c r="H527" s="336" t="s">
        <v>867</v>
      </c>
      <c r="I527" s="336">
        <v>15.1</v>
      </c>
      <c r="J527" s="336">
        <v>15.2</v>
      </c>
      <c r="K527" s="336" t="s">
        <v>3429</v>
      </c>
      <c r="L527" s="336" t="s">
        <v>3430</v>
      </c>
    </row>
    <row r="528" spans="1:12">
      <c r="A528" t="s">
        <v>1568</v>
      </c>
      <c r="B528"/>
      <c r="C528" s="336" t="s">
        <v>887</v>
      </c>
      <c r="D528" s="336" t="s">
        <v>887</v>
      </c>
      <c r="E528" s="336" t="s">
        <v>887</v>
      </c>
      <c r="F528" s="336" t="s">
        <v>887</v>
      </c>
      <c r="G528" s="336" t="s">
        <v>899</v>
      </c>
      <c r="H528" s="336" t="s">
        <v>903</v>
      </c>
      <c r="I528" s="336">
        <v>8.5500000000000007</v>
      </c>
      <c r="J528" s="336">
        <v>8.6</v>
      </c>
      <c r="K528" s="336" t="s">
        <v>3431</v>
      </c>
      <c r="L528" s="336" t="s">
        <v>3432</v>
      </c>
    </row>
    <row r="529" spans="1:12">
      <c r="A529" t="s">
        <v>1569</v>
      </c>
      <c r="B529"/>
      <c r="C529" s="336" t="s">
        <v>1420</v>
      </c>
      <c r="D529" s="336" t="s">
        <v>1296</v>
      </c>
      <c r="E529" s="336" t="s">
        <v>1420</v>
      </c>
      <c r="F529" s="336" t="s">
        <v>1420</v>
      </c>
      <c r="G529" s="336" t="s">
        <v>867</v>
      </c>
      <c r="H529" s="336" t="s">
        <v>867</v>
      </c>
      <c r="I529" s="336">
        <v>9.75</v>
      </c>
      <c r="J529" s="336">
        <v>9.8000000000000007</v>
      </c>
      <c r="K529" s="336" t="s">
        <v>3433</v>
      </c>
      <c r="L529" s="336" t="s">
        <v>3434</v>
      </c>
    </row>
    <row r="530" spans="1:12">
      <c r="A530" t="s">
        <v>1571</v>
      </c>
      <c r="B530"/>
      <c r="C530" s="336" t="s">
        <v>992</v>
      </c>
      <c r="D530" s="336" t="s">
        <v>1420</v>
      </c>
      <c r="E530" s="336" t="s">
        <v>1408</v>
      </c>
      <c r="F530" s="336" t="s">
        <v>1570</v>
      </c>
      <c r="G530" s="336" t="s">
        <v>866</v>
      </c>
      <c r="H530" s="336" t="s">
        <v>1195</v>
      </c>
      <c r="I530" s="336">
        <v>9.75</v>
      </c>
      <c r="J530" s="336">
        <v>9.8000000000000007</v>
      </c>
      <c r="K530" s="336" t="s">
        <v>3435</v>
      </c>
      <c r="L530" s="336" t="s">
        <v>3436</v>
      </c>
    </row>
    <row r="531" spans="1:12">
      <c r="A531" t="s">
        <v>1572</v>
      </c>
      <c r="B531"/>
      <c r="C531" s="336" t="s">
        <v>2018</v>
      </c>
      <c r="D531" s="336" t="s">
        <v>2018</v>
      </c>
      <c r="E531" s="336" t="s">
        <v>1134</v>
      </c>
      <c r="F531" s="336" t="s">
        <v>2018</v>
      </c>
      <c r="G531" s="336" t="s">
        <v>867</v>
      </c>
      <c r="H531" s="336" t="s">
        <v>867</v>
      </c>
      <c r="I531" s="336">
        <v>4.78</v>
      </c>
      <c r="J531" s="336">
        <v>4.8</v>
      </c>
      <c r="K531" s="336" t="s">
        <v>3437</v>
      </c>
      <c r="L531" s="336" t="s">
        <v>3438</v>
      </c>
    </row>
    <row r="532" spans="1:12">
      <c r="A532" t="s">
        <v>2392</v>
      </c>
      <c r="B532"/>
      <c r="C532" s="336" t="s">
        <v>1295</v>
      </c>
      <c r="D532" s="336" t="s">
        <v>1295</v>
      </c>
      <c r="E532" s="336" t="s">
        <v>1295</v>
      </c>
      <c r="F532" s="336" t="s">
        <v>1295</v>
      </c>
      <c r="G532" s="336" t="s">
        <v>867</v>
      </c>
      <c r="H532" s="336" t="s">
        <v>867</v>
      </c>
      <c r="I532" s="336">
        <v>10.199999999999999</v>
      </c>
      <c r="J532" s="336">
        <v>10.3</v>
      </c>
      <c r="K532" s="336" t="s">
        <v>3439</v>
      </c>
      <c r="L532" s="336" t="s">
        <v>3440</v>
      </c>
    </row>
    <row r="533" spans="1:12">
      <c r="A533" t="s">
        <v>382</v>
      </c>
      <c r="B533"/>
      <c r="C533" s="336" t="s">
        <v>1395</v>
      </c>
      <c r="D533" s="336" t="s">
        <v>1395</v>
      </c>
      <c r="E533" s="336" t="s">
        <v>1330</v>
      </c>
      <c r="F533" s="336" t="s">
        <v>1330</v>
      </c>
      <c r="G533" s="336" t="s">
        <v>993</v>
      </c>
      <c r="H533" s="336" t="s">
        <v>2393</v>
      </c>
      <c r="I533" s="336">
        <v>13.9</v>
      </c>
      <c r="J533" s="336">
        <v>14</v>
      </c>
      <c r="K533" s="336" t="s">
        <v>3441</v>
      </c>
      <c r="L533" s="336" t="s">
        <v>3442</v>
      </c>
    </row>
    <row r="534" spans="1:12">
      <c r="A534" t="s">
        <v>1575</v>
      </c>
      <c r="B534"/>
      <c r="C534" s="336" t="s">
        <v>1143</v>
      </c>
      <c r="D534" s="336" t="s">
        <v>1143</v>
      </c>
      <c r="E534" s="336" t="s">
        <v>1209</v>
      </c>
      <c r="F534" s="336" t="s">
        <v>1143</v>
      </c>
      <c r="G534" s="336" t="s">
        <v>867</v>
      </c>
      <c r="H534" s="336" t="s">
        <v>867</v>
      </c>
      <c r="I534" s="336">
        <v>11.5</v>
      </c>
      <c r="J534" s="336">
        <v>11.6</v>
      </c>
      <c r="K534" s="336" t="s">
        <v>2394</v>
      </c>
      <c r="L534" s="336" t="s">
        <v>2395</v>
      </c>
    </row>
    <row r="535" spans="1:12">
      <c r="A535" t="s">
        <v>1576</v>
      </c>
      <c r="B535"/>
      <c r="C535" s="336" t="s">
        <v>370</v>
      </c>
      <c r="D535" s="336" t="s">
        <v>370</v>
      </c>
      <c r="E535" s="336" t="s">
        <v>370</v>
      </c>
      <c r="F535" s="336" t="s">
        <v>370</v>
      </c>
      <c r="G535" s="336" t="s">
        <v>370</v>
      </c>
      <c r="H535" s="336" t="s">
        <v>370</v>
      </c>
      <c r="I535" s="336">
        <v>5.05</v>
      </c>
      <c r="J535" s="336">
        <v>5.15</v>
      </c>
      <c r="K535" s="336" t="s">
        <v>370</v>
      </c>
      <c r="L535" s="336" t="s">
        <v>370</v>
      </c>
    </row>
    <row r="536" spans="1:12">
      <c r="A536" t="s">
        <v>1577</v>
      </c>
      <c r="B536"/>
      <c r="C536" s="336" t="s">
        <v>1008</v>
      </c>
      <c r="D536" s="336" t="s">
        <v>1607</v>
      </c>
      <c r="E536" s="336" t="s">
        <v>1008</v>
      </c>
      <c r="F536" s="336" t="s">
        <v>1607</v>
      </c>
      <c r="G536" s="336" t="s">
        <v>866</v>
      </c>
      <c r="H536" s="336" t="s">
        <v>969</v>
      </c>
      <c r="I536" s="336">
        <v>8.85</v>
      </c>
      <c r="J536" s="336">
        <v>8.9</v>
      </c>
      <c r="K536" s="336" t="s">
        <v>3443</v>
      </c>
      <c r="L536" s="336" t="s">
        <v>3444</v>
      </c>
    </row>
    <row r="537" spans="1:12">
      <c r="A537" t="s">
        <v>1579</v>
      </c>
      <c r="B537"/>
      <c r="C537" s="336" t="s">
        <v>1022</v>
      </c>
      <c r="D537" s="336" t="s">
        <v>1329</v>
      </c>
      <c r="E537" s="336" t="s">
        <v>1022</v>
      </c>
      <c r="F537" s="336" t="s">
        <v>1329</v>
      </c>
      <c r="G537" s="336" t="s">
        <v>1056</v>
      </c>
      <c r="H537" s="336" t="s">
        <v>2396</v>
      </c>
      <c r="I537" s="336">
        <v>13.6</v>
      </c>
      <c r="J537" s="336">
        <v>13.7</v>
      </c>
      <c r="K537" s="336" t="s">
        <v>3445</v>
      </c>
      <c r="L537" s="336" t="s">
        <v>3446</v>
      </c>
    </row>
    <row r="538" spans="1:12">
      <c r="A538" t="s">
        <v>1581</v>
      </c>
      <c r="B538"/>
      <c r="C538" s="336" t="s">
        <v>965</v>
      </c>
      <c r="D538" s="336" t="s">
        <v>1636</v>
      </c>
      <c r="E538" s="336" t="s">
        <v>965</v>
      </c>
      <c r="F538" s="336" t="s">
        <v>1636</v>
      </c>
      <c r="G538" s="336" t="s">
        <v>867</v>
      </c>
      <c r="H538" s="336" t="s">
        <v>867</v>
      </c>
      <c r="I538" s="336">
        <v>6.6</v>
      </c>
      <c r="J538" s="336">
        <v>6.65</v>
      </c>
      <c r="K538" s="336" t="s">
        <v>2397</v>
      </c>
      <c r="L538" s="336" t="s">
        <v>2398</v>
      </c>
    </row>
    <row r="539" spans="1:12">
      <c r="A539" t="s">
        <v>1582</v>
      </c>
      <c r="B539"/>
      <c r="C539" s="336" t="s">
        <v>1110</v>
      </c>
      <c r="D539" s="336" t="s">
        <v>1110</v>
      </c>
      <c r="E539" s="336" t="s">
        <v>789</v>
      </c>
      <c r="F539" s="336" t="s">
        <v>789</v>
      </c>
      <c r="G539" s="336" t="s">
        <v>902</v>
      </c>
      <c r="H539" s="336" t="s">
        <v>1207</v>
      </c>
      <c r="I539" s="336">
        <v>12.2</v>
      </c>
      <c r="J539" s="336">
        <v>12.3</v>
      </c>
      <c r="K539" s="336" t="s">
        <v>3447</v>
      </c>
      <c r="L539" s="336" t="s">
        <v>3448</v>
      </c>
    </row>
    <row r="540" spans="1:12">
      <c r="A540" t="s">
        <v>725</v>
      </c>
      <c r="B540"/>
      <c r="C540" s="336" t="s">
        <v>1395</v>
      </c>
      <c r="D540" s="336" t="s">
        <v>1460</v>
      </c>
      <c r="E540" s="336" t="s">
        <v>1395</v>
      </c>
      <c r="F540" s="336" t="s">
        <v>839</v>
      </c>
      <c r="G540" s="336" t="s">
        <v>867</v>
      </c>
      <c r="H540" s="336" t="s">
        <v>867</v>
      </c>
      <c r="I540" s="336">
        <v>14.2</v>
      </c>
      <c r="J540" s="336">
        <v>14.3</v>
      </c>
      <c r="K540" s="336" t="s">
        <v>3449</v>
      </c>
      <c r="L540" s="336" t="s">
        <v>3450</v>
      </c>
    </row>
    <row r="541" spans="1:12">
      <c r="A541" t="s">
        <v>1584</v>
      </c>
      <c r="B541"/>
      <c r="C541" s="336" t="s">
        <v>1300</v>
      </c>
      <c r="D541" s="336" t="s">
        <v>1030</v>
      </c>
      <c r="E541" s="336" t="s">
        <v>1300</v>
      </c>
      <c r="F541" s="336" t="s">
        <v>1030</v>
      </c>
      <c r="G541" s="336" t="s">
        <v>899</v>
      </c>
      <c r="H541" s="336" t="s">
        <v>1343</v>
      </c>
      <c r="I541" s="336">
        <v>7.6</v>
      </c>
      <c r="J541" s="336">
        <v>7.65</v>
      </c>
      <c r="K541" s="336" t="s">
        <v>2292</v>
      </c>
      <c r="L541" s="336" t="s">
        <v>1123</v>
      </c>
    </row>
    <row r="542" spans="1:12">
      <c r="A542" t="s">
        <v>1585</v>
      </c>
      <c r="B542"/>
      <c r="C542" s="336" t="s">
        <v>370</v>
      </c>
      <c r="D542" s="336" t="s">
        <v>370</v>
      </c>
      <c r="E542" s="336" t="s">
        <v>370</v>
      </c>
      <c r="F542" s="336" t="s">
        <v>370</v>
      </c>
      <c r="G542" s="336" t="s">
        <v>370</v>
      </c>
      <c r="H542" s="336" t="s">
        <v>370</v>
      </c>
      <c r="I542" s="336">
        <v>7.4</v>
      </c>
      <c r="J542" s="336">
        <v>7.45</v>
      </c>
      <c r="K542" s="336" t="s">
        <v>370</v>
      </c>
      <c r="L542" s="336" t="s">
        <v>370</v>
      </c>
    </row>
    <row r="543" spans="1:12">
      <c r="A543" t="s">
        <v>1586</v>
      </c>
      <c r="B543"/>
      <c r="C543" s="336" t="s">
        <v>1470</v>
      </c>
      <c r="D543" s="336" t="s">
        <v>802</v>
      </c>
      <c r="E543" s="336" t="s">
        <v>1470</v>
      </c>
      <c r="F543" s="336" t="s">
        <v>938</v>
      </c>
      <c r="G543" s="336" t="s">
        <v>2073</v>
      </c>
      <c r="H543" s="336" t="s">
        <v>2400</v>
      </c>
      <c r="I543" s="336">
        <v>4.3600000000000003</v>
      </c>
      <c r="J543" s="336">
        <v>4.38</v>
      </c>
      <c r="K543" s="336" t="s">
        <v>2401</v>
      </c>
      <c r="L543" s="336" t="s">
        <v>2402</v>
      </c>
    </row>
    <row r="544" spans="1:12">
      <c r="A544" t="s">
        <v>1587</v>
      </c>
      <c r="B544"/>
      <c r="C544" s="336" t="s">
        <v>785</v>
      </c>
      <c r="D544" s="336" t="s">
        <v>785</v>
      </c>
      <c r="E544" s="336" t="s">
        <v>785</v>
      </c>
      <c r="F544" s="336" t="s">
        <v>785</v>
      </c>
      <c r="G544" s="336" t="s">
        <v>867</v>
      </c>
      <c r="H544" s="336" t="s">
        <v>867</v>
      </c>
      <c r="I544" s="336">
        <v>6.05</v>
      </c>
      <c r="J544" s="336">
        <v>6.15</v>
      </c>
      <c r="K544" s="336" t="s">
        <v>3451</v>
      </c>
      <c r="L544" s="336" t="s">
        <v>3452</v>
      </c>
    </row>
    <row r="545" spans="1:12">
      <c r="A545" t="s">
        <v>1588</v>
      </c>
      <c r="B545"/>
      <c r="C545" s="336" t="s">
        <v>370</v>
      </c>
      <c r="D545" s="336" t="s">
        <v>370</v>
      </c>
      <c r="E545" s="336" t="s">
        <v>370</v>
      </c>
      <c r="F545" s="336" t="s">
        <v>370</v>
      </c>
      <c r="G545" s="336" t="s">
        <v>370</v>
      </c>
      <c r="H545" s="336" t="s">
        <v>370</v>
      </c>
      <c r="I545" s="336">
        <v>13</v>
      </c>
      <c r="J545" s="336">
        <v>18.7</v>
      </c>
      <c r="K545" s="336" t="s">
        <v>370</v>
      </c>
      <c r="L545" s="336" t="s">
        <v>370</v>
      </c>
    </row>
    <row r="546" spans="1:12">
      <c r="A546" t="s">
        <v>1589</v>
      </c>
      <c r="B546"/>
      <c r="C546" s="336" t="s">
        <v>1996</v>
      </c>
      <c r="D546" s="336" t="s">
        <v>1996</v>
      </c>
      <c r="E546" s="336" t="s">
        <v>1996</v>
      </c>
      <c r="F546" s="336" t="s">
        <v>1996</v>
      </c>
      <c r="G546" s="336" t="s">
        <v>867</v>
      </c>
      <c r="H546" s="336" t="s">
        <v>867</v>
      </c>
      <c r="I546" s="336">
        <v>1.73</v>
      </c>
      <c r="J546" s="336">
        <v>1.74</v>
      </c>
      <c r="K546" s="336" t="s">
        <v>3453</v>
      </c>
      <c r="L546" s="336" t="s">
        <v>3454</v>
      </c>
    </row>
    <row r="547" spans="1:12">
      <c r="A547" t="s">
        <v>1590</v>
      </c>
      <c r="B547"/>
      <c r="C547" s="336" t="s">
        <v>836</v>
      </c>
      <c r="D547" s="336" t="s">
        <v>836</v>
      </c>
      <c r="E547" s="336" t="s">
        <v>2161</v>
      </c>
      <c r="F547" s="336" t="s">
        <v>836</v>
      </c>
      <c r="G547" s="336" t="s">
        <v>866</v>
      </c>
      <c r="H547" s="336" t="s">
        <v>2027</v>
      </c>
      <c r="I547" s="336">
        <v>5.95</v>
      </c>
      <c r="J547" s="336">
        <v>6</v>
      </c>
      <c r="K547" s="336" t="s">
        <v>3455</v>
      </c>
      <c r="L547" s="336" t="s">
        <v>3456</v>
      </c>
    </row>
    <row r="548" spans="1:12">
      <c r="A548" t="s">
        <v>1591</v>
      </c>
      <c r="B548"/>
      <c r="C548" s="336" t="s">
        <v>370</v>
      </c>
      <c r="D548" s="336" t="s">
        <v>370</v>
      </c>
      <c r="E548" s="336" t="s">
        <v>370</v>
      </c>
      <c r="F548" s="336" t="s">
        <v>370</v>
      </c>
      <c r="G548" s="336" t="s">
        <v>370</v>
      </c>
      <c r="H548" s="336" t="s">
        <v>370</v>
      </c>
      <c r="I548" s="336">
        <v>1.68</v>
      </c>
      <c r="J548" s="336">
        <v>1.75</v>
      </c>
      <c r="K548" s="336" t="s">
        <v>370</v>
      </c>
      <c r="L548" s="336" t="s">
        <v>370</v>
      </c>
    </row>
    <row r="549" spans="1:12">
      <c r="A549" t="s">
        <v>1592</v>
      </c>
      <c r="B549"/>
      <c r="C549" s="336" t="s">
        <v>370</v>
      </c>
      <c r="D549" s="336" t="s">
        <v>370</v>
      </c>
      <c r="E549" s="336" t="s">
        <v>370</v>
      </c>
      <c r="F549" s="336" t="s">
        <v>370</v>
      </c>
      <c r="G549" s="336" t="s">
        <v>370</v>
      </c>
      <c r="H549" s="336" t="s">
        <v>370</v>
      </c>
      <c r="I549" s="336">
        <v>4.92</v>
      </c>
      <c r="J549" s="336">
        <v>4.9800000000000004</v>
      </c>
      <c r="K549" s="336" t="s">
        <v>370</v>
      </c>
      <c r="L549" s="336" t="s">
        <v>370</v>
      </c>
    </row>
    <row r="550" spans="1:12">
      <c r="A550" t="s">
        <v>1593</v>
      </c>
      <c r="B550"/>
      <c r="C550" s="336" t="s">
        <v>1427</v>
      </c>
      <c r="D550" s="336" t="s">
        <v>1427</v>
      </c>
      <c r="E550" s="336" t="s">
        <v>1427</v>
      </c>
      <c r="F550" s="336" t="s">
        <v>1427</v>
      </c>
      <c r="G550" s="336" t="s">
        <v>867</v>
      </c>
      <c r="H550" s="336" t="s">
        <v>867</v>
      </c>
      <c r="I550" s="336">
        <v>2.82</v>
      </c>
      <c r="J550" s="336">
        <v>2.84</v>
      </c>
      <c r="K550" s="336" t="s">
        <v>2330</v>
      </c>
      <c r="L550" s="336" t="s">
        <v>1536</v>
      </c>
    </row>
    <row r="551" spans="1:12">
      <c r="A551" t="s">
        <v>1594</v>
      </c>
      <c r="B551"/>
      <c r="C551" s="336" t="s">
        <v>1143</v>
      </c>
      <c r="D551" s="336" t="s">
        <v>1015</v>
      </c>
      <c r="E551" s="336" t="s">
        <v>1143</v>
      </c>
      <c r="F551" s="336" t="s">
        <v>1143</v>
      </c>
      <c r="G551" s="336" t="s">
        <v>902</v>
      </c>
      <c r="H551" s="336" t="s">
        <v>1178</v>
      </c>
      <c r="I551" s="336">
        <v>11.6</v>
      </c>
      <c r="J551" s="336">
        <v>11.7</v>
      </c>
      <c r="K551" s="336" t="s">
        <v>3457</v>
      </c>
      <c r="L551" s="336" t="s">
        <v>3458</v>
      </c>
    </row>
    <row r="552" spans="1:12">
      <c r="A552" t="s">
        <v>1595</v>
      </c>
      <c r="B552"/>
      <c r="C552" s="336" t="s">
        <v>822</v>
      </c>
      <c r="D552" s="336" t="s">
        <v>1209</v>
      </c>
      <c r="E552" s="336" t="s">
        <v>799</v>
      </c>
      <c r="F552" s="336" t="s">
        <v>1209</v>
      </c>
      <c r="G552" s="336" t="s">
        <v>867</v>
      </c>
      <c r="H552" s="336" t="s">
        <v>867</v>
      </c>
      <c r="I552" s="336">
        <v>11.4</v>
      </c>
      <c r="J552" s="336">
        <v>11.5</v>
      </c>
      <c r="K552" s="336" t="s">
        <v>2404</v>
      </c>
      <c r="L552" s="336" t="s">
        <v>2405</v>
      </c>
    </row>
    <row r="553" spans="1:12">
      <c r="A553" t="s">
        <v>1596</v>
      </c>
      <c r="B553"/>
      <c r="C553" s="336" t="s">
        <v>992</v>
      </c>
      <c r="D553" s="336" t="s">
        <v>1172</v>
      </c>
      <c r="E553" s="336" t="s">
        <v>1408</v>
      </c>
      <c r="F553" s="336" t="s">
        <v>1172</v>
      </c>
      <c r="G553" s="336" t="s">
        <v>866</v>
      </c>
      <c r="H553" s="336" t="s">
        <v>1195</v>
      </c>
      <c r="I553" s="336">
        <v>9.6</v>
      </c>
      <c r="J553" s="336">
        <v>9.6999999999999993</v>
      </c>
      <c r="K553" s="336" t="s">
        <v>3459</v>
      </c>
      <c r="L553" s="336" t="s">
        <v>3460</v>
      </c>
    </row>
    <row r="554" spans="1:12">
      <c r="A554" t="s">
        <v>1597</v>
      </c>
      <c r="B554"/>
      <c r="C554" s="336" t="s">
        <v>829</v>
      </c>
      <c r="D554" s="336" t="s">
        <v>965</v>
      </c>
      <c r="E554" s="336" t="s">
        <v>829</v>
      </c>
      <c r="F554" s="336" t="s">
        <v>1003</v>
      </c>
      <c r="G554" s="336" t="s">
        <v>867</v>
      </c>
      <c r="H554" s="336" t="s">
        <v>867</v>
      </c>
      <c r="I554" s="336">
        <v>6.5</v>
      </c>
      <c r="J554" s="336">
        <v>6.55</v>
      </c>
      <c r="K554" s="336" t="s">
        <v>3461</v>
      </c>
      <c r="L554" s="336" t="s">
        <v>3462</v>
      </c>
    </row>
    <row r="555" spans="1:12">
      <c r="A555" t="s">
        <v>1598</v>
      </c>
      <c r="B555"/>
      <c r="C555" s="336" t="s">
        <v>1060</v>
      </c>
      <c r="D555" s="336" t="s">
        <v>2149</v>
      </c>
      <c r="E555" s="336" t="s">
        <v>1060</v>
      </c>
      <c r="F555" s="336" t="s">
        <v>2149</v>
      </c>
      <c r="G555" s="336" t="s">
        <v>863</v>
      </c>
      <c r="H555" s="336" t="s">
        <v>3463</v>
      </c>
      <c r="I555" s="336">
        <v>2.9</v>
      </c>
      <c r="J555" s="336">
        <v>2.94</v>
      </c>
      <c r="K555" s="336" t="s">
        <v>3464</v>
      </c>
      <c r="L555" s="336" t="s">
        <v>3465</v>
      </c>
    </row>
    <row r="556" spans="1:12">
      <c r="A556" t="s">
        <v>1599</v>
      </c>
      <c r="B556"/>
      <c r="C556" s="336" t="s">
        <v>1345</v>
      </c>
      <c r="D556" s="336" t="s">
        <v>1376</v>
      </c>
      <c r="E556" s="336" t="s">
        <v>1064</v>
      </c>
      <c r="F556" s="336" t="s">
        <v>1345</v>
      </c>
      <c r="G556" s="336" t="s">
        <v>899</v>
      </c>
      <c r="H556" s="336" t="s">
        <v>2194</v>
      </c>
      <c r="I556" s="336">
        <v>9.35</v>
      </c>
      <c r="J556" s="336">
        <v>9.4</v>
      </c>
      <c r="K556" s="336" t="s">
        <v>3466</v>
      </c>
      <c r="L556" s="336" t="s">
        <v>3467</v>
      </c>
    </row>
    <row r="557" spans="1:12">
      <c r="A557" t="s">
        <v>3468</v>
      </c>
      <c r="B557" t="s">
        <v>3469</v>
      </c>
      <c r="C557" s="336" t="s">
        <v>1723</v>
      </c>
      <c r="D557" s="336" t="s">
        <v>1723</v>
      </c>
      <c r="E557" s="336" t="s">
        <v>1723</v>
      </c>
      <c r="F557" s="336" t="s">
        <v>1723</v>
      </c>
      <c r="G557" s="336" t="s">
        <v>878</v>
      </c>
      <c r="H557" s="336" t="s">
        <v>1077</v>
      </c>
      <c r="I557" s="336">
        <v>3.32</v>
      </c>
      <c r="J557" s="336">
        <v>3.36</v>
      </c>
      <c r="K557" s="336" t="s">
        <v>3470</v>
      </c>
      <c r="L557" s="336" t="s">
        <v>3471</v>
      </c>
    </row>
    <row r="558" spans="1:12">
      <c r="A558" t="s">
        <v>1601</v>
      </c>
      <c r="B558"/>
      <c r="C558" s="336" t="s">
        <v>930</v>
      </c>
      <c r="D558" s="336" t="s">
        <v>930</v>
      </c>
      <c r="E558" s="336" t="s">
        <v>930</v>
      </c>
      <c r="F558" s="336" t="s">
        <v>930</v>
      </c>
      <c r="G558" s="336" t="s">
        <v>867</v>
      </c>
      <c r="H558" s="336" t="s">
        <v>867</v>
      </c>
      <c r="I558" s="336">
        <v>7.7</v>
      </c>
      <c r="J558" s="336">
        <v>8.5500000000000007</v>
      </c>
      <c r="K558" s="336" t="s">
        <v>2406</v>
      </c>
      <c r="L558" s="336" t="s">
        <v>1246</v>
      </c>
    </row>
    <row r="559" spans="1:12">
      <c r="A559" t="s">
        <v>1602</v>
      </c>
      <c r="B559"/>
      <c r="C559" s="336" t="s">
        <v>1001</v>
      </c>
      <c r="D559" s="336" t="s">
        <v>796</v>
      </c>
      <c r="E559" s="336" t="s">
        <v>1001</v>
      </c>
      <c r="F559" s="336" t="s">
        <v>1001</v>
      </c>
      <c r="G559" s="336" t="s">
        <v>867</v>
      </c>
      <c r="H559" s="336" t="s">
        <v>867</v>
      </c>
      <c r="I559" s="336">
        <v>7.2</v>
      </c>
      <c r="J559" s="336">
        <v>7.25</v>
      </c>
      <c r="K559" s="336" t="s">
        <v>3472</v>
      </c>
      <c r="L559" s="336" t="s">
        <v>3473</v>
      </c>
    </row>
    <row r="560" spans="1:12">
      <c r="A560" t="s">
        <v>1603</v>
      </c>
      <c r="B560"/>
      <c r="C560" s="336" t="s">
        <v>1280</v>
      </c>
      <c r="D560" s="336" t="s">
        <v>1280</v>
      </c>
      <c r="E560" s="336" t="s">
        <v>953</v>
      </c>
      <c r="F560" s="336" t="s">
        <v>953</v>
      </c>
      <c r="G560" s="336" t="s">
        <v>899</v>
      </c>
      <c r="H560" s="336" t="s">
        <v>1551</v>
      </c>
      <c r="I560" s="336">
        <v>7.25</v>
      </c>
      <c r="J560" s="336">
        <v>7.3</v>
      </c>
      <c r="K560" s="336" t="s">
        <v>3474</v>
      </c>
      <c r="L560" s="336" t="s">
        <v>3475</v>
      </c>
    </row>
    <row r="561" spans="1:12">
      <c r="A561" t="s">
        <v>1604</v>
      </c>
      <c r="B561"/>
      <c r="C561" s="336" t="s">
        <v>952</v>
      </c>
      <c r="D561" s="336" t="s">
        <v>952</v>
      </c>
      <c r="E561" s="336" t="s">
        <v>952</v>
      </c>
      <c r="F561" s="336" t="s">
        <v>952</v>
      </c>
      <c r="G561" s="336" t="s">
        <v>924</v>
      </c>
      <c r="H561" s="336" t="s">
        <v>2026</v>
      </c>
      <c r="I561" s="336">
        <v>7</v>
      </c>
      <c r="J561" s="336">
        <v>7.15</v>
      </c>
      <c r="K561" s="336" t="s">
        <v>2330</v>
      </c>
      <c r="L561" s="336" t="s">
        <v>1916</v>
      </c>
    </row>
    <row r="562" spans="1:12">
      <c r="A562" t="s">
        <v>1605</v>
      </c>
      <c r="B562"/>
      <c r="C562" s="336" t="s">
        <v>791</v>
      </c>
      <c r="D562" s="336" t="s">
        <v>791</v>
      </c>
      <c r="E562" s="336" t="s">
        <v>791</v>
      </c>
      <c r="F562" s="336" t="s">
        <v>791</v>
      </c>
      <c r="G562" s="336" t="s">
        <v>867</v>
      </c>
      <c r="H562" s="336" t="s">
        <v>867</v>
      </c>
      <c r="I562" s="336">
        <v>5.65</v>
      </c>
      <c r="J562" s="336">
        <v>5.7</v>
      </c>
      <c r="K562" s="336" t="s">
        <v>3476</v>
      </c>
      <c r="L562" s="336" t="s">
        <v>3477</v>
      </c>
    </row>
    <row r="563" spans="1:12">
      <c r="A563" t="s">
        <v>1606</v>
      </c>
      <c r="B563"/>
      <c r="C563" s="336" t="s">
        <v>788</v>
      </c>
      <c r="D563" s="336" t="s">
        <v>788</v>
      </c>
      <c r="E563" s="336" t="s">
        <v>968</v>
      </c>
      <c r="F563" s="336" t="s">
        <v>968</v>
      </c>
      <c r="G563" s="336" t="s">
        <v>866</v>
      </c>
      <c r="H563" s="336" t="s">
        <v>969</v>
      </c>
      <c r="I563" s="336">
        <v>9</v>
      </c>
      <c r="J563" s="336">
        <v>9.0500000000000007</v>
      </c>
      <c r="K563" s="336" t="s">
        <v>2344</v>
      </c>
      <c r="L563" s="336" t="s">
        <v>2407</v>
      </c>
    </row>
    <row r="564" spans="1:12">
      <c r="A564" t="s">
        <v>1608</v>
      </c>
      <c r="B564"/>
      <c r="C564" s="336" t="s">
        <v>883</v>
      </c>
      <c r="D564" s="336" t="s">
        <v>930</v>
      </c>
      <c r="E564" s="336" t="s">
        <v>883</v>
      </c>
      <c r="F564" s="336" t="s">
        <v>883</v>
      </c>
      <c r="G564" s="336" t="s">
        <v>867</v>
      </c>
      <c r="H564" s="336" t="s">
        <v>867</v>
      </c>
      <c r="I564" s="336">
        <v>8</v>
      </c>
      <c r="J564" s="336">
        <v>8.0500000000000007</v>
      </c>
      <c r="K564" s="336" t="s">
        <v>3478</v>
      </c>
      <c r="L564" s="336" t="s">
        <v>3479</v>
      </c>
    </row>
    <row r="565" spans="1:12">
      <c r="A565" t="s">
        <v>1609</v>
      </c>
      <c r="B565"/>
      <c r="C565" s="336" t="s">
        <v>370</v>
      </c>
      <c r="D565" s="336" t="s">
        <v>370</v>
      </c>
      <c r="E565" s="336" t="s">
        <v>370</v>
      </c>
      <c r="F565" s="336" t="s">
        <v>370</v>
      </c>
      <c r="G565" s="336" t="s">
        <v>370</v>
      </c>
      <c r="H565" s="336" t="s">
        <v>370</v>
      </c>
      <c r="I565" s="336">
        <v>1.8</v>
      </c>
      <c r="J565" s="336">
        <v>1.86</v>
      </c>
      <c r="K565" s="336" t="s">
        <v>370</v>
      </c>
      <c r="L565" s="336" t="s">
        <v>370</v>
      </c>
    </row>
    <row r="566" spans="1:12">
      <c r="A566" t="s">
        <v>1610</v>
      </c>
      <c r="B566"/>
      <c r="C566" s="336" t="s">
        <v>887</v>
      </c>
      <c r="D566" s="336" t="s">
        <v>1225</v>
      </c>
      <c r="E566" s="336" t="s">
        <v>887</v>
      </c>
      <c r="F566" s="336" t="s">
        <v>1225</v>
      </c>
      <c r="G566" s="336" t="s">
        <v>866</v>
      </c>
      <c r="H566" s="336" t="s">
        <v>1045</v>
      </c>
      <c r="I566" s="336">
        <v>8.6999999999999993</v>
      </c>
      <c r="J566" s="336">
        <v>8.75</v>
      </c>
      <c r="K566" s="336" t="s">
        <v>3480</v>
      </c>
      <c r="L566" s="336" t="s">
        <v>3481</v>
      </c>
    </row>
    <row r="567" spans="1:12">
      <c r="A567" t="s">
        <v>1611</v>
      </c>
      <c r="B567"/>
      <c r="C567" s="336" t="s">
        <v>370</v>
      </c>
      <c r="D567" s="336" t="s">
        <v>370</v>
      </c>
      <c r="E567" s="336" t="s">
        <v>370</v>
      </c>
      <c r="F567" s="336" t="s">
        <v>370</v>
      </c>
      <c r="G567" s="336" t="s">
        <v>370</v>
      </c>
      <c r="H567" s="336" t="s">
        <v>370</v>
      </c>
      <c r="I567" s="336">
        <v>22.6</v>
      </c>
      <c r="J567" s="336">
        <v>22.7</v>
      </c>
      <c r="K567" s="336" t="s">
        <v>370</v>
      </c>
      <c r="L567" s="336" t="s">
        <v>370</v>
      </c>
    </row>
    <row r="568" spans="1:12">
      <c r="A568" t="s">
        <v>1613</v>
      </c>
      <c r="B568"/>
      <c r="C568" s="336" t="s">
        <v>2074</v>
      </c>
      <c r="D568" s="336" t="s">
        <v>1987</v>
      </c>
      <c r="E568" s="336" t="s">
        <v>2236</v>
      </c>
      <c r="F568" s="336" t="s">
        <v>2074</v>
      </c>
      <c r="G568" s="336" t="s">
        <v>867</v>
      </c>
      <c r="H568" s="336" t="s">
        <v>867</v>
      </c>
      <c r="I568" s="336">
        <v>0.93</v>
      </c>
      <c r="J568" s="336">
        <v>0.95</v>
      </c>
      <c r="K568" s="336" t="s">
        <v>2408</v>
      </c>
      <c r="L568" s="336" t="s">
        <v>781</v>
      </c>
    </row>
    <row r="569" spans="1:12">
      <c r="A569" t="s">
        <v>1614</v>
      </c>
      <c r="B569"/>
      <c r="C569" s="336" t="s">
        <v>1182</v>
      </c>
      <c r="D569" s="336" t="s">
        <v>1192</v>
      </c>
      <c r="E569" s="336" t="s">
        <v>1182</v>
      </c>
      <c r="F569" s="336" t="s">
        <v>1192</v>
      </c>
      <c r="G569" s="336" t="s">
        <v>1672</v>
      </c>
      <c r="H569" s="336" t="s">
        <v>2409</v>
      </c>
      <c r="I569" s="336">
        <v>1.95</v>
      </c>
      <c r="J569" s="336">
        <v>1.98</v>
      </c>
      <c r="K569" s="336" t="s">
        <v>3482</v>
      </c>
      <c r="L569" s="336" t="s">
        <v>3483</v>
      </c>
    </row>
    <row r="570" spans="1:12">
      <c r="A570" t="s">
        <v>1615</v>
      </c>
      <c r="B570"/>
      <c r="C570" s="336" t="s">
        <v>1008</v>
      </c>
      <c r="D570" s="336" t="s">
        <v>1008</v>
      </c>
      <c r="E570" s="336" t="s">
        <v>1008</v>
      </c>
      <c r="F570" s="336" t="s">
        <v>1008</v>
      </c>
      <c r="G570" s="336" t="s">
        <v>866</v>
      </c>
      <c r="H570" s="336" t="s">
        <v>907</v>
      </c>
      <c r="I570" s="336">
        <v>8.8000000000000007</v>
      </c>
      <c r="J570" s="336">
        <v>8.85</v>
      </c>
      <c r="K570" s="336" t="s">
        <v>3484</v>
      </c>
      <c r="L570" s="336" t="s">
        <v>3485</v>
      </c>
    </row>
    <row r="571" spans="1:12">
      <c r="A571" t="s">
        <v>1617</v>
      </c>
      <c r="B571"/>
      <c r="C571" s="336" t="s">
        <v>883</v>
      </c>
      <c r="D571" s="336" t="s">
        <v>930</v>
      </c>
      <c r="E571" s="336" t="s">
        <v>883</v>
      </c>
      <c r="F571" s="336" t="s">
        <v>930</v>
      </c>
      <c r="G571" s="336" t="s">
        <v>866</v>
      </c>
      <c r="H571" s="336" t="s">
        <v>2075</v>
      </c>
      <c r="I571" s="336">
        <v>8</v>
      </c>
      <c r="J571" s="336">
        <v>8.0500000000000007</v>
      </c>
      <c r="K571" s="336" t="s">
        <v>3486</v>
      </c>
      <c r="L571" s="336" t="s">
        <v>3487</v>
      </c>
    </row>
    <row r="572" spans="1:12">
      <c r="A572" t="s">
        <v>2411</v>
      </c>
      <c r="B572"/>
      <c r="C572" s="336" t="s">
        <v>1014</v>
      </c>
      <c r="D572" s="336" t="s">
        <v>1014</v>
      </c>
      <c r="E572" s="336" t="s">
        <v>1143</v>
      </c>
      <c r="F572" s="336" t="s">
        <v>1014</v>
      </c>
      <c r="G572" s="336" t="s">
        <v>867</v>
      </c>
      <c r="H572" s="336" t="s">
        <v>867</v>
      </c>
      <c r="I572" s="336">
        <v>11.7</v>
      </c>
      <c r="J572" s="336">
        <v>11.8</v>
      </c>
      <c r="K572" s="336" t="s">
        <v>3488</v>
      </c>
      <c r="L572" s="336" t="s">
        <v>3489</v>
      </c>
    </row>
    <row r="573" spans="1:12">
      <c r="A573" t="s">
        <v>297</v>
      </c>
      <c r="B573"/>
      <c r="C573" s="336">
        <v>4.8600000000000003</v>
      </c>
      <c r="D573" s="336">
        <v>4.8600000000000003</v>
      </c>
      <c r="E573" s="336">
        <v>4.76</v>
      </c>
      <c r="F573" s="336">
        <v>4.8</v>
      </c>
      <c r="G573" s="336">
        <v>-0.02</v>
      </c>
      <c r="H573" s="336">
        <v>-0.41</v>
      </c>
      <c r="I573" s="336">
        <v>4.78</v>
      </c>
      <c r="J573" s="336">
        <v>4.8</v>
      </c>
      <c r="K573" s="336">
        <v>74010</v>
      </c>
      <c r="L573" s="336">
        <v>354.4</v>
      </c>
    </row>
    <row r="574" spans="1:12">
      <c r="A574" t="s">
        <v>275</v>
      </c>
      <c r="B574"/>
      <c r="C574" s="336">
        <v>1.73</v>
      </c>
      <c r="D574" s="336">
        <v>1.75</v>
      </c>
      <c r="E574" s="336">
        <v>1.73</v>
      </c>
      <c r="F574" s="336">
        <v>1.73</v>
      </c>
      <c r="G574" s="336">
        <v>0</v>
      </c>
      <c r="H574" s="336">
        <v>0</v>
      </c>
      <c r="I574" s="336">
        <v>1.73</v>
      </c>
      <c r="J574" s="336">
        <v>1.74</v>
      </c>
      <c r="K574" s="336">
        <v>275500</v>
      </c>
      <c r="L574" s="336">
        <v>478.99</v>
      </c>
    </row>
    <row r="575" spans="1:12">
      <c r="A575" t="s">
        <v>1618</v>
      </c>
      <c r="B575"/>
      <c r="C575" s="336">
        <v>2.42</v>
      </c>
      <c r="D575" s="336">
        <v>2.52</v>
      </c>
      <c r="E575" s="336">
        <v>2.4</v>
      </c>
      <c r="F575" s="336">
        <v>2.5</v>
      </c>
      <c r="G575" s="336">
        <v>0.08</v>
      </c>
      <c r="H575" s="336">
        <v>3.31</v>
      </c>
      <c r="I575" s="336">
        <v>2.5</v>
      </c>
      <c r="J575" s="336">
        <v>2.52</v>
      </c>
      <c r="K575" s="336">
        <v>2102011</v>
      </c>
      <c r="L575" s="336">
        <v>5201.8</v>
      </c>
    </row>
    <row r="576" spans="1:12">
      <c r="A576" t="s">
        <v>1620</v>
      </c>
      <c r="B576"/>
      <c r="C576" s="336">
        <v>2.9</v>
      </c>
      <c r="D576" s="336">
        <v>2.9</v>
      </c>
      <c r="E576" s="336">
        <v>2.88</v>
      </c>
      <c r="F576" s="336">
        <v>2.88</v>
      </c>
      <c r="G576" s="336">
        <v>-0.02</v>
      </c>
      <c r="H576" s="336">
        <v>-0.69</v>
      </c>
      <c r="I576" s="336">
        <v>2.88</v>
      </c>
      <c r="J576" s="336">
        <v>2.9</v>
      </c>
      <c r="K576" s="336">
        <v>252900</v>
      </c>
      <c r="L576" s="336">
        <v>728.83</v>
      </c>
    </row>
    <row r="577" spans="1:12">
      <c r="A577" t="s">
        <v>267</v>
      </c>
      <c r="B577"/>
      <c r="C577" s="336">
        <v>22.9</v>
      </c>
      <c r="D577" s="336">
        <v>22.9</v>
      </c>
      <c r="E577" s="336">
        <v>22.6</v>
      </c>
      <c r="F577" s="336">
        <v>22.7</v>
      </c>
      <c r="G577" s="336">
        <v>-0.1</v>
      </c>
      <c r="H577" s="336">
        <v>-0.44</v>
      </c>
      <c r="I577" s="336">
        <v>22.6</v>
      </c>
      <c r="J577" s="336">
        <v>22.7</v>
      </c>
      <c r="K577" s="336">
        <v>2679847</v>
      </c>
      <c r="L577" s="336">
        <v>60766.400000000001</v>
      </c>
    </row>
    <row r="578" spans="1:12">
      <c r="A578" t="s">
        <v>1621</v>
      </c>
      <c r="B578"/>
      <c r="C578" s="336">
        <v>1.7</v>
      </c>
      <c r="D578" s="336">
        <v>1.72</v>
      </c>
      <c r="E578" s="336">
        <v>1.66</v>
      </c>
      <c r="F578" s="336">
        <v>1.67</v>
      </c>
      <c r="G578" s="336">
        <v>-0.03</v>
      </c>
      <c r="H578" s="336">
        <v>-1.76</v>
      </c>
      <c r="I578" s="336">
        <v>1.67</v>
      </c>
      <c r="J578" s="336">
        <v>1.69</v>
      </c>
      <c r="K578" s="336">
        <v>432235</v>
      </c>
      <c r="L578" s="336">
        <v>728.74</v>
      </c>
    </row>
    <row r="579" spans="1:12">
      <c r="A579" t="s">
        <v>3490</v>
      </c>
      <c r="B579" t="s">
        <v>2585</v>
      </c>
      <c r="C579" s="336">
        <v>0.16</v>
      </c>
      <c r="D579" s="336">
        <v>0.16</v>
      </c>
      <c r="E579" s="336">
        <v>0.15</v>
      </c>
      <c r="F579" s="336">
        <v>0.16</v>
      </c>
      <c r="G579" s="336">
        <v>0</v>
      </c>
      <c r="H579" s="336">
        <v>0</v>
      </c>
      <c r="I579" s="336">
        <v>0.15</v>
      </c>
      <c r="J579" s="336">
        <v>0.16</v>
      </c>
      <c r="K579" s="336">
        <v>1548725</v>
      </c>
      <c r="L579" s="336">
        <v>246.47</v>
      </c>
    </row>
    <row r="580" spans="1:12">
      <c r="A580" t="s">
        <v>228</v>
      </c>
      <c r="B580"/>
      <c r="C580" s="336">
        <v>2.06</v>
      </c>
      <c r="D580" s="336">
        <v>2.06</v>
      </c>
      <c r="E580" s="336">
        <v>2.02</v>
      </c>
      <c r="F580" s="336">
        <v>2.04</v>
      </c>
      <c r="G580" s="336">
        <v>0</v>
      </c>
      <c r="H580" s="336">
        <v>0</v>
      </c>
      <c r="I580" s="336">
        <v>2.02</v>
      </c>
      <c r="J580" s="336">
        <v>2.04</v>
      </c>
      <c r="K580" s="336">
        <v>7832320</v>
      </c>
      <c r="L580" s="336">
        <v>15974.48</v>
      </c>
    </row>
    <row r="581" spans="1:12">
      <c r="A581" t="s">
        <v>197</v>
      </c>
      <c r="B581"/>
      <c r="C581" s="336">
        <v>0.84</v>
      </c>
      <c r="D581" s="336">
        <v>0.86</v>
      </c>
      <c r="E581" s="336">
        <v>0.83</v>
      </c>
      <c r="F581" s="336">
        <v>0.84</v>
      </c>
      <c r="G581" s="336">
        <v>0</v>
      </c>
      <c r="H581" s="336">
        <v>0</v>
      </c>
      <c r="I581" s="336">
        <v>0.84</v>
      </c>
      <c r="J581" s="336">
        <v>0.85</v>
      </c>
      <c r="K581" s="336">
        <v>10976251</v>
      </c>
      <c r="L581" s="336">
        <v>9237.09</v>
      </c>
    </row>
    <row r="582" spans="1:12">
      <c r="A582" t="s">
        <v>1627</v>
      </c>
      <c r="B582"/>
      <c r="C582" s="336">
        <v>0.69</v>
      </c>
      <c r="D582" s="336">
        <v>0.69</v>
      </c>
      <c r="E582" s="336">
        <v>0.68</v>
      </c>
      <c r="F582" s="336">
        <v>0.68</v>
      </c>
      <c r="G582" s="336">
        <v>-0.01</v>
      </c>
      <c r="H582" s="336">
        <v>-1.45</v>
      </c>
      <c r="I582" s="336">
        <v>0.68</v>
      </c>
      <c r="J582" s="336">
        <v>0.69</v>
      </c>
      <c r="K582" s="336">
        <v>259700</v>
      </c>
      <c r="L582" s="336">
        <v>177.64</v>
      </c>
    </row>
    <row r="583" spans="1:12">
      <c r="A583" t="s">
        <v>1629</v>
      </c>
      <c r="B583"/>
      <c r="C583" s="336">
        <v>8.6999999999999993</v>
      </c>
      <c r="D583" s="336">
        <v>8.6999999999999993</v>
      </c>
      <c r="E583" s="336">
        <v>8.6</v>
      </c>
      <c r="F583" s="336">
        <v>8.6999999999999993</v>
      </c>
      <c r="G583" s="336">
        <v>0.05</v>
      </c>
      <c r="H583" s="336">
        <v>0.57999999999999996</v>
      </c>
      <c r="I583" s="336">
        <v>8.65</v>
      </c>
      <c r="J583" s="336">
        <v>8.6999999999999993</v>
      </c>
      <c r="K583" s="336">
        <v>830750</v>
      </c>
      <c r="L583" s="336">
        <v>7188.2</v>
      </c>
    </row>
    <row r="584" spans="1:12">
      <c r="A584" t="s">
        <v>178</v>
      </c>
      <c r="B584"/>
      <c r="C584" s="336">
        <v>4.42</v>
      </c>
      <c r="D584" s="336">
        <v>4.4400000000000004</v>
      </c>
      <c r="E584" s="336">
        <v>4.38</v>
      </c>
      <c r="F584" s="336">
        <v>4.42</v>
      </c>
      <c r="G584" s="336">
        <v>0.04</v>
      </c>
      <c r="H584" s="336">
        <v>0.91</v>
      </c>
      <c r="I584" s="336">
        <v>4.42</v>
      </c>
      <c r="J584" s="336">
        <v>4.4400000000000004</v>
      </c>
      <c r="K584" s="336">
        <v>168155</v>
      </c>
      <c r="L584" s="336">
        <v>740.65</v>
      </c>
    </row>
    <row r="585" spans="1:12">
      <c r="A585" t="s">
        <v>337</v>
      </c>
      <c r="B585"/>
      <c r="C585" s="336">
        <v>1.4</v>
      </c>
      <c r="D585" s="336">
        <v>1.4</v>
      </c>
      <c r="E585" s="336">
        <v>1.39</v>
      </c>
      <c r="F585" s="336">
        <v>1.39</v>
      </c>
      <c r="G585" s="336">
        <v>0</v>
      </c>
      <c r="H585" s="336">
        <v>0</v>
      </c>
      <c r="I585" s="336">
        <v>1.39</v>
      </c>
      <c r="J585" s="336">
        <v>1.4</v>
      </c>
      <c r="K585" s="336">
        <v>1072205</v>
      </c>
      <c r="L585" s="336">
        <v>1492.77</v>
      </c>
    </row>
    <row r="586" spans="1:12">
      <c r="A586" t="s">
        <v>158</v>
      </c>
      <c r="B586"/>
      <c r="C586" s="336">
        <v>3.88</v>
      </c>
      <c r="D586" s="336">
        <v>3.92</v>
      </c>
      <c r="E586" s="336">
        <v>3.86</v>
      </c>
      <c r="F586" s="336">
        <v>3.86</v>
      </c>
      <c r="G586" s="336">
        <v>-0.02</v>
      </c>
      <c r="H586" s="336">
        <v>-0.52</v>
      </c>
      <c r="I586" s="336">
        <v>3.86</v>
      </c>
      <c r="J586" s="336">
        <v>3.88</v>
      </c>
      <c r="K586" s="336">
        <v>440681</v>
      </c>
      <c r="L586" s="336">
        <v>1713.96</v>
      </c>
    </row>
    <row r="587" spans="1:12">
      <c r="A587" t="s">
        <v>139</v>
      </c>
      <c r="B587"/>
      <c r="C587" s="336">
        <v>2</v>
      </c>
      <c r="D587" s="336">
        <v>2.04</v>
      </c>
      <c r="E587" s="336">
        <v>1.98</v>
      </c>
      <c r="F587" s="336">
        <v>2</v>
      </c>
      <c r="G587" s="336">
        <v>0</v>
      </c>
      <c r="H587" s="336">
        <v>0</v>
      </c>
      <c r="I587" s="336">
        <v>2</v>
      </c>
      <c r="J587" s="336">
        <v>2.02</v>
      </c>
      <c r="K587" s="336">
        <v>1980608</v>
      </c>
      <c r="L587" s="336">
        <v>3984.01</v>
      </c>
    </row>
    <row r="588" spans="1:12">
      <c r="A588" t="s">
        <v>1633</v>
      </c>
      <c r="B588"/>
      <c r="C588" s="336">
        <v>9.8000000000000007</v>
      </c>
      <c r="D588" s="336">
        <v>9.85</v>
      </c>
      <c r="E588" s="336">
        <v>9.6999999999999993</v>
      </c>
      <c r="F588" s="336">
        <v>9.8000000000000007</v>
      </c>
      <c r="G588" s="336">
        <v>0.05</v>
      </c>
      <c r="H588" s="336">
        <v>0.51</v>
      </c>
      <c r="I588" s="336">
        <v>9.75</v>
      </c>
      <c r="J588" s="336">
        <v>9.8000000000000007</v>
      </c>
      <c r="K588" s="336">
        <v>110450</v>
      </c>
      <c r="L588" s="336">
        <v>1078.73</v>
      </c>
    </row>
    <row r="589" spans="1:12">
      <c r="A589" t="s">
        <v>135</v>
      </c>
      <c r="B589"/>
      <c r="C589" s="336">
        <v>14.3</v>
      </c>
      <c r="D589" s="336">
        <v>14.4</v>
      </c>
      <c r="E589" s="336">
        <v>14.1</v>
      </c>
      <c r="F589" s="336">
        <v>14.1</v>
      </c>
      <c r="G589" s="336">
        <v>-0.2</v>
      </c>
      <c r="H589" s="336">
        <v>-1.4</v>
      </c>
      <c r="I589" s="336">
        <v>14.1</v>
      </c>
      <c r="J589" s="336">
        <v>14.2</v>
      </c>
      <c r="K589" s="336">
        <v>5016182</v>
      </c>
      <c r="L589" s="336">
        <v>71154.77</v>
      </c>
    </row>
    <row r="590" spans="1:12">
      <c r="A590" t="s">
        <v>133</v>
      </c>
      <c r="B590"/>
      <c r="C590" s="336">
        <v>7.75</v>
      </c>
      <c r="D590" s="336">
        <v>8</v>
      </c>
      <c r="E590" s="336">
        <v>7.45</v>
      </c>
      <c r="F590" s="336">
        <v>7.9</v>
      </c>
      <c r="G590" s="336">
        <v>0.15</v>
      </c>
      <c r="H590" s="336">
        <v>1.94</v>
      </c>
      <c r="I590" s="336">
        <v>7.9</v>
      </c>
      <c r="J590" s="336">
        <v>7.95</v>
      </c>
      <c r="K590" s="336">
        <v>10967479</v>
      </c>
      <c r="L590" s="336">
        <v>85237.72</v>
      </c>
    </row>
    <row r="591" spans="1:12">
      <c r="A591" t="s">
        <v>1634</v>
      </c>
      <c r="B591"/>
      <c r="C591" s="336">
        <v>5.5</v>
      </c>
      <c r="D591" s="336">
        <v>5.6</v>
      </c>
      <c r="E591" s="336">
        <v>5.4</v>
      </c>
      <c r="F591" s="336">
        <v>5.5</v>
      </c>
      <c r="G591" s="336">
        <v>-0.05</v>
      </c>
      <c r="H591" s="336">
        <v>-0.9</v>
      </c>
      <c r="I591" s="336">
        <v>5.5</v>
      </c>
      <c r="J591" s="336">
        <v>5.55</v>
      </c>
      <c r="K591" s="336">
        <v>4141760</v>
      </c>
      <c r="L591" s="336">
        <v>22776.95</v>
      </c>
    </row>
    <row r="592" spans="1:12">
      <c r="A592" t="s">
        <v>127</v>
      </c>
      <c r="B592"/>
      <c r="C592" s="336">
        <v>1.85</v>
      </c>
      <c r="D592" s="336">
        <v>1.87</v>
      </c>
      <c r="E592" s="336">
        <v>1.85</v>
      </c>
      <c r="F592" s="336">
        <v>1.85</v>
      </c>
      <c r="G592" s="336">
        <v>0</v>
      </c>
      <c r="H592" s="336">
        <v>0</v>
      </c>
      <c r="I592" s="336">
        <v>1.85</v>
      </c>
      <c r="J592" s="336">
        <v>1.86</v>
      </c>
      <c r="K592" s="336">
        <v>558770</v>
      </c>
      <c r="L592" s="336">
        <v>1036.1400000000001</v>
      </c>
    </row>
    <row r="593" spans="1:12">
      <c r="A593" t="s">
        <v>123</v>
      </c>
      <c r="B593"/>
      <c r="C593" s="336">
        <v>12.5</v>
      </c>
      <c r="D593" s="336">
        <v>12.6</v>
      </c>
      <c r="E593" s="336">
        <v>12.3</v>
      </c>
      <c r="F593" s="336">
        <v>12.4</v>
      </c>
      <c r="G593" s="336">
        <v>0</v>
      </c>
      <c r="H593" s="336">
        <v>0</v>
      </c>
      <c r="I593" s="336">
        <v>12.4</v>
      </c>
      <c r="J593" s="336">
        <v>12.5</v>
      </c>
      <c r="K593" s="336">
        <v>1796626</v>
      </c>
      <c r="L593" s="336">
        <v>22348.5</v>
      </c>
    </row>
    <row r="594" spans="1:12">
      <c r="A594" t="s">
        <v>1637</v>
      </c>
      <c r="B594"/>
      <c r="C594" s="336">
        <v>3.24</v>
      </c>
      <c r="D594" s="336">
        <v>3.28</v>
      </c>
      <c r="E594" s="336">
        <v>3.22</v>
      </c>
      <c r="F594" s="336">
        <v>3.22</v>
      </c>
      <c r="G594" s="336">
        <v>0</v>
      </c>
      <c r="H594" s="336">
        <v>0</v>
      </c>
      <c r="I594" s="336">
        <v>3.22</v>
      </c>
      <c r="J594" s="336">
        <v>3.26</v>
      </c>
      <c r="K594" s="336">
        <v>412040</v>
      </c>
      <c r="L594" s="336">
        <v>1338.81</v>
      </c>
    </row>
    <row r="595" spans="1:12">
      <c r="A595" t="s">
        <v>1638</v>
      </c>
      <c r="B595"/>
      <c r="C595" s="336">
        <v>1.47</v>
      </c>
      <c r="D595" s="336">
        <v>1.48</v>
      </c>
      <c r="E595" s="336">
        <v>1.45</v>
      </c>
      <c r="F595" s="336">
        <v>1.46</v>
      </c>
      <c r="G595" s="336">
        <v>0</v>
      </c>
      <c r="H595" s="336">
        <v>0</v>
      </c>
      <c r="I595" s="336">
        <v>1.46</v>
      </c>
      <c r="J595" s="336">
        <v>1.47</v>
      </c>
      <c r="K595" s="336">
        <v>304201</v>
      </c>
      <c r="L595" s="336">
        <v>444.65</v>
      </c>
    </row>
    <row r="596" spans="1:12">
      <c r="A596" t="s">
        <v>3491</v>
      </c>
      <c r="B596" t="s">
        <v>2585</v>
      </c>
      <c r="C596" s="336">
        <v>0.69</v>
      </c>
      <c r="D596" s="336">
        <v>0.72</v>
      </c>
      <c r="E596" s="336">
        <v>0.56999999999999995</v>
      </c>
      <c r="F596" s="336">
        <v>0.7</v>
      </c>
      <c r="G596" s="336">
        <v>0.02</v>
      </c>
      <c r="H596" s="336">
        <v>2.94</v>
      </c>
      <c r="I596" s="336">
        <v>0.7</v>
      </c>
      <c r="J596" s="336">
        <v>0.71</v>
      </c>
      <c r="K596" s="336">
        <v>682415709</v>
      </c>
      <c r="L596" s="336">
        <v>455994.86</v>
      </c>
    </row>
    <row r="597" spans="1:12">
      <c r="A597" t="s">
        <v>1641</v>
      </c>
      <c r="B597"/>
      <c r="C597" s="336">
        <v>0.17</v>
      </c>
      <c r="D597" s="336">
        <v>0.18</v>
      </c>
      <c r="E597" s="336">
        <v>0.16</v>
      </c>
      <c r="F597" s="336">
        <v>0.18</v>
      </c>
      <c r="G597" s="336">
        <v>0.01</v>
      </c>
      <c r="H597" s="336">
        <v>5.88</v>
      </c>
      <c r="I597" s="336">
        <v>0.17</v>
      </c>
      <c r="J597" s="336">
        <v>0.18</v>
      </c>
      <c r="K597" s="336">
        <v>61162967</v>
      </c>
      <c r="L597" s="336">
        <v>10418.74</v>
      </c>
    </row>
    <row r="598" spans="1:12">
      <c r="A598" t="s">
        <v>96</v>
      </c>
      <c r="B598"/>
      <c r="C598" s="336">
        <v>4.9400000000000004</v>
      </c>
      <c r="D598" s="336">
        <v>4.9400000000000004</v>
      </c>
      <c r="E598" s="336">
        <v>4.84</v>
      </c>
      <c r="F598" s="336">
        <v>4.9000000000000004</v>
      </c>
      <c r="G598" s="336">
        <v>-0.02</v>
      </c>
      <c r="H598" s="336">
        <v>-0.41</v>
      </c>
      <c r="I598" s="336">
        <v>4.88</v>
      </c>
      <c r="J598" s="336">
        <v>4.9000000000000004</v>
      </c>
      <c r="K598" s="336">
        <v>1326272</v>
      </c>
      <c r="L598" s="336">
        <v>6478.64</v>
      </c>
    </row>
    <row r="599" spans="1:12">
      <c r="A599" t="s">
        <v>90</v>
      </c>
      <c r="B599"/>
      <c r="C599" s="336">
        <v>4.9400000000000004</v>
      </c>
      <c r="D599" s="336">
        <v>4.9400000000000004</v>
      </c>
      <c r="E599" s="336">
        <v>4.84</v>
      </c>
      <c r="F599" s="336">
        <v>4.8600000000000003</v>
      </c>
      <c r="G599" s="336">
        <v>-0.04</v>
      </c>
      <c r="H599" s="336">
        <v>-0.82</v>
      </c>
      <c r="I599" s="336">
        <v>4.8600000000000003</v>
      </c>
      <c r="J599" s="336">
        <v>4.9000000000000004</v>
      </c>
      <c r="K599" s="336">
        <v>438790</v>
      </c>
      <c r="L599" s="336">
        <v>2137.88</v>
      </c>
    </row>
    <row r="600" spans="1:12">
      <c r="A600" t="s">
        <v>1642</v>
      </c>
      <c r="B600"/>
      <c r="C600" s="336">
        <v>1.36</v>
      </c>
      <c r="D600" s="336">
        <v>1.38</v>
      </c>
      <c r="E600" s="336">
        <v>1.36</v>
      </c>
      <c r="F600" s="336">
        <v>1.36</v>
      </c>
      <c r="G600" s="336">
        <v>-0.01</v>
      </c>
      <c r="H600" s="336">
        <v>-0.73</v>
      </c>
      <c r="I600" s="336">
        <v>1.36</v>
      </c>
      <c r="J600" s="336">
        <v>1.38</v>
      </c>
      <c r="K600" s="336">
        <v>320602</v>
      </c>
      <c r="L600" s="336">
        <v>438.71</v>
      </c>
    </row>
    <row r="601" spans="1:12">
      <c r="A601" t="s">
        <v>1644</v>
      </c>
      <c r="B601"/>
      <c r="C601" s="336" t="s">
        <v>997</v>
      </c>
      <c r="D601" s="336" t="s">
        <v>997</v>
      </c>
      <c r="E601" s="336" t="s">
        <v>1198</v>
      </c>
      <c r="F601" s="336" t="s">
        <v>1421</v>
      </c>
      <c r="G601" s="336" t="s">
        <v>867</v>
      </c>
      <c r="H601" s="336" t="s">
        <v>867</v>
      </c>
      <c r="I601" s="336" t="s">
        <v>1372</v>
      </c>
      <c r="J601" s="336" t="s">
        <v>1421</v>
      </c>
      <c r="K601" s="336" t="s">
        <v>3492</v>
      </c>
      <c r="L601" s="336" t="s">
        <v>3493</v>
      </c>
    </row>
    <row r="602" spans="1:12">
      <c r="A602" t="s">
        <v>301</v>
      </c>
      <c r="B602"/>
      <c r="C602" s="336" t="s">
        <v>2271</v>
      </c>
      <c r="D602" s="336" t="s">
        <v>1982</v>
      </c>
      <c r="E602" s="336" t="s">
        <v>1884</v>
      </c>
      <c r="F602" s="336" t="s">
        <v>1884</v>
      </c>
      <c r="G602" s="336" t="s">
        <v>867</v>
      </c>
      <c r="H602" s="336" t="s">
        <v>867</v>
      </c>
      <c r="I602" s="336" t="s">
        <v>1884</v>
      </c>
      <c r="J602" s="336" t="s">
        <v>2271</v>
      </c>
      <c r="K602" s="336" t="s">
        <v>3494</v>
      </c>
      <c r="L602" s="336" t="s">
        <v>3495</v>
      </c>
    </row>
    <row r="603" spans="1:12">
      <c r="A603" t="s">
        <v>1645</v>
      </c>
      <c r="B603"/>
      <c r="C603" s="336" t="s">
        <v>954</v>
      </c>
      <c r="D603" s="336" t="s">
        <v>1001</v>
      </c>
      <c r="E603" s="336" t="s">
        <v>954</v>
      </c>
      <c r="F603" s="336" t="s">
        <v>952</v>
      </c>
      <c r="G603" s="336" t="s">
        <v>899</v>
      </c>
      <c r="H603" s="336" t="s">
        <v>1902</v>
      </c>
      <c r="I603" s="336" t="s">
        <v>952</v>
      </c>
      <c r="J603" s="336" t="s">
        <v>1001</v>
      </c>
      <c r="K603" s="336" t="s">
        <v>3496</v>
      </c>
      <c r="L603" s="336" t="s">
        <v>3497</v>
      </c>
    </row>
    <row r="604" spans="1:12">
      <c r="A604" t="s">
        <v>300</v>
      </c>
      <c r="B604"/>
      <c r="C604" s="336" t="s">
        <v>1985</v>
      </c>
      <c r="D604" s="336" t="s">
        <v>1962</v>
      </c>
      <c r="E604" s="336" t="s">
        <v>2313</v>
      </c>
      <c r="F604" s="336" t="s">
        <v>2313</v>
      </c>
      <c r="G604" s="336" t="s">
        <v>857</v>
      </c>
      <c r="H604" s="336" t="s">
        <v>1902</v>
      </c>
      <c r="I604" s="336" t="s">
        <v>2313</v>
      </c>
      <c r="J604" s="336" t="s">
        <v>1985</v>
      </c>
      <c r="K604" s="336" t="s">
        <v>3498</v>
      </c>
      <c r="L604" s="336" t="s">
        <v>3499</v>
      </c>
    </row>
    <row r="605" spans="1:12">
      <c r="A605" t="s">
        <v>298</v>
      </c>
      <c r="B605"/>
      <c r="C605" s="336" t="s">
        <v>797</v>
      </c>
      <c r="D605" s="336" t="s">
        <v>789</v>
      </c>
      <c r="E605" s="336" t="s">
        <v>1014</v>
      </c>
      <c r="F605" s="336" t="s">
        <v>1206</v>
      </c>
      <c r="G605" s="336" t="s">
        <v>993</v>
      </c>
      <c r="H605" s="336" t="s">
        <v>2046</v>
      </c>
      <c r="I605" s="336" t="s">
        <v>1234</v>
      </c>
      <c r="J605" s="336" t="s">
        <v>1206</v>
      </c>
      <c r="K605" s="336" t="s">
        <v>3500</v>
      </c>
      <c r="L605" s="336" t="s">
        <v>3501</v>
      </c>
    </row>
    <row r="606" spans="1:12">
      <c r="A606" t="s">
        <v>3502</v>
      </c>
      <c r="B606" t="s">
        <v>2462</v>
      </c>
      <c r="C606" s="336" t="s">
        <v>370</v>
      </c>
      <c r="D606" s="336" t="s">
        <v>370</v>
      </c>
      <c r="E606" s="336" t="s">
        <v>370</v>
      </c>
      <c r="F606" s="336" t="s">
        <v>370</v>
      </c>
      <c r="G606" s="336" t="s">
        <v>370</v>
      </c>
      <c r="H606" s="336" t="s">
        <v>370</v>
      </c>
      <c r="I606" s="336" t="s">
        <v>370</v>
      </c>
      <c r="J606" s="336" t="s">
        <v>370</v>
      </c>
      <c r="K606" s="336" t="s">
        <v>370</v>
      </c>
      <c r="L606" s="336" t="s">
        <v>370</v>
      </c>
    </row>
    <row r="607" spans="1:12">
      <c r="A607" t="s">
        <v>3503</v>
      </c>
      <c r="B607" t="s">
        <v>2585</v>
      </c>
      <c r="C607" s="336" t="s">
        <v>1237</v>
      </c>
      <c r="D607" s="336" t="s">
        <v>1646</v>
      </c>
      <c r="E607" s="336" t="s">
        <v>2412</v>
      </c>
      <c r="F607" s="336" t="s">
        <v>1237</v>
      </c>
      <c r="G607" s="336" t="s">
        <v>867</v>
      </c>
      <c r="H607" s="336" t="s">
        <v>867</v>
      </c>
      <c r="I607" s="336" t="s">
        <v>1237</v>
      </c>
      <c r="J607" s="336" t="s">
        <v>1646</v>
      </c>
      <c r="K607" s="336" t="s">
        <v>3504</v>
      </c>
      <c r="L607" s="336" t="s">
        <v>3505</v>
      </c>
    </row>
    <row r="608" spans="1:12">
      <c r="A608" t="s">
        <v>1647</v>
      </c>
      <c r="B608"/>
      <c r="C608" s="336" t="s">
        <v>1044</v>
      </c>
      <c r="D608" s="336" t="s">
        <v>888</v>
      </c>
      <c r="E608" s="336" t="s">
        <v>3506</v>
      </c>
      <c r="F608" s="336" t="s">
        <v>3506</v>
      </c>
      <c r="G608" s="336" t="s">
        <v>924</v>
      </c>
      <c r="H608" s="336" t="s">
        <v>3507</v>
      </c>
      <c r="I608" s="336" t="s">
        <v>3506</v>
      </c>
      <c r="J608" s="336" t="s">
        <v>1043</v>
      </c>
      <c r="K608" s="336" t="s">
        <v>3508</v>
      </c>
      <c r="L608" s="336" t="s">
        <v>3509</v>
      </c>
    </row>
    <row r="609" spans="1:12">
      <c r="A609" t="s">
        <v>292</v>
      </c>
      <c r="B609"/>
      <c r="C609" s="336" t="s">
        <v>1230</v>
      </c>
      <c r="D609" s="336" t="s">
        <v>1229</v>
      </c>
      <c r="E609" s="336" t="s">
        <v>1235</v>
      </c>
      <c r="F609" s="336" t="s">
        <v>1230</v>
      </c>
      <c r="G609" s="336" t="s">
        <v>867</v>
      </c>
      <c r="H609" s="336" t="s">
        <v>867</v>
      </c>
      <c r="I609" s="336" t="s">
        <v>1230</v>
      </c>
      <c r="J609" s="336" t="s">
        <v>1229</v>
      </c>
      <c r="K609" s="336" t="s">
        <v>3510</v>
      </c>
      <c r="L609" s="336" t="s">
        <v>3511</v>
      </c>
    </row>
    <row r="610" spans="1:12">
      <c r="A610" t="s">
        <v>1648</v>
      </c>
      <c r="B610"/>
      <c r="C610" s="336" t="s">
        <v>1942</v>
      </c>
      <c r="D610" s="336" t="s">
        <v>1917</v>
      </c>
      <c r="E610" s="336" t="s">
        <v>1811</v>
      </c>
      <c r="F610" s="336" t="s">
        <v>1942</v>
      </c>
      <c r="G610" s="336" t="s">
        <v>867</v>
      </c>
      <c r="H610" s="336" t="s">
        <v>867</v>
      </c>
      <c r="I610" s="336" t="s">
        <v>1942</v>
      </c>
      <c r="J610" s="336" t="s">
        <v>1917</v>
      </c>
      <c r="K610" s="336" t="s">
        <v>3512</v>
      </c>
      <c r="L610" s="336" t="s">
        <v>3513</v>
      </c>
    </row>
    <row r="611" spans="1:12">
      <c r="A611" t="s">
        <v>736</v>
      </c>
      <c r="B611"/>
      <c r="C611" s="336" t="s">
        <v>870</v>
      </c>
      <c r="D611" s="336" t="s">
        <v>822</v>
      </c>
      <c r="E611" s="336" t="s">
        <v>799</v>
      </c>
      <c r="F611" s="336" t="s">
        <v>1116</v>
      </c>
      <c r="G611" s="336" t="s">
        <v>934</v>
      </c>
      <c r="H611" s="336" t="s">
        <v>1118</v>
      </c>
      <c r="I611" s="336" t="s">
        <v>870</v>
      </c>
      <c r="J611" s="336" t="s">
        <v>1116</v>
      </c>
      <c r="K611" s="336" t="s">
        <v>3514</v>
      </c>
      <c r="L611" s="336" t="s">
        <v>3515</v>
      </c>
    </row>
    <row r="612" spans="1:12">
      <c r="A612" t="s">
        <v>1649</v>
      </c>
      <c r="B612"/>
      <c r="C612" s="336" t="s">
        <v>1360</v>
      </c>
      <c r="D612" s="336" t="s">
        <v>1399</v>
      </c>
      <c r="E612" s="336" t="s">
        <v>1546</v>
      </c>
      <c r="F612" s="336" t="s">
        <v>1399</v>
      </c>
      <c r="G612" s="336" t="s">
        <v>863</v>
      </c>
      <c r="H612" s="336" t="s">
        <v>2413</v>
      </c>
      <c r="I612" s="336" t="s">
        <v>1996</v>
      </c>
      <c r="J612" s="336" t="s">
        <v>1399</v>
      </c>
      <c r="K612" s="336" t="s">
        <v>3516</v>
      </c>
      <c r="L612" s="336" t="s">
        <v>3517</v>
      </c>
    </row>
    <row r="613" spans="1:12">
      <c r="A613" t="s">
        <v>1650</v>
      </c>
      <c r="B613"/>
      <c r="C613" s="336" t="s">
        <v>1378</v>
      </c>
      <c r="D613" s="336" t="s">
        <v>1379</v>
      </c>
      <c r="E613" s="336" t="s">
        <v>1378</v>
      </c>
      <c r="F613" s="336" t="s">
        <v>1378</v>
      </c>
      <c r="G613" s="336" t="s">
        <v>867</v>
      </c>
      <c r="H613" s="336" t="s">
        <v>867</v>
      </c>
      <c r="I613" s="336" t="s">
        <v>1378</v>
      </c>
      <c r="J613" s="336" t="s">
        <v>1379</v>
      </c>
      <c r="K613" s="336" t="s">
        <v>3518</v>
      </c>
      <c r="L613" s="336" t="s">
        <v>3519</v>
      </c>
    </row>
    <row r="614" spans="1:12">
      <c r="A614" t="s">
        <v>1651</v>
      </c>
      <c r="B614"/>
      <c r="C614" s="336" t="s">
        <v>2343</v>
      </c>
      <c r="D614" s="336" t="s">
        <v>1186</v>
      </c>
      <c r="E614" s="336" t="s">
        <v>2343</v>
      </c>
      <c r="F614" s="336" t="s">
        <v>1186</v>
      </c>
      <c r="G614" s="336" t="s">
        <v>1168</v>
      </c>
      <c r="H614" s="336" t="s">
        <v>3520</v>
      </c>
      <c r="I614" s="336" t="s">
        <v>1348</v>
      </c>
      <c r="J614" s="336" t="s">
        <v>1186</v>
      </c>
      <c r="K614" s="336" t="s">
        <v>3521</v>
      </c>
      <c r="L614" s="336" t="s">
        <v>3522</v>
      </c>
    </row>
    <row r="615" spans="1:12">
      <c r="A615" t="s">
        <v>1653</v>
      </c>
      <c r="B615"/>
      <c r="C615" s="336" t="s">
        <v>893</v>
      </c>
      <c r="D615" s="336" t="s">
        <v>893</v>
      </c>
      <c r="E615" s="336" t="s">
        <v>1669</v>
      </c>
      <c r="F615" s="336" t="s">
        <v>1670</v>
      </c>
      <c r="G615" s="336" t="s">
        <v>867</v>
      </c>
      <c r="H615" s="336" t="s">
        <v>867</v>
      </c>
      <c r="I615" s="336" t="s">
        <v>1669</v>
      </c>
      <c r="J615" s="336" t="s">
        <v>1670</v>
      </c>
      <c r="K615" s="336" t="s">
        <v>2414</v>
      </c>
      <c r="L615" s="336" t="s">
        <v>982</v>
      </c>
    </row>
    <row r="616" spans="1:12">
      <c r="A616" t="s">
        <v>262</v>
      </c>
      <c r="B616"/>
      <c r="C616" s="336" t="s">
        <v>2029</v>
      </c>
      <c r="D616" s="336" t="s">
        <v>2415</v>
      </c>
      <c r="E616" s="336" t="s">
        <v>2029</v>
      </c>
      <c r="F616" s="336" t="s">
        <v>2416</v>
      </c>
      <c r="G616" s="336" t="s">
        <v>2052</v>
      </c>
      <c r="H616" s="336" t="s">
        <v>2417</v>
      </c>
      <c r="I616" s="336" t="s">
        <v>2418</v>
      </c>
      <c r="J616" s="336" t="s">
        <v>2416</v>
      </c>
      <c r="K616" s="336" t="s">
        <v>3523</v>
      </c>
      <c r="L616" s="336" t="s">
        <v>3524</v>
      </c>
    </row>
    <row r="617" spans="1:12">
      <c r="A617" t="s">
        <v>1655</v>
      </c>
      <c r="B617"/>
      <c r="C617" s="336" t="s">
        <v>1656</v>
      </c>
      <c r="D617" s="336" t="s">
        <v>1273</v>
      </c>
      <c r="E617" s="336" t="s">
        <v>1656</v>
      </c>
      <c r="F617" s="336" t="s">
        <v>2076</v>
      </c>
      <c r="G617" s="336" t="s">
        <v>878</v>
      </c>
      <c r="H617" s="336" t="s">
        <v>2419</v>
      </c>
      <c r="I617" s="336" t="s">
        <v>2076</v>
      </c>
      <c r="J617" s="336" t="s">
        <v>1273</v>
      </c>
      <c r="K617" s="336" t="s">
        <v>3525</v>
      </c>
      <c r="L617" s="336" t="s">
        <v>3526</v>
      </c>
    </row>
    <row r="618" spans="1:12">
      <c r="A618" t="s">
        <v>1657</v>
      </c>
      <c r="B618"/>
      <c r="C618" s="336" t="s">
        <v>1536</v>
      </c>
      <c r="D618" s="336" t="s">
        <v>1639</v>
      </c>
      <c r="E618" s="336" t="s">
        <v>1640</v>
      </c>
      <c r="F618" s="336" t="s">
        <v>1536</v>
      </c>
      <c r="G618" s="336" t="s">
        <v>867</v>
      </c>
      <c r="H618" s="336" t="s">
        <v>867</v>
      </c>
      <c r="I618" s="336" t="s">
        <v>1640</v>
      </c>
      <c r="J618" s="336" t="s">
        <v>1536</v>
      </c>
      <c r="K618" s="336" t="s">
        <v>3527</v>
      </c>
      <c r="L618" s="336" t="s">
        <v>3528</v>
      </c>
    </row>
    <row r="619" spans="1:12">
      <c r="A619" t="s">
        <v>246</v>
      </c>
      <c r="B619"/>
      <c r="C619" s="336" t="s">
        <v>973</v>
      </c>
      <c r="D619" s="336" t="s">
        <v>980</v>
      </c>
      <c r="E619" s="336" t="s">
        <v>973</v>
      </c>
      <c r="F619" s="336" t="s">
        <v>980</v>
      </c>
      <c r="G619" s="336" t="s">
        <v>867</v>
      </c>
      <c r="H619" s="336" t="s">
        <v>867</v>
      </c>
      <c r="I619" s="336" t="s">
        <v>973</v>
      </c>
      <c r="J619" s="336" t="s">
        <v>982</v>
      </c>
      <c r="K619" s="336" t="s">
        <v>3529</v>
      </c>
      <c r="L619" s="336" t="s">
        <v>3530</v>
      </c>
    </row>
    <row r="620" spans="1:12">
      <c r="A620" t="s">
        <v>1659</v>
      </c>
      <c r="B620"/>
      <c r="C620" s="336" t="s">
        <v>1405</v>
      </c>
      <c r="D620" s="336" t="s">
        <v>1125</v>
      </c>
      <c r="E620" s="336" t="s">
        <v>1405</v>
      </c>
      <c r="F620" s="336" t="s">
        <v>1125</v>
      </c>
      <c r="G620" s="336" t="s">
        <v>867</v>
      </c>
      <c r="H620" s="336" t="s">
        <v>867</v>
      </c>
      <c r="I620" s="336" t="s">
        <v>1405</v>
      </c>
      <c r="J620" s="336" t="s">
        <v>1125</v>
      </c>
      <c r="K620" s="336" t="s">
        <v>2410</v>
      </c>
      <c r="L620" s="336" t="s">
        <v>3531</v>
      </c>
    </row>
    <row r="621" spans="1:12">
      <c r="A621" t="s">
        <v>1660</v>
      </c>
      <c r="B621"/>
      <c r="C621" s="336" t="s">
        <v>914</v>
      </c>
      <c r="D621" s="336" t="s">
        <v>914</v>
      </c>
      <c r="E621" s="336" t="s">
        <v>1456</v>
      </c>
      <c r="F621" s="336" t="s">
        <v>1456</v>
      </c>
      <c r="G621" s="336" t="s">
        <v>947</v>
      </c>
      <c r="H621" s="336" t="s">
        <v>2301</v>
      </c>
      <c r="I621" s="336" t="s">
        <v>1456</v>
      </c>
      <c r="J621" s="336" t="s">
        <v>1502</v>
      </c>
      <c r="K621" s="336" t="s">
        <v>3532</v>
      </c>
      <c r="L621" s="336" t="s">
        <v>3533</v>
      </c>
    </row>
    <row r="622" spans="1:12">
      <c r="A622" t="s">
        <v>1661</v>
      </c>
      <c r="B622"/>
      <c r="C622" s="336" t="s">
        <v>1444</v>
      </c>
      <c r="D622" s="336" t="s">
        <v>1052</v>
      </c>
      <c r="E622" s="336" t="s">
        <v>2376</v>
      </c>
      <c r="F622" s="336" t="s">
        <v>1444</v>
      </c>
      <c r="G622" s="336" t="s">
        <v>867</v>
      </c>
      <c r="H622" s="336" t="s">
        <v>867</v>
      </c>
      <c r="I622" s="336" t="s">
        <v>2376</v>
      </c>
      <c r="J622" s="336" t="s">
        <v>1444</v>
      </c>
      <c r="K622" s="336" t="s">
        <v>3534</v>
      </c>
      <c r="L622" s="336" t="s">
        <v>3535</v>
      </c>
    </row>
    <row r="623" spans="1:12">
      <c r="A623" t="s">
        <v>3536</v>
      </c>
      <c r="B623" t="s">
        <v>2585</v>
      </c>
      <c r="C623" s="336" t="s">
        <v>1622</v>
      </c>
      <c r="D623" s="336" t="s">
        <v>1622</v>
      </c>
      <c r="E623" s="336" t="s">
        <v>1465</v>
      </c>
      <c r="F623" s="336" t="s">
        <v>1623</v>
      </c>
      <c r="G623" s="336" t="s">
        <v>867</v>
      </c>
      <c r="H623" s="336" t="s">
        <v>867</v>
      </c>
      <c r="I623" s="336" t="s">
        <v>1623</v>
      </c>
      <c r="J623" s="336" t="s">
        <v>1622</v>
      </c>
      <c r="K623" s="336" t="s">
        <v>3537</v>
      </c>
      <c r="L623" s="336" t="s">
        <v>3538</v>
      </c>
    </row>
    <row r="624" spans="1:12">
      <c r="A624" t="s">
        <v>214</v>
      </c>
      <c r="B624"/>
      <c r="C624" s="336" t="s">
        <v>1376</v>
      </c>
      <c r="D624" s="336" t="s">
        <v>1578</v>
      </c>
      <c r="E624" s="336" t="s">
        <v>1345</v>
      </c>
      <c r="F624" s="336" t="s">
        <v>1376</v>
      </c>
      <c r="G624" s="336" t="s">
        <v>867</v>
      </c>
      <c r="H624" s="336" t="s">
        <v>867</v>
      </c>
      <c r="I624" s="336" t="s">
        <v>1345</v>
      </c>
      <c r="J624" s="336" t="s">
        <v>1376</v>
      </c>
      <c r="K624" s="336" t="s">
        <v>3539</v>
      </c>
      <c r="L624" s="336" t="s">
        <v>3540</v>
      </c>
    </row>
    <row r="625" spans="1:12">
      <c r="A625" t="s">
        <v>213</v>
      </c>
      <c r="B625"/>
      <c r="C625" s="336" t="s">
        <v>849</v>
      </c>
      <c r="D625" s="336" t="s">
        <v>1294</v>
      </c>
      <c r="E625" s="336" t="s">
        <v>1420</v>
      </c>
      <c r="F625" s="336" t="s">
        <v>1294</v>
      </c>
      <c r="G625" s="336" t="s">
        <v>866</v>
      </c>
      <c r="H625" s="336" t="s">
        <v>2056</v>
      </c>
      <c r="I625" s="336" t="s">
        <v>849</v>
      </c>
      <c r="J625" s="336" t="s">
        <v>1294</v>
      </c>
      <c r="K625" s="336" t="s">
        <v>3541</v>
      </c>
      <c r="L625" s="336" t="s">
        <v>3542</v>
      </c>
    </row>
    <row r="626" spans="1:12">
      <c r="A626" t="s">
        <v>211</v>
      </c>
      <c r="B626"/>
      <c r="C626" s="336" t="s">
        <v>1068</v>
      </c>
      <c r="D626" s="336" t="s">
        <v>1267</v>
      </c>
      <c r="E626" s="336" t="s">
        <v>2381</v>
      </c>
      <c r="F626" s="336" t="s">
        <v>1068</v>
      </c>
      <c r="G626" s="336" t="s">
        <v>943</v>
      </c>
      <c r="H626" s="336" t="s">
        <v>2254</v>
      </c>
      <c r="I626" s="336" t="s">
        <v>1068</v>
      </c>
      <c r="J626" s="336" t="s">
        <v>1267</v>
      </c>
      <c r="K626" s="336" t="s">
        <v>3543</v>
      </c>
      <c r="L626" s="336" t="s">
        <v>3544</v>
      </c>
    </row>
    <row r="627" spans="1:12">
      <c r="A627" t="s">
        <v>2421</v>
      </c>
      <c r="B627"/>
      <c r="C627" s="336" t="s">
        <v>828</v>
      </c>
      <c r="D627" s="336" t="s">
        <v>2034</v>
      </c>
      <c r="E627" s="336" t="s">
        <v>2024</v>
      </c>
      <c r="F627" s="336" t="s">
        <v>1960</v>
      </c>
      <c r="G627" s="336" t="s">
        <v>1056</v>
      </c>
      <c r="H627" s="336" t="s">
        <v>1616</v>
      </c>
      <c r="I627" s="336" t="s">
        <v>1960</v>
      </c>
      <c r="J627" s="336" t="s">
        <v>2034</v>
      </c>
      <c r="K627" s="336" t="s">
        <v>3545</v>
      </c>
      <c r="L627" s="336" t="s">
        <v>3546</v>
      </c>
    </row>
    <row r="628" spans="1:12">
      <c r="A628" t="s">
        <v>1665</v>
      </c>
      <c r="B628"/>
      <c r="C628" s="336" t="s">
        <v>1410</v>
      </c>
      <c r="D628" s="336" t="s">
        <v>1410</v>
      </c>
      <c r="E628" s="336" t="s">
        <v>1666</v>
      </c>
      <c r="F628" s="336" t="s">
        <v>2422</v>
      </c>
      <c r="G628" s="336" t="s">
        <v>943</v>
      </c>
      <c r="H628" s="336" t="s">
        <v>931</v>
      </c>
      <c r="I628" s="336" t="s">
        <v>1666</v>
      </c>
      <c r="J628" s="336" t="s">
        <v>2422</v>
      </c>
      <c r="K628" s="336" t="s">
        <v>3547</v>
      </c>
      <c r="L628" s="336" t="s">
        <v>3548</v>
      </c>
    </row>
    <row r="629" spans="1:12">
      <c r="A629" t="s">
        <v>1667</v>
      </c>
      <c r="B629"/>
      <c r="C629" s="336" t="s">
        <v>1735</v>
      </c>
      <c r="D629" s="336" t="s">
        <v>1735</v>
      </c>
      <c r="E629" s="336" t="s">
        <v>1382</v>
      </c>
      <c r="F629" s="336" t="s">
        <v>1735</v>
      </c>
      <c r="G629" s="336" t="s">
        <v>867</v>
      </c>
      <c r="H629" s="336" t="s">
        <v>867</v>
      </c>
      <c r="I629" s="336" t="s">
        <v>1735</v>
      </c>
      <c r="J629" s="336" t="s">
        <v>1427</v>
      </c>
      <c r="K629" s="336" t="s">
        <v>2423</v>
      </c>
      <c r="L629" s="336" t="s">
        <v>2424</v>
      </c>
    </row>
    <row r="630" spans="1:12">
      <c r="A630" t="s">
        <v>1668</v>
      </c>
      <c r="B630"/>
      <c r="C630" s="336" t="s">
        <v>1365</v>
      </c>
      <c r="D630" s="336" t="s">
        <v>1666</v>
      </c>
      <c r="E630" s="336" t="s">
        <v>1365</v>
      </c>
      <c r="F630" s="336" t="s">
        <v>1801</v>
      </c>
      <c r="G630" s="336" t="s">
        <v>863</v>
      </c>
      <c r="H630" s="336" t="s">
        <v>3549</v>
      </c>
      <c r="I630" s="336" t="s">
        <v>1801</v>
      </c>
      <c r="J630" s="336" t="s">
        <v>1632</v>
      </c>
      <c r="K630" s="336" t="s">
        <v>3550</v>
      </c>
      <c r="L630" s="336" t="s">
        <v>3551</v>
      </c>
    </row>
    <row r="631" spans="1:12">
      <c r="A631" t="s">
        <v>1671</v>
      </c>
      <c r="B631"/>
      <c r="C631" s="336" t="s">
        <v>1548</v>
      </c>
      <c r="D631" s="336" t="s">
        <v>1190</v>
      </c>
      <c r="E631" s="336" t="s">
        <v>1999</v>
      </c>
      <c r="F631" s="336" t="s">
        <v>1999</v>
      </c>
      <c r="G631" s="336" t="s">
        <v>947</v>
      </c>
      <c r="H631" s="336" t="s">
        <v>999</v>
      </c>
      <c r="I631" s="336" t="s">
        <v>1999</v>
      </c>
      <c r="J631" s="336" t="s">
        <v>1548</v>
      </c>
      <c r="K631" s="336" t="s">
        <v>3552</v>
      </c>
      <c r="L631" s="336" t="s">
        <v>3553</v>
      </c>
    </row>
    <row r="632" spans="1:12">
      <c r="A632" t="s">
        <v>198</v>
      </c>
      <c r="B632"/>
      <c r="C632" s="336" t="s">
        <v>909</v>
      </c>
      <c r="D632" s="336" t="s">
        <v>791</v>
      </c>
      <c r="E632" s="336" t="s">
        <v>909</v>
      </c>
      <c r="F632" s="336" t="s">
        <v>791</v>
      </c>
      <c r="G632" s="336" t="s">
        <v>867</v>
      </c>
      <c r="H632" s="336" t="s">
        <v>867</v>
      </c>
      <c r="I632" s="336" t="s">
        <v>909</v>
      </c>
      <c r="J632" s="336" t="s">
        <v>791</v>
      </c>
      <c r="K632" s="336" t="s">
        <v>3554</v>
      </c>
      <c r="L632" s="336" t="s">
        <v>3555</v>
      </c>
    </row>
    <row r="633" spans="1:12">
      <c r="A633" t="s">
        <v>1673</v>
      </c>
      <c r="B633"/>
      <c r="C633" s="336" t="s">
        <v>1217</v>
      </c>
      <c r="D633" s="336" t="s">
        <v>2426</v>
      </c>
      <c r="E633" s="336" t="s">
        <v>1784</v>
      </c>
      <c r="F633" s="336" t="s">
        <v>2426</v>
      </c>
      <c r="G633" s="336" t="s">
        <v>878</v>
      </c>
      <c r="H633" s="336" t="s">
        <v>995</v>
      </c>
      <c r="I633" s="336" t="s">
        <v>1217</v>
      </c>
      <c r="J633" s="336" t="s">
        <v>2426</v>
      </c>
      <c r="K633" s="336" t="s">
        <v>3556</v>
      </c>
      <c r="L633" s="336" t="s">
        <v>3557</v>
      </c>
    </row>
    <row r="634" spans="1:12">
      <c r="A634" t="s">
        <v>1674</v>
      </c>
      <c r="B634"/>
      <c r="C634" s="336" t="s">
        <v>1950</v>
      </c>
      <c r="D634" s="336" t="s">
        <v>1321</v>
      </c>
      <c r="E634" s="336" t="s">
        <v>1950</v>
      </c>
      <c r="F634" s="336" t="s">
        <v>1321</v>
      </c>
      <c r="G634" s="336" t="s">
        <v>1168</v>
      </c>
      <c r="H634" s="336" t="s">
        <v>3558</v>
      </c>
      <c r="I634" s="336" t="s">
        <v>1320</v>
      </c>
      <c r="J634" s="336" t="s">
        <v>1321</v>
      </c>
      <c r="K634" s="336" t="s">
        <v>3559</v>
      </c>
      <c r="L634" s="336" t="s">
        <v>3560</v>
      </c>
    </row>
    <row r="635" spans="1:12">
      <c r="A635" t="s">
        <v>194</v>
      </c>
      <c r="B635"/>
      <c r="C635" s="336" t="s">
        <v>1206</v>
      </c>
      <c r="D635" s="336" t="s">
        <v>797</v>
      </c>
      <c r="E635" s="336" t="s">
        <v>1234</v>
      </c>
      <c r="F635" s="336" t="s">
        <v>1206</v>
      </c>
      <c r="G635" s="336" t="s">
        <v>867</v>
      </c>
      <c r="H635" s="336" t="s">
        <v>867</v>
      </c>
      <c r="I635" s="336" t="s">
        <v>1206</v>
      </c>
      <c r="J635" s="336" t="s">
        <v>797</v>
      </c>
      <c r="K635" s="336" t="s">
        <v>3561</v>
      </c>
      <c r="L635" s="336" t="s">
        <v>3562</v>
      </c>
    </row>
    <row r="636" spans="1:12">
      <c r="A636" t="s">
        <v>3563</v>
      </c>
      <c r="B636" t="s">
        <v>2462</v>
      </c>
      <c r="C636" s="336" t="s">
        <v>370</v>
      </c>
      <c r="D636" s="336" t="s">
        <v>370</v>
      </c>
      <c r="E636" s="336" t="s">
        <v>370</v>
      </c>
      <c r="F636" s="336" t="s">
        <v>370</v>
      </c>
      <c r="G636" s="336" t="s">
        <v>370</v>
      </c>
      <c r="H636" s="336" t="s">
        <v>370</v>
      </c>
      <c r="I636" s="336" t="s">
        <v>370</v>
      </c>
      <c r="J636" s="336" t="s">
        <v>370</v>
      </c>
      <c r="K636" s="336" t="s">
        <v>370</v>
      </c>
      <c r="L636" s="336" t="s">
        <v>370</v>
      </c>
    </row>
    <row r="637" spans="1:12">
      <c r="A637" t="s">
        <v>1675</v>
      </c>
      <c r="B637"/>
      <c r="C637" s="336" t="s">
        <v>949</v>
      </c>
      <c r="D637" s="336" t="s">
        <v>949</v>
      </c>
      <c r="E637" s="336" t="s">
        <v>923</v>
      </c>
      <c r="F637" s="336" t="s">
        <v>923</v>
      </c>
      <c r="G637" s="336" t="s">
        <v>957</v>
      </c>
      <c r="H637" s="336" t="s">
        <v>3564</v>
      </c>
      <c r="I637" s="336" t="s">
        <v>923</v>
      </c>
      <c r="J637" s="336" t="s">
        <v>996</v>
      </c>
      <c r="K637" s="336" t="s">
        <v>3565</v>
      </c>
      <c r="L637" s="336" t="s">
        <v>3566</v>
      </c>
    </row>
    <row r="638" spans="1:12">
      <c r="A638" t="s">
        <v>1676</v>
      </c>
      <c r="B638"/>
      <c r="C638" s="336" t="s">
        <v>1431</v>
      </c>
      <c r="D638" s="336" t="s">
        <v>1333</v>
      </c>
      <c r="E638" s="336" t="s">
        <v>1431</v>
      </c>
      <c r="F638" s="336" t="s">
        <v>2427</v>
      </c>
      <c r="G638" s="336" t="s">
        <v>1168</v>
      </c>
      <c r="H638" s="336" t="s">
        <v>3567</v>
      </c>
      <c r="I638" s="336" t="s">
        <v>2427</v>
      </c>
      <c r="J638" s="336" t="s">
        <v>1333</v>
      </c>
      <c r="K638" s="336" t="s">
        <v>3568</v>
      </c>
      <c r="L638" s="336" t="s">
        <v>3569</v>
      </c>
    </row>
    <row r="639" spans="1:12">
      <c r="A639" t="s">
        <v>1677</v>
      </c>
      <c r="B639"/>
      <c r="C639" s="336" t="s">
        <v>1179</v>
      </c>
      <c r="D639" s="336" t="s">
        <v>1179</v>
      </c>
      <c r="E639" s="336" t="s">
        <v>1212</v>
      </c>
      <c r="F639" s="336" t="s">
        <v>1179</v>
      </c>
      <c r="G639" s="336" t="s">
        <v>867</v>
      </c>
      <c r="H639" s="336" t="s">
        <v>867</v>
      </c>
      <c r="I639" s="336" t="s">
        <v>1212</v>
      </c>
      <c r="J639" s="336" t="s">
        <v>1179</v>
      </c>
      <c r="K639" s="336" t="s">
        <v>3570</v>
      </c>
      <c r="L639" s="336" t="s">
        <v>3571</v>
      </c>
    </row>
    <row r="640" spans="1:12">
      <c r="A640" t="s">
        <v>1678</v>
      </c>
      <c r="B640"/>
      <c r="C640" s="336" t="s">
        <v>1095</v>
      </c>
      <c r="D640" s="336" t="s">
        <v>942</v>
      </c>
      <c r="E640" s="336" t="s">
        <v>1096</v>
      </c>
      <c r="F640" s="336" t="s">
        <v>1096</v>
      </c>
      <c r="G640" s="336" t="s">
        <v>1672</v>
      </c>
      <c r="H640" s="336" t="s">
        <v>3572</v>
      </c>
      <c r="I640" s="336" t="s">
        <v>1096</v>
      </c>
      <c r="J640" s="336" t="s">
        <v>941</v>
      </c>
      <c r="K640" s="336" t="s">
        <v>3573</v>
      </c>
      <c r="L640" s="336" t="s">
        <v>3574</v>
      </c>
    </row>
    <row r="641" spans="1:12">
      <c r="A641" t="s">
        <v>3575</v>
      </c>
      <c r="B641" t="s">
        <v>2462</v>
      </c>
      <c r="C641" s="336" t="s">
        <v>370</v>
      </c>
      <c r="D641" s="336" t="s">
        <v>370</v>
      </c>
      <c r="E641" s="336" t="s">
        <v>370</v>
      </c>
      <c r="F641" s="336" t="s">
        <v>370</v>
      </c>
      <c r="G641" s="336" t="s">
        <v>370</v>
      </c>
      <c r="H641" s="336" t="s">
        <v>370</v>
      </c>
      <c r="I641" s="336" t="s">
        <v>370</v>
      </c>
      <c r="J641" s="336" t="s">
        <v>370</v>
      </c>
      <c r="K641" s="336" t="s">
        <v>370</v>
      </c>
      <c r="L641" s="336" t="s">
        <v>370</v>
      </c>
    </row>
    <row r="642" spans="1:12">
      <c r="A642" t="s">
        <v>1679</v>
      </c>
      <c r="B642"/>
      <c r="C642" s="336" t="s">
        <v>1091</v>
      </c>
      <c r="D642" s="336" t="s">
        <v>1844</v>
      </c>
      <c r="E642" s="336" t="s">
        <v>1253</v>
      </c>
      <c r="F642" s="336" t="s">
        <v>1091</v>
      </c>
      <c r="G642" s="336" t="s">
        <v>1106</v>
      </c>
      <c r="H642" s="336" t="s">
        <v>1939</v>
      </c>
      <c r="I642" s="336" t="s">
        <v>1091</v>
      </c>
      <c r="J642" s="336" t="s">
        <v>3576</v>
      </c>
      <c r="K642" s="336" t="s">
        <v>3577</v>
      </c>
      <c r="L642" s="336" t="s">
        <v>3578</v>
      </c>
    </row>
    <row r="643" spans="1:12">
      <c r="A643" t="s">
        <v>1680</v>
      </c>
      <c r="B643"/>
      <c r="C643" s="336" t="s">
        <v>1919</v>
      </c>
      <c r="D643" s="336" t="s">
        <v>1919</v>
      </c>
      <c r="E643" s="336" t="s">
        <v>2149</v>
      </c>
      <c r="F643" s="336" t="s">
        <v>1919</v>
      </c>
      <c r="G643" s="336" t="s">
        <v>878</v>
      </c>
      <c r="H643" s="336" t="s">
        <v>2005</v>
      </c>
      <c r="I643" s="336" t="s">
        <v>2149</v>
      </c>
      <c r="J643" s="336" t="s">
        <v>1919</v>
      </c>
      <c r="K643" s="336" t="s">
        <v>3579</v>
      </c>
      <c r="L643" s="336" t="s">
        <v>3580</v>
      </c>
    </row>
    <row r="644" spans="1:12">
      <c r="A644" t="s">
        <v>186</v>
      </c>
      <c r="B644"/>
      <c r="C644" s="336" t="s">
        <v>1026</v>
      </c>
      <c r="D644" s="336" t="s">
        <v>1022</v>
      </c>
      <c r="E644" s="336" t="s">
        <v>2033</v>
      </c>
      <c r="F644" s="336" t="s">
        <v>847</v>
      </c>
      <c r="G644" s="336" t="s">
        <v>1056</v>
      </c>
      <c r="H644" s="336" t="s">
        <v>3581</v>
      </c>
      <c r="I644" s="336" t="s">
        <v>847</v>
      </c>
      <c r="J644" s="336" t="s">
        <v>1022</v>
      </c>
      <c r="K644" s="336" t="s">
        <v>3582</v>
      </c>
      <c r="L644" s="336" t="s">
        <v>3583</v>
      </c>
    </row>
    <row r="645" spans="1:12">
      <c r="A645" t="s">
        <v>177</v>
      </c>
      <c r="B645"/>
      <c r="C645" s="336" t="s">
        <v>1074</v>
      </c>
      <c r="D645" s="336" t="s">
        <v>1074</v>
      </c>
      <c r="E645" s="336" t="s">
        <v>1162</v>
      </c>
      <c r="F645" s="336" t="s">
        <v>1074</v>
      </c>
      <c r="G645" s="336" t="s">
        <v>867</v>
      </c>
      <c r="H645" s="336" t="s">
        <v>867</v>
      </c>
      <c r="I645" s="336" t="s">
        <v>1076</v>
      </c>
      <c r="J645" s="336" t="s">
        <v>1074</v>
      </c>
      <c r="K645" s="336" t="s">
        <v>3584</v>
      </c>
      <c r="L645" s="336" t="s">
        <v>3585</v>
      </c>
    </row>
    <row r="646" spans="1:12">
      <c r="A646" t="s">
        <v>2428</v>
      </c>
      <c r="B646"/>
      <c r="C646" s="336" t="s">
        <v>1256</v>
      </c>
      <c r="D646" s="336" t="s">
        <v>1256</v>
      </c>
      <c r="E646" s="336" t="s">
        <v>1232</v>
      </c>
      <c r="F646" s="336" t="s">
        <v>1232</v>
      </c>
      <c r="G646" s="336" t="s">
        <v>895</v>
      </c>
      <c r="H646" s="336" t="s">
        <v>3002</v>
      </c>
      <c r="I646" s="336" t="s">
        <v>1232</v>
      </c>
      <c r="J646" s="336" t="s">
        <v>2429</v>
      </c>
      <c r="K646" s="336" t="s">
        <v>3586</v>
      </c>
      <c r="L646" s="336" t="s">
        <v>3587</v>
      </c>
    </row>
    <row r="647" spans="1:12">
      <c r="A647" t="s">
        <v>1683</v>
      </c>
      <c r="B647"/>
      <c r="C647" s="336" t="s">
        <v>855</v>
      </c>
      <c r="D647" s="336" t="s">
        <v>1250</v>
      </c>
      <c r="E647" s="336" t="s">
        <v>856</v>
      </c>
      <c r="F647" s="336" t="s">
        <v>1250</v>
      </c>
      <c r="G647" s="336" t="s">
        <v>878</v>
      </c>
      <c r="H647" s="336" t="s">
        <v>3549</v>
      </c>
      <c r="I647" s="336" t="s">
        <v>855</v>
      </c>
      <c r="J647" s="336" t="s">
        <v>1250</v>
      </c>
      <c r="K647" s="336" t="s">
        <v>3588</v>
      </c>
      <c r="L647" s="336" t="s">
        <v>3589</v>
      </c>
    </row>
    <row r="648" spans="1:12">
      <c r="A648" t="s">
        <v>1684</v>
      </c>
      <c r="B648"/>
      <c r="C648" s="336" t="s">
        <v>1175</v>
      </c>
      <c r="D648" s="336" t="s">
        <v>1628</v>
      </c>
      <c r="E648" s="336" t="s">
        <v>1175</v>
      </c>
      <c r="F648" s="336" t="s">
        <v>1175</v>
      </c>
      <c r="G648" s="336" t="s">
        <v>867</v>
      </c>
      <c r="H648" s="336" t="s">
        <v>867</v>
      </c>
      <c r="I648" s="336" t="s">
        <v>1175</v>
      </c>
      <c r="J648" s="336" t="s">
        <v>1176</v>
      </c>
      <c r="K648" s="336" t="s">
        <v>3590</v>
      </c>
      <c r="L648" s="336" t="s">
        <v>3591</v>
      </c>
    </row>
    <row r="649" spans="1:12">
      <c r="A649" t="s">
        <v>172</v>
      </c>
      <c r="B649"/>
      <c r="C649" s="336" t="s">
        <v>1002</v>
      </c>
      <c r="D649" s="336" t="s">
        <v>965</v>
      </c>
      <c r="E649" s="336" t="s">
        <v>1002</v>
      </c>
      <c r="F649" s="336" t="s">
        <v>1003</v>
      </c>
      <c r="G649" s="336" t="s">
        <v>934</v>
      </c>
      <c r="H649" s="336" t="s">
        <v>3592</v>
      </c>
      <c r="I649" s="336" t="s">
        <v>829</v>
      </c>
      <c r="J649" s="336" t="s">
        <v>1003</v>
      </c>
      <c r="K649" s="336" t="s">
        <v>3593</v>
      </c>
      <c r="L649" s="336" t="s">
        <v>3594</v>
      </c>
    </row>
    <row r="650" spans="1:12">
      <c r="A650" t="s">
        <v>169</v>
      </c>
      <c r="B650"/>
      <c r="C650" s="336" t="s">
        <v>1548</v>
      </c>
      <c r="D650" s="336" t="s">
        <v>1188</v>
      </c>
      <c r="E650" s="336" t="s">
        <v>1321</v>
      </c>
      <c r="F650" s="336" t="s">
        <v>1321</v>
      </c>
      <c r="G650" s="336" t="s">
        <v>947</v>
      </c>
      <c r="H650" s="336" t="s">
        <v>2890</v>
      </c>
      <c r="I650" s="336" t="s">
        <v>1321</v>
      </c>
      <c r="J650" s="336" t="s">
        <v>1548</v>
      </c>
      <c r="K650" s="336" t="s">
        <v>3595</v>
      </c>
      <c r="L650" s="336" t="s">
        <v>3596</v>
      </c>
    </row>
    <row r="651" spans="1:12">
      <c r="A651" t="s">
        <v>338</v>
      </c>
      <c r="B651"/>
      <c r="C651" s="336" t="s">
        <v>883</v>
      </c>
      <c r="D651" s="336" t="s">
        <v>883</v>
      </c>
      <c r="E651" s="336" t="s">
        <v>1114</v>
      </c>
      <c r="F651" s="336" t="s">
        <v>883</v>
      </c>
      <c r="G651" s="336" t="s">
        <v>867</v>
      </c>
      <c r="H651" s="336" t="s">
        <v>867</v>
      </c>
      <c r="I651" s="336" t="s">
        <v>1113</v>
      </c>
      <c r="J651" s="336" t="s">
        <v>883</v>
      </c>
      <c r="K651" s="336" t="s">
        <v>3597</v>
      </c>
      <c r="L651" s="336" t="s">
        <v>3598</v>
      </c>
    </row>
    <row r="652" spans="1:12">
      <c r="A652" t="s">
        <v>1685</v>
      </c>
      <c r="B652"/>
      <c r="C652" s="336" t="s">
        <v>2039</v>
      </c>
      <c r="D652" s="336" t="s">
        <v>1669</v>
      </c>
      <c r="E652" s="336" t="s">
        <v>2039</v>
      </c>
      <c r="F652" s="336" t="s">
        <v>1500</v>
      </c>
      <c r="G652" s="336" t="s">
        <v>1106</v>
      </c>
      <c r="H652" s="336" t="s">
        <v>2005</v>
      </c>
      <c r="I652" s="336" t="s">
        <v>2039</v>
      </c>
      <c r="J652" s="336" t="s">
        <v>1500</v>
      </c>
      <c r="K652" s="336" t="s">
        <v>3599</v>
      </c>
      <c r="L652" s="336" t="s">
        <v>3600</v>
      </c>
    </row>
    <row r="653" spans="1:12">
      <c r="A653" t="s">
        <v>164</v>
      </c>
      <c r="B653"/>
      <c r="C653" s="336" t="s">
        <v>1197</v>
      </c>
      <c r="D653" s="336" t="s">
        <v>1197</v>
      </c>
      <c r="E653" s="336" t="s">
        <v>2381</v>
      </c>
      <c r="F653" s="336" t="s">
        <v>1069</v>
      </c>
      <c r="G653" s="336" t="s">
        <v>867</v>
      </c>
      <c r="H653" s="336" t="s">
        <v>867</v>
      </c>
      <c r="I653" s="336" t="s">
        <v>1267</v>
      </c>
      <c r="J653" s="336" t="s">
        <v>1069</v>
      </c>
      <c r="K653" s="336" t="s">
        <v>3601</v>
      </c>
      <c r="L653" s="336" t="s">
        <v>3602</v>
      </c>
    </row>
    <row r="654" spans="1:12">
      <c r="A654" t="s">
        <v>157</v>
      </c>
      <c r="B654"/>
      <c r="C654" s="336" t="s">
        <v>913</v>
      </c>
      <c r="D654" s="336" t="s">
        <v>1240</v>
      </c>
      <c r="E654" s="336" t="s">
        <v>837</v>
      </c>
      <c r="F654" s="336" t="s">
        <v>913</v>
      </c>
      <c r="G654" s="336" t="s">
        <v>878</v>
      </c>
      <c r="H654" s="336" t="s">
        <v>911</v>
      </c>
      <c r="I654" s="336" t="s">
        <v>837</v>
      </c>
      <c r="J654" s="336" t="s">
        <v>913</v>
      </c>
      <c r="K654" s="336" t="s">
        <v>3603</v>
      </c>
      <c r="L654" s="336" t="s">
        <v>3604</v>
      </c>
    </row>
    <row r="655" spans="1:12">
      <c r="A655" t="s">
        <v>153</v>
      </c>
      <c r="B655"/>
      <c r="C655" s="336" t="s">
        <v>1624</v>
      </c>
      <c r="D655" s="336" t="s">
        <v>1182</v>
      </c>
      <c r="E655" s="336" t="s">
        <v>1624</v>
      </c>
      <c r="F655" s="336" t="s">
        <v>1935</v>
      </c>
      <c r="G655" s="336" t="s">
        <v>939</v>
      </c>
      <c r="H655" s="336" t="s">
        <v>1932</v>
      </c>
      <c r="I655" s="336" t="s">
        <v>3605</v>
      </c>
      <c r="J655" s="336" t="s">
        <v>1935</v>
      </c>
      <c r="K655" s="336" t="s">
        <v>3606</v>
      </c>
      <c r="L655" s="336" t="s">
        <v>3607</v>
      </c>
    </row>
    <row r="656" spans="1:12">
      <c r="A656" t="s">
        <v>143</v>
      </c>
      <c r="B656"/>
      <c r="C656" s="336" t="s">
        <v>2054</v>
      </c>
      <c r="D656" s="336" t="s">
        <v>2171</v>
      </c>
      <c r="E656" s="336" t="s">
        <v>2163</v>
      </c>
      <c r="F656" s="336" t="s">
        <v>2054</v>
      </c>
      <c r="G656" s="336" t="s">
        <v>934</v>
      </c>
      <c r="H656" s="336" t="s">
        <v>3608</v>
      </c>
      <c r="I656" s="336" t="s">
        <v>2054</v>
      </c>
      <c r="J656" s="336" t="s">
        <v>2246</v>
      </c>
      <c r="K656" s="336" t="s">
        <v>3609</v>
      </c>
      <c r="L656" s="336" t="s">
        <v>3610</v>
      </c>
    </row>
    <row r="657" spans="1:12">
      <c r="A657" t="s">
        <v>1687</v>
      </c>
      <c r="B657"/>
      <c r="C657" s="336" t="s">
        <v>1951</v>
      </c>
      <c r="D657" s="336" t="s">
        <v>906</v>
      </c>
      <c r="E657" s="336" t="s">
        <v>933</v>
      </c>
      <c r="F657" s="336" t="s">
        <v>1897</v>
      </c>
      <c r="G657" s="336" t="s">
        <v>867</v>
      </c>
      <c r="H657" s="336" t="s">
        <v>867</v>
      </c>
      <c r="I657" s="336" t="s">
        <v>1897</v>
      </c>
      <c r="J657" s="336" t="s">
        <v>1951</v>
      </c>
      <c r="K657" s="336" t="s">
        <v>3611</v>
      </c>
      <c r="L657" s="336" t="s">
        <v>3612</v>
      </c>
    </row>
    <row r="658" spans="1:12">
      <c r="A658" t="s">
        <v>84</v>
      </c>
      <c r="B658"/>
      <c r="C658" s="336" t="s">
        <v>837</v>
      </c>
      <c r="D658" s="336" t="s">
        <v>837</v>
      </c>
      <c r="E658" s="336" t="s">
        <v>1436</v>
      </c>
      <c r="F658" s="336" t="s">
        <v>914</v>
      </c>
      <c r="G658" s="336" t="s">
        <v>947</v>
      </c>
      <c r="H658" s="336" t="s">
        <v>1079</v>
      </c>
      <c r="I658" s="336" t="s">
        <v>1502</v>
      </c>
      <c r="J658" s="336" t="s">
        <v>914</v>
      </c>
      <c r="K658" s="336" t="s">
        <v>3613</v>
      </c>
      <c r="L658" s="336" t="s">
        <v>3614</v>
      </c>
    </row>
    <row r="659" spans="1:12">
      <c r="A659" t="s">
        <v>1689</v>
      </c>
      <c r="B659"/>
      <c r="C659" s="336" t="s">
        <v>1159</v>
      </c>
      <c r="D659" s="336" t="s">
        <v>1158</v>
      </c>
      <c r="E659" s="336" t="s">
        <v>1218</v>
      </c>
      <c r="F659" s="336" t="s">
        <v>2431</v>
      </c>
      <c r="G659" s="336" t="s">
        <v>867</v>
      </c>
      <c r="H659" s="336" t="s">
        <v>867</v>
      </c>
      <c r="I659" s="336" t="s">
        <v>2431</v>
      </c>
      <c r="J659" s="336" t="s">
        <v>1159</v>
      </c>
      <c r="K659" s="336" t="s">
        <v>3615</v>
      </c>
      <c r="L659" s="336" t="s">
        <v>3616</v>
      </c>
    </row>
    <row r="660" spans="1:12">
      <c r="A660" t="s">
        <v>1690</v>
      </c>
      <c r="B660"/>
      <c r="C660" s="336">
        <v>0.42</v>
      </c>
      <c r="D660" s="336">
        <v>0.43</v>
      </c>
      <c r="E660" s="336">
        <v>0.42</v>
      </c>
      <c r="F660" s="336">
        <v>0.43</v>
      </c>
      <c r="G660" s="336">
        <v>0.01</v>
      </c>
      <c r="H660" s="336">
        <v>2.38</v>
      </c>
      <c r="I660" s="336">
        <v>0.42</v>
      </c>
      <c r="J660" s="336">
        <v>0.43</v>
      </c>
      <c r="K660" s="336">
        <v>427879</v>
      </c>
      <c r="L660" s="336">
        <v>180.89</v>
      </c>
    </row>
    <row r="661" spans="1:12">
      <c r="A661" t="s">
        <v>1691</v>
      </c>
      <c r="B661"/>
      <c r="C661" s="336">
        <v>2.08</v>
      </c>
      <c r="D661" s="336">
        <v>2.08</v>
      </c>
      <c r="E661" s="336">
        <v>2.04</v>
      </c>
      <c r="F661" s="336">
        <v>2.06</v>
      </c>
      <c r="G661" s="336">
        <v>-0.02</v>
      </c>
      <c r="H661" s="336">
        <v>-0.96</v>
      </c>
      <c r="I661" s="336">
        <v>2.06</v>
      </c>
      <c r="J661" s="336">
        <v>2.08</v>
      </c>
      <c r="K661" s="336">
        <v>1884836</v>
      </c>
      <c r="L661" s="336">
        <v>3889.44</v>
      </c>
    </row>
    <row r="662" spans="1:12">
      <c r="A662" t="s">
        <v>259</v>
      </c>
      <c r="B662"/>
      <c r="C662" s="336">
        <v>2.88</v>
      </c>
      <c r="D662" s="336">
        <v>2.88</v>
      </c>
      <c r="E662" s="336">
        <v>2.84</v>
      </c>
      <c r="F662" s="336">
        <v>2.86</v>
      </c>
      <c r="G662" s="336">
        <v>0</v>
      </c>
      <c r="H662" s="336">
        <v>0</v>
      </c>
      <c r="I662" s="336">
        <v>2.86</v>
      </c>
      <c r="J662" s="336">
        <v>2.88</v>
      </c>
      <c r="K662" s="336">
        <v>4524976</v>
      </c>
      <c r="L662" s="336">
        <v>12968.22</v>
      </c>
    </row>
    <row r="663" spans="1:12">
      <c r="A663" t="s">
        <v>1692</v>
      </c>
      <c r="B663"/>
      <c r="C663" s="336">
        <v>0.44</v>
      </c>
      <c r="D663" s="336">
        <v>0.46</v>
      </c>
      <c r="E663" s="336">
        <v>0.43</v>
      </c>
      <c r="F663" s="336">
        <v>0.44</v>
      </c>
      <c r="G663" s="336">
        <v>0</v>
      </c>
      <c r="H663" s="336">
        <v>0</v>
      </c>
      <c r="I663" s="336">
        <v>0.43</v>
      </c>
      <c r="J663" s="336">
        <v>0.44</v>
      </c>
      <c r="K663" s="336">
        <v>15327004</v>
      </c>
      <c r="L663" s="336">
        <v>6813.23</v>
      </c>
    </row>
    <row r="664" spans="1:12">
      <c r="A664" t="s">
        <v>256</v>
      </c>
      <c r="B664"/>
      <c r="C664" s="336">
        <v>8.3000000000000007</v>
      </c>
      <c r="D664" s="336">
        <v>8.35</v>
      </c>
      <c r="E664" s="336">
        <v>8.25</v>
      </c>
      <c r="F664" s="336">
        <v>8.3000000000000007</v>
      </c>
      <c r="G664" s="336">
        <v>0</v>
      </c>
      <c r="H664" s="336">
        <v>0</v>
      </c>
      <c r="I664" s="336">
        <v>8.25</v>
      </c>
      <c r="J664" s="336">
        <v>8.3000000000000007</v>
      </c>
      <c r="K664" s="336">
        <v>89617</v>
      </c>
      <c r="L664" s="336">
        <v>741.12</v>
      </c>
    </row>
    <row r="665" spans="1:12">
      <c r="A665" t="s">
        <v>250</v>
      </c>
      <c r="B665"/>
      <c r="C665" s="336">
        <v>8.75</v>
      </c>
      <c r="D665" s="336">
        <v>8.75</v>
      </c>
      <c r="E665" s="336">
        <v>8.6</v>
      </c>
      <c r="F665" s="336">
        <v>8.6</v>
      </c>
      <c r="G665" s="336">
        <v>-0.15</v>
      </c>
      <c r="H665" s="336">
        <v>-1.71</v>
      </c>
      <c r="I665" s="336">
        <v>8.6</v>
      </c>
      <c r="J665" s="336">
        <v>8.65</v>
      </c>
      <c r="K665" s="336">
        <v>2543845</v>
      </c>
      <c r="L665" s="336">
        <v>22015.599999999999</v>
      </c>
    </row>
    <row r="666" spans="1:12">
      <c r="A666" t="s">
        <v>1693</v>
      </c>
      <c r="B666"/>
      <c r="C666" s="336">
        <v>0.31</v>
      </c>
      <c r="D666" s="336">
        <v>0.32</v>
      </c>
      <c r="E666" s="336">
        <v>0.3</v>
      </c>
      <c r="F666" s="336">
        <v>0.31</v>
      </c>
      <c r="G666" s="336">
        <v>0</v>
      </c>
      <c r="H666" s="336">
        <v>0</v>
      </c>
      <c r="I666" s="336">
        <v>0.31</v>
      </c>
      <c r="J666" s="336">
        <v>0.32</v>
      </c>
      <c r="K666" s="336">
        <v>31155900</v>
      </c>
      <c r="L666" s="336">
        <v>9562.64</v>
      </c>
    </row>
    <row r="667" spans="1:12">
      <c r="A667" t="s">
        <v>1694</v>
      </c>
      <c r="B667"/>
      <c r="C667" s="336">
        <v>2.1800000000000002</v>
      </c>
      <c r="D667" s="336">
        <v>2.1800000000000002</v>
      </c>
      <c r="E667" s="336">
        <v>2.16</v>
      </c>
      <c r="F667" s="336">
        <v>2.16</v>
      </c>
      <c r="G667" s="336">
        <v>0</v>
      </c>
      <c r="H667" s="336">
        <v>0</v>
      </c>
      <c r="I667" s="336">
        <v>2.16</v>
      </c>
      <c r="J667" s="336">
        <v>2.1800000000000002</v>
      </c>
      <c r="K667" s="336">
        <v>136400</v>
      </c>
      <c r="L667" s="336">
        <v>295.45</v>
      </c>
    </row>
    <row r="668" spans="1:12">
      <c r="A668" t="s">
        <v>1695</v>
      </c>
      <c r="B668"/>
      <c r="C668" s="336">
        <v>11</v>
      </c>
      <c r="D668" s="336">
        <v>11</v>
      </c>
      <c r="E668" s="336">
        <v>10.7</v>
      </c>
      <c r="F668" s="336">
        <v>10.8</v>
      </c>
      <c r="G668" s="336">
        <v>-0.2</v>
      </c>
      <c r="H668" s="336">
        <v>-1.82</v>
      </c>
      <c r="I668" s="336">
        <v>10.8</v>
      </c>
      <c r="J668" s="336">
        <v>10.9</v>
      </c>
      <c r="K668" s="336">
        <v>246541</v>
      </c>
      <c r="L668" s="336">
        <v>2675.31</v>
      </c>
    </row>
    <row r="669" spans="1:12">
      <c r="A669" t="s">
        <v>162</v>
      </c>
      <c r="B669"/>
      <c r="C669" s="336">
        <v>337</v>
      </c>
      <c r="D669" s="336">
        <v>340</v>
      </c>
      <c r="E669" s="336">
        <v>337</v>
      </c>
      <c r="F669" s="336">
        <v>338</v>
      </c>
      <c r="G669" s="336">
        <v>0</v>
      </c>
      <c r="H669" s="336">
        <v>0</v>
      </c>
      <c r="I669" s="336">
        <v>337</v>
      </c>
      <c r="J669" s="336">
        <v>338</v>
      </c>
      <c r="K669" s="336">
        <v>2642472</v>
      </c>
      <c r="L669" s="336">
        <v>893543.99</v>
      </c>
    </row>
    <row r="670" spans="1:12">
      <c r="A670" t="s">
        <v>161</v>
      </c>
      <c r="B670"/>
      <c r="C670" s="336">
        <v>160.5</v>
      </c>
      <c r="D670" s="336">
        <v>160.5</v>
      </c>
      <c r="E670" s="336">
        <v>158</v>
      </c>
      <c r="F670" s="336">
        <v>158.5</v>
      </c>
      <c r="G670" s="336">
        <v>-1</v>
      </c>
      <c r="H670" s="336">
        <v>-0.63</v>
      </c>
      <c r="I670" s="336">
        <v>158.5</v>
      </c>
      <c r="J670" s="336">
        <v>159</v>
      </c>
      <c r="K670" s="336">
        <v>192878</v>
      </c>
      <c r="L670" s="336">
        <v>30629.59</v>
      </c>
    </row>
    <row r="671" spans="1:12">
      <c r="A671" t="s">
        <v>159</v>
      </c>
      <c r="B671"/>
      <c r="C671" s="336">
        <v>5.15</v>
      </c>
      <c r="D671" s="336">
        <v>5.15</v>
      </c>
      <c r="E671" s="336">
        <v>5.05</v>
      </c>
      <c r="F671" s="336">
        <v>5.0999999999999996</v>
      </c>
      <c r="G671" s="336">
        <v>0.05</v>
      </c>
      <c r="H671" s="336">
        <v>0.99</v>
      </c>
      <c r="I671" s="336">
        <v>5.05</v>
      </c>
      <c r="J671" s="336">
        <v>5.15</v>
      </c>
      <c r="K671" s="336">
        <v>67400</v>
      </c>
      <c r="L671" s="336">
        <v>344.12</v>
      </c>
    </row>
    <row r="672" spans="1:12">
      <c r="A672" t="s">
        <v>150</v>
      </c>
      <c r="B672"/>
      <c r="C672" s="336">
        <v>5.35</v>
      </c>
      <c r="D672" s="336">
        <v>5.35</v>
      </c>
      <c r="E672" s="336">
        <v>5.2</v>
      </c>
      <c r="F672" s="336">
        <v>5.25</v>
      </c>
      <c r="G672" s="336">
        <v>-0.05</v>
      </c>
      <c r="H672" s="336">
        <v>-0.94</v>
      </c>
      <c r="I672" s="336">
        <v>5.25</v>
      </c>
      <c r="J672" s="336">
        <v>5.3</v>
      </c>
      <c r="K672" s="336">
        <v>140828</v>
      </c>
      <c r="L672" s="336">
        <v>739.94</v>
      </c>
    </row>
    <row r="673" spans="1:12">
      <c r="A673" t="s">
        <v>1696</v>
      </c>
      <c r="B673"/>
      <c r="C673" s="336">
        <v>2.08</v>
      </c>
      <c r="D673" s="336">
        <v>2.1</v>
      </c>
      <c r="E673" s="336">
        <v>2.08</v>
      </c>
      <c r="F673" s="336">
        <v>2.1</v>
      </c>
      <c r="G673" s="336">
        <v>0</v>
      </c>
      <c r="H673" s="336">
        <v>0</v>
      </c>
      <c r="I673" s="336">
        <v>2.08</v>
      </c>
      <c r="J673" s="336">
        <v>2.1</v>
      </c>
      <c r="K673" s="336">
        <v>195700</v>
      </c>
      <c r="L673" s="336">
        <v>407.2</v>
      </c>
    </row>
    <row r="674" spans="1:12">
      <c r="A674" t="s">
        <v>125</v>
      </c>
      <c r="B674"/>
      <c r="C674" s="336">
        <v>17.8</v>
      </c>
      <c r="D674" s="336">
        <v>18.2</v>
      </c>
      <c r="E674" s="336">
        <v>17.7</v>
      </c>
      <c r="F674" s="336">
        <v>18.100000000000001</v>
      </c>
      <c r="G674" s="336">
        <v>0.4</v>
      </c>
      <c r="H674" s="336">
        <v>2.2599999999999998</v>
      </c>
      <c r="I674" s="336">
        <v>18</v>
      </c>
      <c r="J674" s="336">
        <v>18.100000000000001</v>
      </c>
      <c r="K674" s="336">
        <v>5955726</v>
      </c>
      <c r="L674" s="336">
        <v>107105.65</v>
      </c>
    </row>
    <row r="675" spans="1:12">
      <c r="A675" t="s">
        <v>106</v>
      </c>
      <c r="B675"/>
      <c r="C675" s="336">
        <v>35</v>
      </c>
      <c r="D675" s="336">
        <v>35</v>
      </c>
      <c r="E675" s="336">
        <v>33.75</v>
      </c>
      <c r="F675" s="336">
        <v>34.75</v>
      </c>
      <c r="G675" s="336">
        <v>0.25</v>
      </c>
      <c r="H675" s="336">
        <v>0.72</v>
      </c>
      <c r="I675" s="336">
        <v>34.25</v>
      </c>
      <c r="J675" s="336">
        <v>34.75</v>
      </c>
      <c r="K675" s="336">
        <v>578033</v>
      </c>
      <c r="L675" s="336">
        <v>19880.82</v>
      </c>
    </row>
    <row r="676" spans="1:12">
      <c r="A676" t="s">
        <v>102</v>
      </c>
      <c r="B676"/>
      <c r="C676" s="336">
        <v>1.85</v>
      </c>
      <c r="D676" s="336">
        <v>1.85</v>
      </c>
      <c r="E676" s="336">
        <v>1.83</v>
      </c>
      <c r="F676" s="336">
        <v>1.83</v>
      </c>
      <c r="G676" s="336">
        <v>-0.01</v>
      </c>
      <c r="H676" s="336">
        <v>-0.54</v>
      </c>
      <c r="I676" s="336">
        <v>1.83</v>
      </c>
      <c r="J676" s="336">
        <v>1.84</v>
      </c>
      <c r="K676" s="336">
        <v>6630638</v>
      </c>
      <c r="L676" s="336">
        <v>12179.2</v>
      </c>
    </row>
    <row r="677" spans="1:12">
      <c r="A677" t="s">
        <v>1697</v>
      </c>
      <c r="B677"/>
      <c r="C677" s="336">
        <v>1.55</v>
      </c>
      <c r="D677" s="336">
        <v>1.57</v>
      </c>
      <c r="E677" s="336">
        <v>1.52</v>
      </c>
      <c r="F677" s="336">
        <v>1.56</v>
      </c>
      <c r="G677" s="336">
        <v>0.01</v>
      </c>
      <c r="H677" s="336">
        <v>0.65</v>
      </c>
      <c r="I677" s="336">
        <v>1.54</v>
      </c>
      <c r="J677" s="336">
        <v>1.56</v>
      </c>
      <c r="K677" s="336">
        <v>323900</v>
      </c>
      <c r="L677" s="336">
        <v>501.41</v>
      </c>
    </row>
    <row r="678" spans="1:12">
      <c r="A678" t="s">
        <v>1698</v>
      </c>
      <c r="B678"/>
      <c r="C678" s="336">
        <v>5.5</v>
      </c>
      <c r="D678" s="336">
        <v>5.6</v>
      </c>
      <c r="E678" s="336">
        <v>5.5</v>
      </c>
      <c r="F678" s="336">
        <v>5.55</v>
      </c>
      <c r="G678" s="336">
        <v>0</v>
      </c>
      <c r="H678" s="336">
        <v>0</v>
      </c>
      <c r="I678" s="336">
        <v>5.5</v>
      </c>
      <c r="J678" s="336">
        <v>5.55</v>
      </c>
      <c r="K678" s="336">
        <v>697810</v>
      </c>
      <c r="L678" s="336">
        <v>3852.15</v>
      </c>
    </row>
    <row r="679" spans="1:12">
      <c r="A679" t="s">
        <v>1699</v>
      </c>
      <c r="B679"/>
      <c r="C679" s="336">
        <v>1.85</v>
      </c>
      <c r="D679" s="336">
        <v>1.88</v>
      </c>
      <c r="E679" s="336">
        <v>1.84</v>
      </c>
      <c r="F679" s="336">
        <v>1.84</v>
      </c>
      <c r="G679" s="336">
        <v>-0.01</v>
      </c>
      <c r="H679" s="336">
        <v>-0.54</v>
      </c>
      <c r="I679" s="336">
        <v>1.84</v>
      </c>
      <c r="J679" s="336">
        <v>1.85</v>
      </c>
      <c r="K679" s="336">
        <v>305199</v>
      </c>
      <c r="L679" s="336">
        <v>566.04</v>
      </c>
    </row>
    <row r="680" spans="1:12">
      <c r="A680" t="s">
        <v>1700</v>
      </c>
      <c r="B680"/>
      <c r="C680" s="336">
        <v>3.42</v>
      </c>
      <c r="D680" s="336">
        <v>3.46</v>
      </c>
      <c r="E680" s="336">
        <v>3.34</v>
      </c>
      <c r="F680" s="336">
        <v>3.34</v>
      </c>
      <c r="G680" s="336">
        <v>-0.06</v>
      </c>
      <c r="H680" s="336">
        <v>-1.76</v>
      </c>
      <c r="I680" s="336">
        <v>3.34</v>
      </c>
      <c r="J680" s="336">
        <v>3.38</v>
      </c>
      <c r="K680" s="336">
        <v>752350</v>
      </c>
      <c r="L680" s="336">
        <v>2543.79</v>
      </c>
    </row>
    <row r="681" spans="1:12">
      <c r="A681" t="s">
        <v>1701</v>
      </c>
      <c r="B681"/>
      <c r="C681" s="336">
        <v>138.5</v>
      </c>
      <c r="D681" s="336">
        <v>141</v>
      </c>
      <c r="E681" s="336">
        <v>137.5</v>
      </c>
      <c r="F681" s="336">
        <v>139.5</v>
      </c>
      <c r="G681" s="336">
        <v>0.5</v>
      </c>
      <c r="H681" s="336">
        <v>0.36</v>
      </c>
      <c r="I681" s="336">
        <v>139.5</v>
      </c>
      <c r="J681" s="336">
        <v>140</v>
      </c>
      <c r="K681" s="336">
        <v>2624722</v>
      </c>
      <c r="L681" s="336">
        <v>365042.77</v>
      </c>
    </row>
    <row r="682" spans="1:12">
      <c r="A682" t="s">
        <v>1702</v>
      </c>
      <c r="B682"/>
      <c r="C682" s="336">
        <v>68.25</v>
      </c>
      <c r="D682" s="336">
        <v>69.25</v>
      </c>
      <c r="E682" s="336">
        <v>67.5</v>
      </c>
      <c r="F682" s="336">
        <v>69.25</v>
      </c>
      <c r="G682" s="336">
        <v>0.75</v>
      </c>
      <c r="H682" s="336">
        <v>1.0900000000000001</v>
      </c>
      <c r="I682" s="336">
        <v>69</v>
      </c>
      <c r="J682" s="336">
        <v>69.25</v>
      </c>
      <c r="K682" s="336">
        <v>2836180</v>
      </c>
      <c r="L682" s="336">
        <v>194630.56</v>
      </c>
    </row>
    <row r="683" spans="1:12">
      <c r="A683" t="s">
        <v>1703</v>
      </c>
      <c r="B683"/>
      <c r="C683" s="336">
        <v>6.55</v>
      </c>
      <c r="D683" s="336">
        <v>6.6</v>
      </c>
      <c r="E683" s="336">
        <v>6.35</v>
      </c>
      <c r="F683" s="336">
        <v>6.55</v>
      </c>
      <c r="G683" s="336">
        <v>0.05</v>
      </c>
      <c r="H683" s="336">
        <v>0.77</v>
      </c>
      <c r="I683" s="336">
        <v>6.4</v>
      </c>
      <c r="J683" s="336">
        <v>6.55</v>
      </c>
      <c r="K683" s="336">
        <v>684500</v>
      </c>
      <c r="L683" s="336">
        <v>4456.37</v>
      </c>
    </row>
    <row r="684" spans="1:12">
      <c r="A684" t="s">
        <v>1704</v>
      </c>
      <c r="B684"/>
      <c r="C684" s="336">
        <v>57</v>
      </c>
      <c r="D684" s="336">
        <v>57</v>
      </c>
      <c r="E684" s="336">
        <v>55.5</v>
      </c>
      <c r="F684" s="336">
        <v>56.25</v>
      </c>
      <c r="G684" s="336">
        <v>-0.75</v>
      </c>
      <c r="H684" s="336">
        <v>-1.32</v>
      </c>
      <c r="I684" s="336">
        <v>56.25</v>
      </c>
      <c r="J684" s="336">
        <v>56.5</v>
      </c>
      <c r="K684" s="336">
        <v>675699</v>
      </c>
      <c r="L684" s="336">
        <v>38037.620000000003</v>
      </c>
    </row>
    <row r="685" spans="1:12">
      <c r="A685" t="s">
        <v>1705</v>
      </c>
      <c r="B685"/>
      <c r="C685" s="336">
        <v>4</v>
      </c>
      <c r="D685" s="336">
        <v>4.0199999999999996</v>
      </c>
      <c r="E685" s="336">
        <v>3.98</v>
      </c>
      <c r="F685" s="336">
        <v>4</v>
      </c>
      <c r="G685" s="336">
        <v>0.02</v>
      </c>
      <c r="H685" s="336">
        <v>0.5</v>
      </c>
      <c r="I685" s="336">
        <v>3.98</v>
      </c>
      <c r="J685" s="336">
        <v>4</v>
      </c>
      <c r="K685" s="336">
        <v>1054301</v>
      </c>
      <c r="L685" s="336">
        <v>4215</v>
      </c>
    </row>
    <row r="686" spans="1:12">
      <c r="A686" t="s">
        <v>1706</v>
      </c>
      <c r="B686"/>
      <c r="C686" s="336">
        <v>41</v>
      </c>
      <c r="D686" s="336">
        <v>41</v>
      </c>
      <c r="E686" s="336">
        <v>40</v>
      </c>
      <c r="F686" s="336">
        <v>40.25</v>
      </c>
      <c r="G686" s="336">
        <v>-0.75</v>
      </c>
      <c r="H686" s="336">
        <v>-1.83</v>
      </c>
      <c r="I686" s="336">
        <v>40</v>
      </c>
      <c r="J686" s="336">
        <v>40.25</v>
      </c>
      <c r="K686" s="336">
        <v>1377907</v>
      </c>
      <c r="L686" s="336">
        <v>55581.03</v>
      </c>
    </row>
    <row r="687" spans="1:12">
      <c r="A687" t="s">
        <v>1707</v>
      </c>
      <c r="B687"/>
      <c r="C687" s="336">
        <v>1.1499999999999999</v>
      </c>
      <c r="D687" s="336">
        <v>1.2</v>
      </c>
      <c r="E687" s="336">
        <v>1.1399999999999999</v>
      </c>
      <c r="F687" s="336">
        <v>1.19</v>
      </c>
      <c r="G687" s="336">
        <v>0.04</v>
      </c>
      <c r="H687" s="336">
        <v>3.48</v>
      </c>
      <c r="I687" s="336">
        <v>1.19</v>
      </c>
      <c r="J687" s="336">
        <v>1.2</v>
      </c>
      <c r="K687" s="336">
        <v>26513563</v>
      </c>
      <c r="L687" s="336">
        <v>31243.67</v>
      </c>
    </row>
    <row r="688" spans="1:12">
      <c r="A688" t="s">
        <v>2432</v>
      </c>
      <c r="B688"/>
      <c r="C688" s="336">
        <v>4.8</v>
      </c>
      <c r="D688" s="336">
        <v>4.8600000000000003</v>
      </c>
      <c r="E688" s="336">
        <v>4.74</v>
      </c>
      <c r="F688" s="336">
        <v>4.8600000000000003</v>
      </c>
      <c r="G688" s="336">
        <v>0.06</v>
      </c>
      <c r="H688" s="336">
        <v>1.25</v>
      </c>
      <c r="I688" s="336">
        <v>4.82</v>
      </c>
      <c r="J688" s="336">
        <v>4.8600000000000003</v>
      </c>
      <c r="K688" s="336">
        <v>1854500</v>
      </c>
      <c r="L688" s="336">
        <v>8907.07</v>
      </c>
    </row>
    <row r="689" spans="1:12">
      <c r="A689" t="s">
        <v>199</v>
      </c>
      <c r="B689"/>
      <c r="C689" s="336">
        <v>28.75</v>
      </c>
      <c r="D689" s="336">
        <v>30.25</v>
      </c>
      <c r="E689" s="336">
        <v>28.25</v>
      </c>
      <c r="F689" s="336">
        <v>29.75</v>
      </c>
      <c r="G689" s="336">
        <v>0.75</v>
      </c>
      <c r="H689" s="336">
        <v>2.59</v>
      </c>
      <c r="I689" s="336">
        <v>29.75</v>
      </c>
      <c r="J689" s="336">
        <v>30</v>
      </c>
      <c r="K689" s="336">
        <v>1529962</v>
      </c>
      <c r="L689" s="336">
        <v>45283.7</v>
      </c>
    </row>
    <row r="690" spans="1:12">
      <c r="A690" t="s">
        <v>1708</v>
      </c>
      <c r="B690"/>
      <c r="C690" s="336">
        <v>1.65</v>
      </c>
      <c r="D690" s="336">
        <v>1.66</v>
      </c>
      <c r="E690" s="336">
        <v>1.61</v>
      </c>
      <c r="F690" s="336">
        <v>1.63</v>
      </c>
      <c r="G690" s="336">
        <v>0</v>
      </c>
      <c r="H690" s="336">
        <v>0</v>
      </c>
      <c r="I690" s="336">
        <v>1.62</v>
      </c>
      <c r="J690" s="336">
        <v>1.63</v>
      </c>
      <c r="K690" s="336">
        <v>1013501</v>
      </c>
      <c r="L690" s="336">
        <v>1653.75</v>
      </c>
    </row>
    <row r="691" spans="1:12">
      <c r="A691" t="s">
        <v>1709</v>
      </c>
      <c r="B691"/>
      <c r="C691" s="336">
        <v>6.3</v>
      </c>
      <c r="D691" s="336">
        <v>6.35</v>
      </c>
      <c r="E691" s="336">
        <v>6.2</v>
      </c>
      <c r="F691" s="336">
        <v>6.3</v>
      </c>
      <c r="G691" s="336">
        <v>0.05</v>
      </c>
      <c r="H691" s="336">
        <v>0.8</v>
      </c>
      <c r="I691" s="336">
        <v>6.25</v>
      </c>
      <c r="J691" s="336">
        <v>6.3</v>
      </c>
      <c r="K691" s="336">
        <v>4121852</v>
      </c>
      <c r="L691" s="336">
        <v>25948.28</v>
      </c>
    </row>
    <row r="692" spans="1:12">
      <c r="A692" t="s">
        <v>1710</v>
      </c>
      <c r="B692"/>
      <c r="C692" s="336">
        <v>16.899999999999999</v>
      </c>
      <c r="D692" s="336">
        <v>17.100000000000001</v>
      </c>
      <c r="E692" s="336">
        <v>16.7</v>
      </c>
      <c r="F692" s="336">
        <v>16.899999999999999</v>
      </c>
      <c r="G692" s="336">
        <v>0</v>
      </c>
      <c r="H692" s="336">
        <v>0</v>
      </c>
      <c r="I692" s="336">
        <v>16.899999999999999</v>
      </c>
      <c r="J692" s="336">
        <v>17</v>
      </c>
      <c r="K692" s="336">
        <v>326354</v>
      </c>
      <c r="L692" s="336">
        <v>5536.13</v>
      </c>
    </row>
    <row r="693" spans="1:12">
      <c r="A693" t="s">
        <v>1711</v>
      </c>
      <c r="B693"/>
      <c r="C693" s="336">
        <v>8.9</v>
      </c>
      <c r="D693" s="336">
        <v>9</v>
      </c>
      <c r="E693" s="336">
        <v>8.75</v>
      </c>
      <c r="F693" s="336">
        <v>9</v>
      </c>
      <c r="G693" s="336">
        <v>0.05</v>
      </c>
      <c r="H693" s="336">
        <v>0.56000000000000005</v>
      </c>
      <c r="I693" s="336">
        <v>8.9499999999999993</v>
      </c>
      <c r="J693" s="336">
        <v>9</v>
      </c>
      <c r="K693" s="336">
        <v>1882443</v>
      </c>
      <c r="L693" s="336">
        <v>16681.41</v>
      </c>
    </row>
    <row r="694" spans="1:12">
      <c r="A694" t="s">
        <v>1712</v>
      </c>
      <c r="B694"/>
      <c r="C694" s="336">
        <v>2.46</v>
      </c>
      <c r="D694" s="336">
        <v>2.5</v>
      </c>
      <c r="E694" s="336">
        <v>2.42</v>
      </c>
      <c r="F694" s="336">
        <v>2.44</v>
      </c>
      <c r="G694" s="336">
        <v>-0.02</v>
      </c>
      <c r="H694" s="336">
        <v>-0.81</v>
      </c>
      <c r="I694" s="336">
        <v>2.44</v>
      </c>
      <c r="J694" s="336">
        <v>2.46</v>
      </c>
      <c r="K694" s="336">
        <v>1254587</v>
      </c>
      <c r="L694" s="336">
        <v>3082.03</v>
      </c>
    </row>
    <row r="695" spans="1:12">
      <c r="A695" t="s">
        <v>140</v>
      </c>
      <c r="B695"/>
      <c r="C695" s="336">
        <v>5.55</v>
      </c>
      <c r="D695" s="336">
        <v>5.55</v>
      </c>
      <c r="E695" s="336">
        <v>5.4</v>
      </c>
      <c r="F695" s="336">
        <v>5.45</v>
      </c>
      <c r="G695" s="336">
        <v>0</v>
      </c>
      <c r="H695" s="336">
        <v>0</v>
      </c>
      <c r="I695" s="336">
        <v>5.45</v>
      </c>
      <c r="J695" s="336">
        <v>5.5</v>
      </c>
      <c r="K695" s="336">
        <v>594730</v>
      </c>
      <c r="L695" s="336">
        <v>3246.43</v>
      </c>
    </row>
    <row r="696" spans="1:12">
      <c r="A696" t="s">
        <v>1713</v>
      </c>
      <c r="B696"/>
      <c r="C696" s="336">
        <v>3.38</v>
      </c>
      <c r="D696" s="336">
        <v>3.38</v>
      </c>
      <c r="E696" s="336">
        <v>3.34</v>
      </c>
      <c r="F696" s="336">
        <v>3.36</v>
      </c>
      <c r="G696" s="336">
        <v>0</v>
      </c>
      <c r="H696" s="336">
        <v>0</v>
      </c>
      <c r="I696" s="336">
        <v>3.36</v>
      </c>
      <c r="J696" s="336">
        <v>3.38</v>
      </c>
      <c r="K696" s="336">
        <v>891500</v>
      </c>
      <c r="L696" s="336">
        <v>3000.38</v>
      </c>
    </row>
    <row r="697" spans="1:12">
      <c r="A697" t="s">
        <v>88</v>
      </c>
      <c r="B697"/>
      <c r="C697" s="336">
        <v>5.5</v>
      </c>
      <c r="D697" s="336">
        <v>5.5</v>
      </c>
      <c r="E697" s="336">
        <v>5.4</v>
      </c>
      <c r="F697" s="336">
        <v>5.45</v>
      </c>
      <c r="G697" s="336">
        <v>0</v>
      </c>
      <c r="H697" s="336">
        <v>0</v>
      </c>
      <c r="I697" s="336">
        <v>5.4</v>
      </c>
      <c r="J697" s="336">
        <v>5.45</v>
      </c>
      <c r="K697" s="336">
        <v>34600</v>
      </c>
      <c r="L697" s="336">
        <v>188.11</v>
      </c>
    </row>
    <row r="698" spans="1:12">
      <c r="A698" t="s">
        <v>1714</v>
      </c>
      <c r="B698"/>
      <c r="C698" s="336">
        <v>12.2</v>
      </c>
      <c r="D698" s="336">
        <v>12.2</v>
      </c>
      <c r="E698" s="336">
        <v>12</v>
      </c>
      <c r="F698" s="336">
        <v>12.2</v>
      </c>
      <c r="G698" s="336">
        <v>0</v>
      </c>
      <c r="H698" s="336">
        <v>0</v>
      </c>
      <c r="I698" s="336">
        <v>12.1</v>
      </c>
      <c r="J698" s="336">
        <v>12.2</v>
      </c>
      <c r="K698" s="336">
        <v>2380044</v>
      </c>
      <c r="L698" s="336">
        <v>28757.34</v>
      </c>
    </row>
    <row r="699" spans="1:12">
      <c r="A699" t="s">
        <v>3617</v>
      </c>
      <c r="B699" t="s">
        <v>2585</v>
      </c>
      <c r="C699" s="336">
        <v>0.13</v>
      </c>
      <c r="D699" s="336">
        <v>0.13</v>
      </c>
      <c r="E699" s="336">
        <v>0.12</v>
      </c>
      <c r="F699" s="336">
        <v>0.12</v>
      </c>
      <c r="G699" s="336">
        <v>0</v>
      </c>
      <c r="H699" s="336">
        <v>0</v>
      </c>
      <c r="I699" s="336">
        <v>0.12</v>
      </c>
      <c r="J699" s="336">
        <v>0.13</v>
      </c>
      <c r="K699" s="336">
        <v>27550400</v>
      </c>
      <c r="L699" s="336">
        <v>3342.05</v>
      </c>
    </row>
    <row r="700" spans="1:12">
      <c r="A700" t="s">
        <v>1716</v>
      </c>
      <c r="B700"/>
      <c r="C700" s="336">
        <v>1.68</v>
      </c>
      <c r="D700" s="336">
        <v>1.74</v>
      </c>
      <c r="E700" s="336">
        <v>1.68</v>
      </c>
      <c r="F700" s="336">
        <v>1.69</v>
      </c>
      <c r="G700" s="336">
        <v>0.01</v>
      </c>
      <c r="H700" s="336">
        <v>0.6</v>
      </c>
      <c r="I700" s="336">
        <v>1.69</v>
      </c>
      <c r="J700" s="336">
        <v>1.7</v>
      </c>
      <c r="K700" s="336">
        <v>1339902</v>
      </c>
      <c r="L700" s="336">
        <v>2295.52</v>
      </c>
    </row>
    <row r="701" spans="1:12">
      <c r="A701" t="s">
        <v>1718</v>
      </c>
      <c r="B701"/>
      <c r="C701" s="336">
        <v>2.54</v>
      </c>
      <c r="D701" s="336">
        <v>2.54</v>
      </c>
      <c r="E701" s="336">
        <v>2.52</v>
      </c>
      <c r="F701" s="336">
        <v>2.54</v>
      </c>
      <c r="G701" s="336">
        <v>0</v>
      </c>
      <c r="H701" s="336">
        <v>0</v>
      </c>
      <c r="I701" s="336">
        <v>2.5</v>
      </c>
      <c r="J701" s="336">
        <v>2.54</v>
      </c>
      <c r="K701" s="336">
        <v>131600</v>
      </c>
      <c r="L701" s="336">
        <v>332.16</v>
      </c>
    </row>
    <row r="702" spans="1:12">
      <c r="A702" t="s">
        <v>126</v>
      </c>
      <c r="B702"/>
      <c r="C702" s="336">
        <v>6.6</v>
      </c>
      <c r="D702" s="336">
        <v>6.75</v>
      </c>
      <c r="E702" s="336">
        <v>6.5</v>
      </c>
      <c r="F702" s="336">
        <v>6.7</v>
      </c>
      <c r="G702" s="336">
        <v>0.2</v>
      </c>
      <c r="H702" s="336">
        <v>3.08</v>
      </c>
      <c r="I702" s="336">
        <v>6.65</v>
      </c>
      <c r="J702" s="336">
        <v>6.7</v>
      </c>
      <c r="K702" s="336">
        <v>5614961</v>
      </c>
      <c r="L702" s="336">
        <v>37435.230000000003</v>
      </c>
    </row>
    <row r="703" spans="1:12">
      <c r="A703" t="s">
        <v>1719</v>
      </c>
      <c r="B703"/>
      <c r="C703" s="336">
        <v>3.94</v>
      </c>
      <c r="D703" s="336">
        <v>3.96</v>
      </c>
      <c r="E703" s="336">
        <v>3.92</v>
      </c>
      <c r="F703" s="336">
        <v>3.96</v>
      </c>
      <c r="G703" s="336">
        <v>0.04</v>
      </c>
      <c r="H703" s="336">
        <v>1.02</v>
      </c>
      <c r="I703" s="336">
        <v>3.94</v>
      </c>
      <c r="J703" s="336">
        <v>3.96</v>
      </c>
      <c r="K703" s="336">
        <v>184044</v>
      </c>
      <c r="L703" s="336">
        <v>727.38</v>
      </c>
    </row>
    <row r="704" spans="1:12">
      <c r="A704" t="s">
        <v>80</v>
      </c>
      <c r="B704"/>
      <c r="C704" s="336">
        <v>13.8</v>
      </c>
      <c r="D704" s="336">
        <v>13.9</v>
      </c>
      <c r="E704" s="336">
        <v>13.8</v>
      </c>
      <c r="F704" s="336">
        <v>13.9</v>
      </c>
      <c r="G704" s="336">
        <v>0.2</v>
      </c>
      <c r="H704" s="336">
        <v>1.46</v>
      </c>
      <c r="I704" s="336">
        <v>13.8</v>
      </c>
      <c r="J704" s="336">
        <v>13.9</v>
      </c>
      <c r="K704" s="336">
        <v>304642</v>
      </c>
      <c r="L704" s="336">
        <v>4208.1899999999996</v>
      </c>
    </row>
    <row r="705" spans="1:12">
      <c r="A705" t="s">
        <v>1721</v>
      </c>
      <c r="B705"/>
      <c r="C705" s="336">
        <v>1.1399999999999999</v>
      </c>
      <c r="D705" s="336">
        <v>1.1599999999999999</v>
      </c>
      <c r="E705" s="336">
        <v>1.1299999999999999</v>
      </c>
      <c r="F705" s="336">
        <v>1.1499999999999999</v>
      </c>
      <c r="G705" s="336">
        <v>0.01</v>
      </c>
      <c r="H705" s="336">
        <v>0.88</v>
      </c>
      <c r="I705" s="336">
        <v>1.1499999999999999</v>
      </c>
      <c r="J705" s="336">
        <v>1.1599999999999999</v>
      </c>
      <c r="K705" s="336">
        <v>6730681</v>
      </c>
      <c r="L705" s="336">
        <v>7735.2</v>
      </c>
    </row>
    <row r="706" spans="1:12">
      <c r="A706" t="s">
        <v>1722</v>
      </c>
      <c r="B706"/>
      <c r="C706" s="336">
        <v>1.46</v>
      </c>
      <c r="D706" s="336">
        <v>1.49</v>
      </c>
      <c r="E706" s="336">
        <v>1.45</v>
      </c>
      <c r="F706" s="336">
        <v>1.46</v>
      </c>
      <c r="G706" s="336">
        <v>0</v>
      </c>
      <c r="H706" s="336">
        <v>0</v>
      </c>
      <c r="I706" s="336">
        <v>1.46</v>
      </c>
      <c r="J706" s="336">
        <v>1.47</v>
      </c>
      <c r="K706" s="336">
        <v>2430233</v>
      </c>
      <c r="L706" s="336">
        <v>3565.7</v>
      </c>
    </row>
    <row r="707" spans="1:12">
      <c r="A707" t="s">
        <v>1725</v>
      </c>
      <c r="B707"/>
      <c r="C707" s="336">
        <v>5.4</v>
      </c>
      <c r="D707" s="336">
        <v>5.5</v>
      </c>
      <c r="E707" s="336">
        <v>5.35</v>
      </c>
      <c r="F707" s="336">
        <v>5.4</v>
      </c>
      <c r="G707" s="336">
        <v>0</v>
      </c>
      <c r="H707" s="336">
        <v>0</v>
      </c>
      <c r="I707" s="336">
        <v>5.4</v>
      </c>
      <c r="J707" s="336">
        <v>5.45</v>
      </c>
      <c r="K707" s="336">
        <v>4173450</v>
      </c>
      <c r="L707" s="336">
        <v>22744.52</v>
      </c>
    </row>
    <row r="708" spans="1:12">
      <c r="A708" t="s">
        <v>1726</v>
      </c>
      <c r="B708"/>
      <c r="C708" s="336">
        <v>1.75</v>
      </c>
      <c r="D708" s="336">
        <v>1.76</v>
      </c>
      <c r="E708" s="336">
        <v>1.74</v>
      </c>
      <c r="F708" s="336">
        <v>1.74</v>
      </c>
      <c r="G708" s="336">
        <v>-0.01</v>
      </c>
      <c r="H708" s="336">
        <v>-0.56999999999999995</v>
      </c>
      <c r="I708" s="336">
        <v>1.74</v>
      </c>
      <c r="J708" s="336">
        <v>1.75</v>
      </c>
      <c r="K708" s="336">
        <v>806509</v>
      </c>
      <c r="L708" s="336">
        <v>1406.5</v>
      </c>
    </row>
    <row r="709" spans="1:12">
      <c r="A709" t="s">
        <v>3618</v>
      </c>
      <c r="B709" t="s">
        <v>2585</v>
      </c>
      <c r="C709" s="336">
        <v>0.37</v>
      </c>
      <c r="D709" s="336">
        <v>0.4</v>
      </c>
      <c r="E709" s="336">
        <v>0.36</v>
      </c>
      <c r="F709" s="336">
        <v>0.39</v>
      </c>
      <c r="G709" s="336">
        <v>0.03</v>
      </c>
      <c r="H709" s="336">
        <v>8.33</v>
      </c>
      <c r="I709" s="336">
        <v>0.39</v>
      </c>
      <c r="J709" s="336">
        <v>0.4</v>
      </c>
      <c r="K709" s="336">
        <v>47544950</v>
      </c>
      <c r="L709" s="336">
        <v>18279.599999999999</v>
      </c>
    </row>
    <row r="710" spans="1:12">
      <c r="A710" t="s">
        <v>1727</v>
      </c>
      <c r="B710"/>
      <c r="C710" s="336">
        <v>0.99</v>
      </c>
      <c r="D710" s="336">
        <v>0.99</v>
      </c>
      <c r="E710" s="336">
        <v>0.96</v>
      </c>
      <c r="F710" s="336">
        <v>0.97</v>
      </c>
      <c r="G710" s="336">
        <v>-0.01</v>
      </c>
      <c r="H710" s="336">
        <v>-1.02</v>
      </c>
      <c r="I710" s="336">
        <v>0.97</v>
      </c>
      <c r="J710" s="336">
        <v>0.98</v>
      </c>
      <c r="K710" s="336">
        <v>7218915</v>
      </c>
      <c r="L710" s="336">
        <v>7053.29</v>
      </c>
    </row>
    <row r="711" spans="1:12">
      <c r="A711" t="s">
        <v>1729</v>
      </c>
      <c r="B711"/>
      <c r="C711" s="336">
        <v>15</v>
      </c>
      <c r="D711" s="336">
        <v>15.2</v>
      </c>
      <c r="E711" s="336">
        <v>14.7</v>
      </c>
      <c r="F711" s="336">
        <v>14.7</v>
      </c>
      <c r="G711" s="336">
        <v>-0.3</v>
      </c>
      <c r="H711" s="336">
        <v>-2</v>
      </c>
      <c r="I711" s="336">
        <v>14.7</v>
      </c>
      <c r="J711" s="336">
        <v>14.8</v>
      </c>
      <c r="K711" s="336">
        <v>913522</v>
      </c>
      <c r="L711" s="336">
        <v>13625.3</v>
      </c>
    </row>
    <row r="712" spans="1:12">
      <c r="A712" t="s">
        <v>2071</v>
      </c>
      <c r="B712"/>
      <c r="C712" s="336">
        <v>3.64</v>
      </c>
      <c r="D712" s="336">
        <v>3.64</v>
      </c>
      <c r="E712" s="336">
        <v>3.6</v>
      </c>
      <c r="F712" s="336">
        <v>3.62</v>
      </c>
      <c r="G712" s="336">
        <v>0</v>
      </c>
      <c r="H712" s="336">
        <v>0</v>
      </c>
      <c r="I712" s="336">
        <v>3.6</v>
      </c>
      <c r="J712" s="336">
        <v>3.62</v>
      </c>
      <c r="K712" s="336">
        <v>842415</v>
      </c>
      <c r="L712" s="336">
        <v>3045.37</v>
      </c>
    </row>
    <row r="713" spans="1:12">
      <c r="A713" t="s">
        <v>1730</v>
      </c>
      <c r="B713"/>
      <c r="C713" s="336">
        <v>28</v>
      </c>
      <c r="D713" s="336">
        <v>28</v>
      </c>
      <c r="E713" s="336">
        <v>27.5</v>
      </c>
      <c r="F713" s="336">
        <v>28</v>
      </c>
      <c r="G713" s="336">
        <v>0</v>
      </c>
      <c r="H713" s="336">
        <v>0</v>
      </c>
      <c r="I713" s="336">
        <v>27.75</v>
      </c>
      <c r="J713" s="336">
        <v>28</v>
      </c>
      <c r="K713" s="336">
        <v>68357</v>
      </c>
      <c r="L713" s="336">
        <v>1889.49</v>
      </c>
    </row>
    <row r="714" spans="1:12">
      <c r="A714" t="s">
        <v>1731</v>
      </c>
      <c r="B714"/>
      <c r="C714" s="336">
        <v>2.54</v>
      </c>
      <c r="D714" s="336">
        <v>2.56</v>
      </c>
      <c r="E714" s="336">
        <v>2.54</v>
      </c>
      <c r="F714" s="336">
        <v>2.54</v>
      </c>
      <c r="G714" s="336">
        <v>0</v>
      </c>
      <c r="H714" s="336">
        <v>0</v>
      </c>
      <c r="I714" s="336">
        <v>2.54</v>
      </c>
      <c r="J714" s="336">
        <v>2.56</v>
      </c>
      <c r="K714" s="336">
        <v>377502</v>
      </c>
      <c r="L714" s="336">
        <v>961.82</v>
      </c>
    </row>
    <row r="715" spans="1:12">
      <c r="A715" t="s">
        <v>1732</v>
      </c>
      <c r="B715"/>
      <c r="C715" s="336">
        <v>15</v>
      </c>
      <c r="D715" s="336">
        <v>15</v>
      </c>
      <c r="E715" s="336">
        <v>15</v>
      </c>
      <c r="F715" s="336">
        <v>15</v>
      </c>
      <c r="G715" s="336">
        <v>0</v>
      </c>
      <c r="H715" s="336">
        <v>0</v>
      </c>
      <c r="I715" s="336">
        <v>15</v>
      </c>
      <c r="J715" s="336">
        <v>15.6</v>
      </c>
      <c r="K715" s="336">
        <v>100</v>
      </c>
      <c r="L715" s="336">
        <v>1.5</v>
      </c>
    </row>
    <row r="716" spans="1:12">
      <c r="A716" t="s">
        <v>1734</v>
      </c>
      <c r="B716"/>
      <c r="C716" s="336">
        <v>8.9499999999999993</v>
      </c>
      <c r="D716" s="336">
        <v>8.9499999999999993</v>
      </c>
      <c r="E716" s="336">
        <v>8.85</v>
      </c>
      <c r="F716" s="336">
        <v>8.9</v>
      </c>
      <c r="G716" s="336">
        <v>0</v>
      </c>
      <c r="H716" s="336">
        <v>0</v>
      </c>
      <c r="I716" s="336">
        <v>8.85</v>
      </c>
      <c r="J716" s="336">
        <v>8.9</v>
      </c>
      <c r="K716" s="336">
        <v>391029</v>
      </c>
      <c r="L716" s="336">
        <v>3474.13</v>
      </c>
    </row>
    <row r="717" spans="1:12">
      <c r="A717" t="s">
        <v>111</v>
      </c>
      <c r="B717"/>
      <c r="C717" s="336">
        <v>2.72</v>
      </c>
      <c r="D717" s="336">
        <v>2.74</v>
      </c>
      <c r="E717" s="336">
        <v>2.7</v>
      </c>
      <c r="F717" s="336">
        <v>2.72</v>
      </c>
      <c r="G717" s="336">
        <v>0</v>
      </c>
      <c r="H717" s="336">
        <v>0</v>
      </c>
      <c r="I717" s="336">
        <v>2.7</v>
      </c>
      <c r="J717" s="336">
        <v>2.72</v>
      </c>
      <c r="K717" s="336">
        <v>65680</v>
      </c>
      <c r="L717" s="336">
        <v>178.38</v>
      </c>
    </row>
    <row r="718" spans="1:12">
      <c r="A718" t="s">
        <v>2433</v>
      </c>
      <c r="B718"/>
      <c r="C718" s="336">
        <v>9.5500000000000007</v>
      </c>
      <c r="D718" s="336">
        <v>9.6</v>
      </c>
      <c r="E718" s="336">
        <v>9.4</v>
      </c>
      <c r="F718" s="336">
        <v>9.4499999999999993</v>
      </c>
      <c r="G718" s="336">
        <v>0.05</v>
      </c>
      <c r="H718" s="336">
        <v>0.53</v>
      </c>
      <c r="I718" s="336">
        <v>9.4499999999999993</v>
      </c>
      <c r="J718" s="336">
        <v>9.5</v>
      </c>
      <c r="K718" s="336">
        <v>6806494</v>
      </c>
      <c r="L718" s="336">
        <v>64525.16</v>
      </c>
    </row>
    <row r="719" spans="1:12">
      <c r="A719" t="s">
        <v>1736</v>
      </c>
      <c r="B719"/>
      <c r="C719" s="336">
        <v>4.46</v>
      </c>
      <c r="D719" s="336">
        <v>4.46</v>
      </c>
      <c r="E719" s="336">
        <v>4.4400000000000004</v>
      </c>
      <c r="F719" s="336">
        <v>4.4400000000000004</v>
      </c>
      <c r="G719" s="336">
        <v>0</v>
      </c>
      <c r="H719" s="336">
        <v>0</v>
      </c>
      <c r="I719" s="336">
        <v>4.4400000000000004</v>
      </c>
      <c r="J719" s="336">
        <v>4.46</v>
      </c>
      <c r="K719" s="336">
        <v>37204</v>
      </c>
      <c r="L719" s="336">
        <v>165.21</v>
      </c>
    </row>
    <row r="720" spans="1:12">
      <c r="A720" t="s">
        <v>3619</v>
      </c>
      <c r="B720" t="s">
        <v>2466</v>
      </c>
      <c r="C720" s="336">
        <v>0.68</v>
      </c>
      <c r="D720" s="336">
        <v>0.7</v>
      </c>
      <c r="E720" s="336">
        <v>0.68</v>
      </c>
      <c r="F720" s="336">
        <v>0.69</v>
      </c>
      <c r="G720" s="336">
        <v>0</v>
      </c>
      <c r="H720" s="336">
        <v>0</v>
      </c>
      <c r="I720" s="336">
        <v>0.68</v>
      </c>
      <c r="J720" s="336">
        <v>0.69</v>
      </c>
      <c r="K720" s="336">
        <v>546100</v>
      </c>
      <c r="L720" s="336">
        <v>374.79</v>
      </c>
    </row>
    <row r="721" spans="1:12">
      <c r="A721" t="s">
        <v>1737</v>
      </c>
      <c r="B721"/>
      <c r="C721" s="336">
        <v>1.2</v>
      </c>
      <c r="D721" s="336">
        <v>1.2</v>
      </c>
      <c r="E721" s="336">
        <v>1.19</v>
      </c>
      <c r="F721" s="336">
        <v>1.2</v>
      </c>
      <c r="G721" s="336">
        <v>0</v>
      </c>
      <c r="H721" s="336">
        <v>0</v>
      </c>
      <c r="I721" s="336">
        <v>1.19</v>
      </c>
      <c r="J721" s="336">
        <v>1.2</v>
      </c>
      <c r="K721" s="336">
        <v>55000</v>
      </c>
      <c r="L721" s="336">
        <v>65.53</v>
      </c>
    </row>
    <row r="722" spans="1:12">
      <c r="A722" t="s">
        <v>1738</v>
      </c>
      <c r="B722"/>
      <c r="C722" s="336">
        <v>2.04</v>
      </c>
      <c r="D722" s="336">
        <v>2.04</v>
      </c>
      <c r="E722" s="336">
        <v>2.02</v>
      </c>
      <c r="F722" s="336">
        <v>2.04</v>
      </c>
      <c r="G722" s="336">
        <v>-0.02</v>
      </c>
      <c r="H722" s="336">
        <v>-0.97</v>
      </c>
      <c r="I722" s="336">
        <v>2.02</v>
      </c>
      <c r="J722" s="336">
        <v>2.04</v>
      </c>
      <c r="K722" s="336">
        <v>147601</v>
      </c>
      <c r="L722" s="336">
        <v>299.17</v>
      </c>
    </row>
    <row r="723" spans="1:12">
      <c r="A723" t="s">
        <v>1739</v>
      </c>
      <c r="B723"/>
      <c r="C723" s="336">
        <v>3.5</v>
      </c>
      <c r="D723" s="336">
        <v>3.52</v>
      </c>
      <c r="E723" s="336">
        <v>3.48</v>
      </c>
      <c r="F723" s="336">
        <v>3.5</v>
      </c>
      <c r="G723" s="336">
        <v>0.04</v>
      </c>
      <c r="H723" s="336">
        <v>1.1599999999999999</v>
      </c>
      <c r="I723" s="336">
        <v>3.48</v>
      </c>
      <c r="J723" s="336">
        <v>3.5</v>
      </c>
      <c r="K723" s="336">
        <v>59301</v>
      </c>
      <c r="L723" s="336">
        <v>207.15</v>
      </c>
    </row>
    <row r="724" spans="1:12">
      <c r="A724" t="s">
        <v>1740</v>
      </c>
      <c r="B724"/>
      <c r="C724" s="336">
        <v>0.51</v>
      </c>
      <c r="D724" s="336">
        <v>0.51</v>
      </c>
      <c r="E724" s="336">
        <v>0.5</v>
      </c>
      <c r="F724" s="336">
        <v>0.5</v>
      </c>
      <c r="G724" s="336">
        <v>-0.01</v>
      </c>
      <c r="H724" s="336">
        <v>-1.96</v>
      </c>
      <c r="I724" s="336">
        <v>0.5</v>
      </c>
      <c r="J724" s="336">
        <v>0.51</v>
      </c>
      <c r="K724" s="336">
        <v>12988394</v>
      </c>
      <c r="L724" s="336">
        <v>6568.34</v>
      </c>
    </row>
    <row r="725" spans="1:12">
      <c r="A725" t="s">
        <v>1741</v>
      </c>
      <c r="B725"/>
      <c r="C725" s="336">
        <v>1.41</v>
      </c>
      <c r="D725" s="336">
        <v>1.43</v>
      </c>
      <c r="E725" s="336">
        <v>1.39</v>
      </c>
      <c r="F725" s="336">
        <v>1.43</v>
      </c>
      <c r="G725" s="336">
        <v>0.02</v>
      </c>
      <c r="H725" s="336">
        <v>1.42</v>
      </c>
      <c r="I725" s="336">
        <v>1.43</v>
      </c>
      <c r="J725" s="336">
        <v>1.44</v>
      </c>
      <c r="K725" s="336">
        <v>2605719</v>
      </c>
      <c r="L725" s="336">
        <v>3668.16</v>
      </c>
    </row>
    <row r="726" spans="1:12">
      <c r="A726" t="s">
        <v>1742</v>
      </c>
      <c r="B726"/>
      <c r="C726" s="336">
        <v>7.6</v>
      </c>
      <c r="D726" s="336">
        <v>7.65</v>
      </c>
      <c r="E726" s="336">
        <v>7.3</v>
      </c>
      <c r="F726" s="336">
        <v>7.3</v>
      </c>
      <c r="G726" s="336">
        <v>-0.3</v>
      </c>
      <c r="H726" s="336">
        <v>-3.95</v>
      </c>
      <c r="I726" s="336">
        <v>7.3</v>
      </c>
      <c r="J726" s="336">
        <v>7.4</v>
      </c>
      <c r="K726" s="336">
        <v>6976935</v>
      </c>
      <c r="L726" s="336">
        <v>51443.87</v>
      </c>
    </row>
    <row r="727" spans="1:12">
      <c r="A727" t="s">
        <v>1743</v>
      </c>
      <c r="B727"/>
      <c r="C727" s="336">
        <v>1.85</v>
      </c>
      <c r="D727" s="336">
        <v>1.86</v>
      </c>
      <c r="E727" s="336">
        <v>1.83</v>
      </c>
      <c r="F727" s="336">
        <v>1.84</v>
      </c>
      <c r="G727" s="336">
        <v>0</v>
      </c>
      <c r="H727" s="336">
        <v>0</v>
      </c>
      <c r="I727" s="336">
        <v>1.84</v>
      </c>
      <c r="J727" s="336">
        <v>1.85</v>
      </c>
      <c r="K727" s="336">
        <v>385006</v>
      </c>
      <c r="L727" s="336">
        <v>709.45</v>
      </c>
    </row>
    <row r="728" spans="1:12">
      <c r="A728" t="s">
        <v>1744</v>
      </c>
      <c r="B728"/>
      <c r="C728" s="336">
        <v>1.32</v>
      </c>
      <c r="D728" s="336">
        <v>1.33</v>
      </c>
      <c r="E728" s="336">
        <v>1.28</v>
      </c>
      <c r="F728" s="336">
        <v>1.3</v>
      </c>
      <c r="G728" s="336">
        <v>-0.02</v>
      </c>
      <c r="H728" s="336">
        <v>-1.52</v>
      </c>
      <c r="I728" s="336">
        <v>1.29</v>
      </c>
      <c r="J728" s="336">
        <v>1.3</v>
      </c>
      <c r="K728" s="336">
        <v>3112553</v>
      </c>
      <c r="L728" s="336">
        <v>4042.34</v>
      </c>
    </row>
    <row r="729" spans="1:12">
      <c r="A729" t="s">
        <v>1745</v>
      </c>
      <c r="B729"/>
      <c r="C729" s="336">
        <v>0.81</v>
      </c>
      <c r="D729" s="336">
        <v>0.82</v>
      </c>
      <c r="E729" s="336">
        <v>0.81</v>
      </c>
      <c r="F729" s="336">
        <v>0.81</v>
      </c>
      <c r="G729" s="336">
        <v>0</v>
      </c>
      <c r="H729" s="336">
        <v>0</v>
      </c>
      <c r="I729" s="336">
        <v>0.8</v>
      </c>
      <c r="J729" s="336">
        <v>0.81</v>
      </c>
      <c r="K729" s="336">
        <v>354900</v>
      </c>
      <c r="L729" s="336">
        <v>287.47000000000003</v>
      </c>
    </row>
    <row r="730" spans="1:12">
      <c r="A730" t="s">
        <v>1746</v>
      </c>
      <c r="B730"/>
      <c r="C730" s="336">
        <v>11.9</v>
      </c>
      <c r="D730" s="336">
        <v>12</v>
      </c>
      <c r="E730" s="336">
        <v>11.8</v>
      </c>
      <c r="F730" s="336">
        <v>11.8</v>
      </c>
      <c r="G730" s="336">
        <v>0</v>
      </c>
      <c r="H730" s="336">
        <v>0</v>
      </c>
      <c r="I730" s="336">
        <v>11.7</v>
      </c>
      <c r="J730" s="336">
        <v>11.8</v>
      </c>
      <c r="K730" s="336">
        <v>102701</v>
      </c>
      <c r="L730" s="336">
        <v>1219.8399999999999</v>
      </c>
    </row>
    <row r="731" spans="1:12">
      <c r="A731" t="s">
        <v>1747</v>
      </c>
      <c r="B731"/>
      <c r="C731" s="336">
        <v>1.24</v>
      </c>
      <c r="D731" s="336">
        <v>1.26</v>
      </c>
      <c r="E731" s="336">
        <v>1.24</v>
      </c>
      <c r="F731" s="336">
        <v>1.25</v>
      </c>
      <c r="G731" s="336">
        <v>0.01</v>
      </c>
      <c r="H731" s="336">
        <v>0.81</v>
      </c>
      <c r="I731" s="336">
        <v>1.24</v>
      </c>
      <c r="J731" s="336">
        <v>1.25</v>
      </c>
      <c r="K731" s="336">
        <v>773477</v>
      </c>
      <c r="L731" s="336">
        <v>965.41</v>
      </c>
    </row>
    <row r="732" spans="1:12">
      <c r="A732" t="s">
        <v>1748</v>
      </c>
      <c r="B732"/>
      <c r="C732" s="336">
        <v>4.8</v>
      </c>
      <c r="D732" s="336">
        <v>4.9000000000000004</v>
      </c>
      <c r="E732" s="336">
        <v>4.78</v>
      </c>
      <c r="F732" s="336">
        <v>4.88</v>
      </c>
      <c r="G732" s="336">
        <v>0.06</v>
      </c>
      <c r="H732" s="336">
        <v>1.24</v>
      </c>
      <c r="I732" s="336">
        <v>4.84</v>
      </c>
      <c r="J732" s="336">
        <v>4.88</v>
      </c>
      <c r="K732" s="336">
        <v>4950201</v>
      </c>
      <c r="L732" s="336">
        <v>23949.32</v>
      </c>
    </row>
    <row r="733" spans="1:12">
      <c r="A733" t="s">
        <v>1749</v>
      </c>
      <c r="B733"/>
      <c r="C733" s="336">
        <v>0.38</v>
      </c>
      <c r="D733" s="336">
        <v>0.38</v>
      </c>
      <c r="E733" s="336">
        <v>0.36</v>
      </c>
      <c r="F733" s="336">
        <v>0.37</v>
      </c>
      <c r="G733" s="336">
        <v>0</v>
      </c>
      <c r="H733" s="336">
        <v>0</v>
      </c>
      <c r="I733" s="336">
        <v>0.37</v>
      </c>
      <c r="J733" s="336">
        <v>0.38</v>
      </c>
      <c r="K733" s="336">
        <v>7621603</v>
      </c>
      <c r="L733" s="336">
        <v>2835.75</v>
      </c>
    </row>
    <row r="734" spans="1:12">
      <c r="A734" t="s">
        <v>1750</v>
      </c>
      <c r="B734"/>
      <c r="C734" s="336">
        <v>3.32</v>
      </c>
      <c r="D734" s="336">
        <v>3.34</v>
      </c>
      <c r="E734" s="336">
        <v>3.28</v>
      </c>
      <c r="F734" s="336">
        <v>3.28</v>
      </c>
      <c r="G734" s="336">
        <v>-0.06</v>
      </c>
      <c r="H734" s="336">
        <v>-1.8</v>
      </c>
      <c r="I734" s="336">
        <v>3.28</v>
      </c>
      <c r="J734" s="336">
        <v>3.3</v>
      </c>
      <c r="K734" s="336">
        <v>222500</v>
      </c>
      <c r="L734" s="336">
        <v>734.15</v>
      </c>
    </row>
    <row r="735" spans="1:12">
      <c r="A735" t="s">
        <v>3620</v>
      </c>
      <c r="B735" t="s">
        <v>2585</v>
      </c>
      <c r="C735" s="336">
        <v>0.52</v>
      </c>
      <c r="D735" s="336">
        <v>0.53</v>
      </c>
      <c r="E735" s="336">
        <v>0.51</v>
      </c>
      <c r="F735" s="336">
        <v>0.51</v>
      </c>
      <c r="G735" s="336">
        <v>-0.02</v>
      </c>
      <c r="H735" s="336">
        <v>-3.77</v>
      </c>
      <c r="I735" s="336">
        <v>0.51</v>
      </c>
      <c r="J735" s="336">
        <v>0.52</v>
      </c>
      <c r="K735" s="336">
        <v>750900</v>
      </c>
      <c r="L735" s="336">
        <v>388.86</v>
      </c>
    </row>
    <row r="736" spans="1:12">
      <c r="A736" t="s">
        <v>1751</v>
      </c>
      <c r="B736"/>
      <c r="C736" s="336">
        <v>1.72</v>
      </c>
      <c r="D736" s="336">
        <v>1.72</v>
      </c>
      <c r="E736" s="336">
        <v>1.68</v>
      </c>
      <c r="F736" s="336">
        <v>1.7</v>
      </c>
      <c r="G736" s="336">
        <v>-0.02</v>
      </c>
      <c r="H736" s="336">
        <v>-1.1599999999999999</v>
      </c>
      <c r="I736" s="336">
        <v>1.69</v>
      </c>
      <c r="J736" s="336">
        <v>1.7</v>
      </c>
      <c r="K736" s="336">
        <v>525401</v>
      </c>
      <c r="L736" s="336">
        <v>889.37</v>
      </c>
    </row>
    <row r="737" spans="1:12">
      <c r="A737" t="s">
        <v>1752</v>
      </c>
      <c r="B737"/>
      <c r="C737" s="336">
        <v>6.4</v>
      </c>
      <c r="D737" s="336">
        <v>6.7</v>
      </c>
      <c r="E737" s="336">
        <v>6.35</v>
      </c>
      <c r="F737" s="336">
        <v>6.4</v>
      </c>
      <c r="G737" s="336">
        <v>0</v>
      </c>
      <c r="H737" s="336">
        <v>0</v>
      </c>
      <c r="I737" s="336">
        <v>6.35</v>
      </c>
      <c r="J737" s="336">
        <v>6.4</v>
      </c>
      <c r="K737" s="336">
        <v>1886710</v>
      </c>
      <c r="L737" s="336">
        <v>12301.65</v>
      </c>
    </row>
    <row r="738" spans="1:12">
      <c r="A738" t="s">
        <v>1753</v>
      </c>
      <c r="B738"/>
      <c r="C738" s="336">
        <v>3.26</v>
      </c>
      <c r="D738" s="336">
        <v>3.28</v>
      </c>
      <c r="E738" s="336">
        <v>3.2</v>
      </c>
      <c r="F738" s="336">
        <v>3.26</v>
      </c>
      <c r="G738" s="336">
        <v>0.02</v>
      </c>
      <c r="H738" s="336">
        <v>0.62</v>
      </c>
      <c r="I738" s="336">
        <v>3.24</v>
      </c>
      <c r="J738" s="336">
        <v>3.26</v>
      </c>
      <c r="K738" s="336">
        <v>1276011</v>
      </c>
      <c r="L738" s="336">
        <v>4140.3</v>
      </c>
    </row>
    <row r="739" spans="1:12">
      <c r="A739" t="s">
        <v>1754</v>
      </c>
      <c r="B739"/>
      <c r="C739" s="336">
        <v>0.76</v>
      </c>
      <c r="D739" s="336">
        <v>0.76</v>
      </c>
      <c r="E739" s="336">
        <v>0.75</v>
      </c>
      <c r="F739" s="336">
        <v>0.76</v>
      </c>
      <c r="G739" s="336">
        <v>0</v>
      </c>
      <c r="H739" s="336">
        <v>0</v>
      </c>
      <c r="I739" s="336">
        <v>0.75</v>
      </c>
      <c r="J739" s="336">
        <v>0.76</v>
      </c>
      <c r="K739" s="336">
        <v>166300</v>
      </c>
      <c r="L739" s="336">
        <v>124.79</v>
      </c>
    </row>
    <row r="740" spans="1:12">
      <c r="A740" t="s">
        <v>1755</v>
      </c>
      <c r="B740"/>
      <c r="C740" s="336">
        <v>0.68</v>
      </c>
      <c r="D740" s="336">
        <v>0.69</v>
      </c>
      <c r="E740" s="336">
        <v>0.68</v>
      </c>
      <c r="F740" s="336">
        <v>0.69</v>
      </c>
      <c r="G740" s="336">
        <v>0.01</v>
      </c>
      <c r="H740" s="336">
        <v>1.47</v>
      </c>
      <c r="I740" s="336">
        <v>0.68</v>
      </c>
      <c r="J740" s="336">
        <v>0.69</v>
      </c>
      <c r="K740" s="336">
        <v>101400</v>
      </c>
      <c r="L740" s="336">
        <v>69.16</v>
      </c>
    </row>
    <row r="741" spans="1:12">
      <c r="A741" t="s">
        <v>2434</v>
      </c>
      <c r="B741"/>
      <c r="C741" s="336">
        <v>16.3</v>
      </c>
      <c r="D741" s="336">
        <v>16.5</v>
      </c>
      <c r="E741" s="336">
        <v>16.100000000000001</v>
      </c>
      <c r="F741" s="336">
        <v>16.399999999999999</v>
      </c>
      <c r="G741" s="336">
        <v>0.1</v>
      </c>
      <c r="H741" s="336">
        <v>0.61</v>
      </c>
      <c r="I741" s="336">
        <v>16.3</v>
      </c>
      <c r="J741" s="336">
        <v>16.399999999999999</v>
      </c>
      <c r="K741" s="336">
        <v>911842</v>
      </c>
      <c r="L741" s="336">
        <v>14942.36</v>
      </c>
    </row>
    <row r="742" spans="1:12">
      <c r="A742" t="s">
        <v>1756</v>
      </c>
      <c r="B742"/>
      <c r="C742" s="336">
        <v>2.2599999999999998</v>
      </c>
      <c r="D742" s="336">
        <v>2.3199999999999998</v>
      </c>
      <c r="E742" s="336">
        <v>2.2599999999999998</v>
      </c>
      <c r="F742" s="336">
        <v>2.3199999999999998</v>
      </c>
      <c r="G742" s="336">
        <v>0.06</v>
      </c>
      <c r="H742" s="336">
        <v>2.65</v>
      </c>
      <c r="I742" s="336">
        <v>2.2999999999999998</v>
      </c>
      <c r="J742" s="336">
        <v>2.3199999999999998</v>
      </c>
      <c r="K742" s="336">
        <v>85100</v>
      </c>
      <c r="L742" s="336">
        <v>195.04</v>
      </c>
    </row>
    <row r="743" spans="1:12">
      <c r="A743" t="s">
        <v>1757</v>
      </c>
      <c r="B743"/>
      <c r="C743" s="336">
        <v>2.5</v>
      </c>
      <c r="D743" s="336">
        <v>2.54</v>
      </c>
      <c r="E743" s="336">
        <v>2.5</v>
      </c>
      <c r="F743" s="336">
        <v>2.5</v>
      </c>
      <c r="G743" s="336">
        <v>0</v>
      </c>
      <c r="H743" s="336">
        <v>0</v>
      </c>
      <c r="I743" s="336">
        <v>2.5</v>
      </c>
      <c r="J743" s="336">
        <v>2.52</v>
      </c>
      <c r="K743" s="336">
        <v>1392800</v>
      </c>
      <c r="L743" s="336">
        <v>3513.43</v>
      </c>
    </row>
    <row r="744" spans="1:12">
      <c r="A744" t="s">
        <v>1758</v>
      </c>
      <c r="B744"/>
      <c r="C744" s="336">
        <v>5.45</v>
      </c>
      <c r="D744" s="336">
        <v>5.5</v>
      </c>
      <c r="E744" s="336">
        <v>5.4</v>
      </c>
      <c r="F744" s="336">
        <v>5.45</v>
      </c>
      <c r="G744" s="336">
        <v>0</v>
      </c>
      <c r="H744" s="336">
        <v>0</v>
      </c>
      <c r="I744" s="336">
        <v>5.45</v>
      </c>
      <c r="J744" s="336">
        <v>5.5</v>
      </c>
      <c r="K744" s="336">
        <v>56005</v>
      </c>
      <c r="L744" s="336">
        <v>305.20999999999998</v>
      </c>
    </row>
    <row r="745" spans="1:12">
      <c r="A745" t="s">
        <v>204</v>
      </c>
      <c r="B745"/>
      <c r="C745" s="336">
        <v>3.76</v>
      </c>
      <c r="D745" s="336">
        <v>3.86</v>
      </c>
      <c r="E745" s="336">
        <v>3.76</v>
      </c>
      <c r="F745" s="336">
        <v>3.82</v>
      </c>
      <c r="G745" s="336">
        <v>0.1</v>
      </c>
      <c r="H745" s="336">
        <v>2.69</v>
      </c>
      <c r="I745" s="336">
        <v>3.82</v>
      </c>
      <c r="J745" s="336">
        <v>3.84</v>
      </c>
      <c r="K745" s="336">
        <v>1514101</v>
      </c>
      <c r="L745" s="336">
        <v>5761.16</v>
      </c>
    </row>
    <row r="746" spans="1:12">
      <c r="A746" t="s">
        <v>2435</v>
      </c>
      <c r="B746"/>
      <c r="C746" s="336">
        <v>6.05</v>
      </c>
      <c r="D746" s="336">
        <v>6.9</v>
      </c>
      <c r="E746" s="336">
        <v>5.95</v>
      </c>
      <c r="F746" s="336">
        <v>6.7</v>
      </c>
      <c r="G746" s="336">
        <v>0.65</v>
      </c>
      <c r="H746" s="336">
        <v>10.74</v>
      </c>
      <c r="I746" s="336">
        <v>6.7</v>
      </c>
      <c r="J746" s="336">
        <v>6.75</v>
      </c>
      <c r="K746" s="336">
        <v>26619563</v>
      </c>
      <c r="L746" s="336">
        <v>174608.67</v>
      </c>
    </row>
    <row r="747" spans="1:12">
      <c r="A747" t="s">
        <v>1759</v>
      </c>
      <c r="B747"/>
      <c r="C747" s="336">
        <v>2.2599999999999998</v>
      </c>
      <c r="D747" s="336">
        <v>2.82</v>
      </c>
      <c r="E747" s="336">
        <v>2.2599999999999998</v>
      </c>
      <c r="F747" s="336">
        <v>2.56</v>
      </c>
      <c r="G747" s="336">
        <v>0.38</v>
      </c>
      <c r="H747" s="336">
        <v>17.43</v>
      </c>
      <c r="I747" s="336">
        <v>2.56</v>
      </c>
      <c r="J747" s="336">
        <v>2.58</v>
      </c>
      <c r="K747" s="336">
        <v>40213893</v>
      </c>
      <c r="L747" s="336">
        <v>109807.17</v>
      </c>
    </row>
    <row r="748" spans="1:12">
      <c r="A748" t="s">
        <v>1760</v>
      </c>
      <c r="B748"/>
      <c r="C748" s="336">
        <v>2.68</v>
      </c>
      <c r="D748" s="336">
        <v>2.84</v>
      </c>
      <c r="E748" s="336">
        <v>2.68</v>
      </c>
      <c r="F748" s="336">
        <v>2.78</v>
      </c>
      <c r="G748" s="336">
        <v>0.08</v>
      </c>
      <c r="H748" s="336">
        <v>2.96</v>
      </c>
      <c r="I748" s="336">
        <v>2.76</v>
      </c>
      <c r="J748" s="336">
        <v>2.78</v>
      </c>
      <c r="K748" s="336">
        <v>14901629</v>
      </c>
      <c r="L748" s="336">
        <v>41747.39</v>
      </c>
    </row>
    <row r="749" spans="1:12">
      <c r="A749" t="s">
        <v>1761</v>
      </c>
      <c r="B749"/>
      <c r="C749" s="336">
        <v>3.46</v>
      </c>
      <c r="D749" s="336">
        <v>3.48</v>
      </c>
      <c r="E749" s="336">
        <v>3.42</v>
      </c>
      <c r="F749" s="336">
        <v>3.46</v>
      </c>
      <c r="G749" s="336">
        <v>-0.02</v>
      </c>
      <c r="H749" s="336">
        <v>-0.56999999999999995</v>
      </c>
      <c r="I749" s="336">
        <v>3.44</v>
      </c>
      <c r="J749" s="336">
        <v>3.46</v>
      </c>
      <c r="K749" s="336">
        <v>136812</v>
      </c>
      <c r="L749" s="336">
        <v>469.48</v>
      </c>
    </row>
    <row r="750" spans="1:12">
      <c r="A750" t="s">
        <v>1762</v>
      </c>
      <c r="B750"/>
      <c r="C750" s="336">
        <v>2.8</v>
      </c>
      <c r="D750" s="336">
        <v>2.8</v>
      </c>
      <c r="E750" s="336">
        <v>2.76</v>
      </c>
      <c r="F750" s="336">
        <v>2.78</v>
      </c>
      <c r="G750" s="336">
        <v>0</v>
      </c>
      <c r="H750" s="336">
        <v>0</v>
      </c>
      <c r="I750" s="336">
        <v>2.78</v>
      </c>
      <c r="J750" s="336">
        <v>2.8</v>
      </c>
      <c r="K750" s="336">
        <v>835401</v>
      </c>
      <c r="L750" s="336">
        <v>2320.8200000000002</v>
      </c>
    </row>
    <row r="751" spans="1:12">
      <c r="A751" t="s">
        <v>1763</v>
      </c>
      <c r="B751"/>
      <c r="C751" s="336">
        <v>4.42</v>
      </c>
      <c r="D751" s="336">
        <v>4.4400000000000004</v>
      </c>
      <c r="E751" s="336">
        <v>4.3600000000000003</v>
      </c>
      <c r="F751" s="336">
        <v>4.3600000000000003</v>
      </c>
      <c r="G751" s="336">
        <v>-0.04</v>
      </c>
      <c r="H751" s="336">
        <v>-0.91</v>
      </c>
      <c r="I751" s="336">
        <v>4.3600000000000003</v>
      </c>
      <c r="J751" s="336">
        <v>4.4000000000000004</v>
      </c>
      <c r="K751" s="336">
        <v>1405530</v>
      </c>
      <c r="L751" s="336">
        <v>6166.85</v>
      </c>
    </row>
    <row r="752" spans="1:12">
      <c r="A752" t="s">
        <v>3621</v>
      </c>
      <c r="B752" t="s">
        <v>3469</v>
      </c>
      <c r="C752" s="336">
        <v>2.2000000000000002</v>
      </c>
      <c r="D752" s="336">
        <v>2.2000000000000002</v>
      </c>
      <c r="E752" s="336">
        <v>2.14</v>
      </c>
      <c r="F752" s="336">
        <v>2.16</v>
      </c>
      <c r="G752" s="336">
        <v>-0.04</v>
      </c>
      <c r="H752" s="336">
        <v>-1.82</v>
      </c>
      <c r="I752" s="336">
        <v>2.16</v>
      </c>
      <c r="J752" s="336">
        <v>2.2000000000000002</v>
      </c>
      <c r="K752" s="336">
        <v>399800</v>
      </c>
      <c r="L752" s="336">
        <v>867.14</v>
      </c>
    </row>
    <row r="753" spans="1:12">
      <c r="A753" t="s">
        <v>1764</v>
      </c>
      <c r="B753"/>
      <c r="C753" s="336">
        <v>2.06</v>
      </c>
      <c r="D753" s="336">
        <v>2.08</v>
      </c>
      <c r="E753" s="336">
        <v>1.99</v>
      </c>
      <c r="F753" s="336">
        <v>2.02</v>
      </c>
      <c r="G753" s="336">
        <v>-0.04</v>
      </c>
      <c r="H753" s="336">
        <v>-1.94</v>
      </c>
      <c r="I753" s="336">
        <v>2.02</v>
      </c>
      <c r="J753" s="336">
        <v>2.04</v>
      </c>
      <c r="K753" s="336">
        <v>6461632</v>
      </c>
      <c r="L753" s="336">
        <v>13091.6</v>
      </c>
    </row>
    <row r="754" spans="1:12">
      <c r="A754" t="s">
        <v>1765</v>
      </c>
      <c r="B754"/>
      <c r="C754" s="336">
        <v>1.04</v>
      </c>
      <c r="D754" s="336">
        <v>1.1299999999999999</v>
      </c>
      <c r="E754" s="336">
        <v>1.04</v>
      </c>
      <c r="F754" s="336">
        <v>1.07</v>
      </c>
      <c r="G754" s="336">
        <v>0.02</v>
      </c>
      <c r="H754" s="336">
        <v>1.9</v>
      </c>
      <c r="I754" s="336">
        <v>1.06</v>
      </c>
      <c r="J754" s="336">
        <v>1.07</v>
      </c>
      <c r="K754" s="336">
        <v>15881013</v>
      </c>
      <c r="L754" s="336">
        <v>17376.240000000002</v>
      </c>
    </row>
    <row r="755" spans="1:12">
      <c r="A755" t="s">
        <v>2436</v>
      </c>
      <c r="B755"/>
      <c r="C755" s="336">
        <v>2.3199999999999998</v>
      </c>
      <c r="D755" s="336">
        <v>2.4</v>
      </c>
      <c r="E755" s="336">
        <v>2.3199999999999998</v>
      </c>
      <c r="F755" s="336">
        <v>2.34</v>
      </c>
      <c r="G755" s="336">
        <v>0.02</v>
      </c>
      <c r="H755" s="336">
        <v>0.86</v>
      </c>
      <c r="I755" s="336">
        <v>2.34</v>
      </c>
      <c r="J755" s="336">
        <v>2.36</v>
      </c>
      <c r="K755" s="336">
        <v>7405283</v>
      </c>
      <c r="L755" s="336">
        <v>17435.2</v>
      </c>
    </row>
    <row r="756" spans="1:12">
      <c r="A756" t="s">
        <v>1766</v>
      </c>
      <c r="B756"/>
      <c r="C756" s="336">
        <v>1.21</v>
      </c>
      <c r="D756" s="336">
        <v>1.21</v>
      </c>
      <c r="E756" s="336">
        <v>1.19</v>
      </c>
      <c r="F756" s="336">
        <v>1.19</v>
      </c>
      <c r="G756" s="336">
        <v>-0.01</v>
      </c>
      <c r="H756" s="336">
        <v>-0.83</v>
      </c>
      <c r="I756" s="336">
        <v>1.19</v>
      </c>
      <c r="J756" s="336">
        <v>1.2</v>
      </c>
      <c r="K756" s="336">
        <v>3087601</v>
      </c>
      <c r="L756" s="336">
        <v>3700.07</v>
      </c>
    </row>
    <row r="757" spans="1:12">
      <c r="A757" t="s">
        <v>1767</v>
      </c>
      <c r="B757"/>
      <c r="C757" s="336">
        <v>1.32</v>
      </c>
      <c r="D757" s="336">
        <v>1.33</v>
      </c>
      <c r="E757" s="336">
        <v>1.29</v>
      </c>
      <c r="F757" s="336">
        <v>1.32</v>
      </c>
      <c r="G757" s="336">
        <v>0</v>
      </c>
      <c r="H757" s="336">
        <v>0</v>
      </c>
      <c r="I757" s="336">
        <v>1.31</v>
      </c>
      <c r="J757" s="336">
        <v>1.32</v>
      </c>
      <c r="K757" s="336">
        <v>458339</v>
      </c>
      <c r="L757" s="336">
        <v>600.47</v>
      </c>
    </row>
    <row r="758" spans="1:12">
      <c r="A758" t="s">
        <v>1768</v>
      </c>
      <c r="B758"/>
      <c r="C758" s="336">
        <v>3.06</v>
      </c>
      <c r="D758" s="336">
        <v>3.12</v>
      </c>
      <c r="E758" s="336">
        <v>3.06</v>
      </c>
      <c r="F758" s="336">
        <v>3.08</v>
      </c>
      <c r="G758" s="336">
        <v>0.02</v>
      </c>
      <c r="H758" s="336">
        <v>0.65</v>
      </c>
      <c r="I758" s="336">
        <v>3.06</v>
      </c>
      <c r="J758" s="336">
        <v>3.08</v>
      </c>
      <c r="K758" s="336">
        <v>902700</v>
      </c>
      <c r="L758" s="336">
        <v>2786.09</v>
      </c>
    </row>
    <row r="759" spans="1:12">
      <c r="A759" t="s">
        <v>342</v>
      </c>
      <c r="B759"/>
      <c r="C759" s="336">
        <v>5</v>
      </c>
      <c r="D759" s="336">
        <v>5</v>
      </c>
      <c r="E759" s="336">
        <v>4.96</v>
      </c>
      <c r="F759" s="336">
        <v>4.96</v>
      </c>
      <c r="G759" s="336">
        <v>-0.04</v>
      </c>
      <c r="H759" s="336">
        <v>-0.8</v>
      </c>
      <c r="I759" s="336">
        <v>4.96</v>
      </c>
      <c r="J759" s="336">
        <v>5</v>
      </c>
      <c r="K759" s="336">
        <v>36200</v>
      </c>
      <c r="L759" s="336">
        <v>180.55</v>
      </c>
    </row>
    <row r="760" spans="1:12">
      <c r="A760" t="s">
        <v>1769</v>
      </c>
      <c r="B760"/>
      <c r="C760" s="336">
        <v>14.1</v>
      </c>
      <c r="D760" s="336">
        <v>14.2</v>
      </c>
      <c r="E760" s="336">
        <v>13.9</v>
      </c>
      <c r="F760" s="336">
        <v>14</v>
      </c>
      <c r="G760" s="336">
        <v>-0.2</v>
      </c>
      <c r="H760" s="336">
        <v>-1.41</v>
      </c>
      <c r="I760" s="336">
        <v>13.9</v>
      </c>
      <c r="J760" s="336">
        <v>14</v>
      </c>
      <c r="K760" s="336">
        <v>544600</v>
      </c>
      <c r="L760" s="336">
        <v>7609.92</v>
      </c>
    </row>
    <row r="761" spans="1:12">
      <c r="A761" t="s">
        <v>1770</v>
      </c>
      <c r="B761"/>
      <c r="C761" s="336">
        <v>6.55</v>
      </c>
      <c r="D761" s="336">
        <v>6.65</v>
      </c>
      <c r="E761" s="336">
        <v>6.4</v>
      </c>
      <c r="F761" s="336">
        <v>6.6</v>
      </c>
      <c r="G761" s="336">
        <v>0.1</v>
      </c>
      <c r="H761" s="336">
        <v>1.54</v>
      </c>
      <c r="I761" s="336">
        <v>6.55</v>
      </c>
      <c r="J761" s="336">
        <v>6.6</v>
      </c>
      <c r="K761" s="336">
        <v>974209</v>
      </c>
      <c r="L761" s="336">
        <v>6426.1</v>
      </c>
    </row>
    <row r="762" spans="1:12">
      <c r="A762" t="s">
        <v>1771</v>
      </c>
      <c r="B762"/>
      <c r="C762" s="336">
        <v>4.4400000000000004</v>
      </c>
      <c r="D762" s="336">
        <v>4.4400000000000004</v>
      </c>
      <c r="E762" s="336">
        <v>4.12</v>
      </c>
      <c r="F762" s="336">
        <v>4.22</v>
      </c>
      <c r="G762" s="336">
        <v>-0.18</v>
      </c>
      <c r="H762" s="336">
        <v>-4.09</v>
      </c>
      <c r="I762" s="336">
        <v>4.22</v>
      </c>
      <c r="J762" s="336">
        <v>4.24</v>
      </c>
      <c r="K762" s="336">
        <v>25866925</v>
      </c>
      <c r="L762" s="336">
        <v>109603.97</v>
      </c>
    </row>
    <row r="763" spans="1:12">
      <c r="A763" t="s">
        <v>1772</v>
      </c>
      <c r="B763"/>
      <c r="C763" s="336">
        <v>1.72</v>
      </c>
      <c r="D763" s="336">
        <v>1.77</v>
      </c>
      <c r="E763" s="336">
        <v>1.7</v>
      </c>
      <c r="F763" s="336">
        <v>1.75</v>
      </c>
      <c r="G763" s="336">
        <v>0.02</v>
      </c>
      <c r="H763" s="336">
        <v>1.1599999999999999</v>
      </c>
      <c r="I763" s="336">
        <v>1.75</v>
      </c>
      <c r="J763" s="336">
        <v>1.76</v>
      </c>
      <c r="K763" s="336">
        <v>7454458</v>
      </c>
      <c r="L763" s="336">
        <v>12981.66</v>
      </c>
    </row>
    <row r="764" spans="1:12">
      <c r="A764" t="s">
        <v>1773</v>
      </c>
      <c r="B764"/>
      <c r="C764" s="336">
        <v>39.25</v>
      </c>
      <c r="D764" s="336">
        <v>39.25</v>
      </c>
      <c r="E764" s="336">
        <v>38.75</v>
      </c>
      <c r="F764" s="336">
        <v>39</v>
      </c>
      <c r="G764" s="336">
        <v>0.25</v>
      </c>
      <c r="H764" s="336">
        <v>0.65</v>
      </c>
      <c r="I764" s="336">
        <v>38.5</v>
      </c>
      <c r="J764" s="336">
        <v>39</v>
      </c>
      <c r="K764" s="336">
        <v>1700</v>
      </c>
      <c r="L764" s="336">
        <v>65.95</v>
      </c>
    </row>
    <row r="765" spans="1:12">
      <c r="A765" t="s">
        <v>1774</v>
      </c>
      <c r="B765"/>
      <c r="C765" s="336">
        <v>2.88</v>
      </c>
      <c r="D765" s="336">
        <v>3.04</v>
      </c>
      <c r="E765" s="336">
        <v>2.88</v>
      </c>
      <c r="F765" s="336">
        <v>2.96</v>
      </c>
      <c r="G765" s="336">
        <v>0.06</v>
      </c>
      <c r="H765" s="336">
        <v>2.0699999999999998</v>
      </c>
      <c r="I765" s="336">
        <v>2.94</v>
      </c>
      <c r="J765" s="336">
        <v>2.96</v>
      </c>
      <c r="K765" s="336">
        <v>3842936</v>
      </c>
      <c r="L765" s="336">
        <v>11415.4</v>
      </c>
    </row>
    <row r="766" spans="1:12">
      <c r="A766" t="s">
        <v>1775</v>
      </c>
      <c r="B766"/>
      <c r="C766" s="336">
        <v>4.0599999999999996</v>
      </c>
      <c r="D766" s="336">
        <v>4.34</v>
      </c>
      <c r="E766" s="336">
        <v>3.98</v>
      </c>
      <c r="F766" s="336">
        <v>4.0999999999999996</v>
      </c>
      <c r="G766" s="336">
        <v>0.08</v>
      </c>
      <c r="H766" s="336">
        <v>1.99</v>
      </c>
      <c r="I766" s="336">
        <v>4.08</v>
      </c>
      <c r="J766" s="336">
        <v>4.0999999999999996</v>
      </c>
      <c r="K766" s="336">
        <v>2097823</v>
      </c>
      <c r="L766" s="336">
        <v>8721.1299999999992</v>
      </c>
    </row>
    <row r="767" spans="1:12">
      <c r="A767" t="s">
        <v>1776</v>
      </c>
      <c r="B767"/>
      <c r="C767" s="336">
        <v>3.7</v>
      </c>
      <c r="D767" s="336">
        <v>3.82</v>
      </c>
      <c r="E767" s="336">
        <v>3.68</v>
      </c>
      <c r="F767" s="336">
        <v>3.7</v>
      </c>
      <c r="G767" s="336">
        <v>0</v>
      </c>
      <c r="H767" s="336">
        <v>0</v>
      </c>
      <c r="I767" s="336">
        <v>3.7</v>
      </c>
      <c r="J767" s="336">
        <v>3.76</v>
      </c>
      <c r="K767" s="336">
        <v>963600</v>
      </c>
      <c r="L767" s="336">
        <v>3615.96</v>
      </c>
    </row>
    <row r="768" spans="1:12">
      <c r="A768" t="s">
        <v>1777</v>
      </c>
      <c r="B768"/>
      <c r="C768" s="336">
        <v>1.61</v>
      </c>
      <c r="D768" s="336">
        <v>1.61</v>
      </c>
      <c r="E768" s="336">
        <v>1.59</v>
      </c>
      <c r="F768" s="336">
        <v>1.61</v>
      </c>
      <c r="G768" s="336">
        <v>0</v>
      </c>
      <c r="H768" s="336">
        <v>0</v>
      </c>
      <c r="I768" s="336">
        <v>1.59</v>
      </c>
      <c r="J768" s="336">
        <v>1.61</v>
      </c>
      <c r="K768" s="336">
        <v>554100</v>
      </c>
      <c r="L768" s="336">
        <v>888.43</v>
      </c>
    </row>
    <row r="769" spans="1:12">
      <c r="A769" t="s">
        <v>1778</v>
      </c>
      <c r="B769"/>
      <c r="C769" s="336">
        <v>1.58</v>
      </c>
      <c r="D769" s="336">
        <v>1.64</v>
      </c>
      <c r="E769" s="336">
        <v>1.58</v>
      </c>
      <c r="F769" s="336">
        <v>1.63</v>
      </c>
      <c r="G769" s="336">
        <v>0.05</v>
      </c>
      <c r="H769" s="336">
        <v>3.16</v>
      </c>
      <c r="I769" s="336">
        <v>1.62</v>
      </c>
      <c r="J769" s="336">
        <v>1.63</v>
      </c>
      <c r="K769" s="336">
        <v>13592650</v>
      </c>
      <c r="L769" s="336">
        <v>22021.84</v>
      </c>
    </row>
    <row r="770" spans="1:12">
      <c r="A770" t="s">
        <v>1779</v>
      </c>
      <c r="B770"/>
      <c r="C770" s="336">
        <v>1.1000000000000001</v>
      </c>
      <c r="D770" s="336">
        <v>1.1100000000000001</v>
      </c>
      <c r="E770" s="336">
        <v>1.0900000000000001</v>
      </c>
      <c r="F770" s="336">
        <v>1.1000000000000001</v>
      </c>
      <c r="G770" s="336">
        <v>0</v>
      </c>
      <c r="H770" s="336">
        <v>0</v>
      </c>
      <c r="I770" s="336">
        <v>1.1000000000000001</v>
      </c>
      <c r="J770" s="336">
        <v>1.1100000000000001</v>
      </c>
      <c r="K770" s="336">
        <v>8094667</v>
      </c>
      <c r="L770" s="336">
        <v>8908.07</v>
      </c>
    </row>
    <row r="771" spans="1:12">
      <c r="A771" t="s">
        <v>1780</v>
      </c>
      <c r="B771"/>
      <c r="C771" s="336">
        <v>14.1</v>
      </c>
      <c r="D771" s="336">
        <v>14.2</v>
      </c>
      <c r="E771" s="336">
        <v>14</v>
      </c>
      <c r="F771" s="336">
        <v>14</v>
      </c>
      <c r="G771" s="336">
        <v>-0.1</v>
      </c>
      <c r="H771" s="336">
        <v>-0.71</v>
      </c>
      <c r="I771" s="336">
        <v>14</v>
      </c>
      <c r="J771" s="336">
        <v>14.1</v>
      </c>
      <c r="K771" s="336">
        <v>28805</v>
      </c>
      <c r="L771" s="336">
        <v>404.98</v>
      </c>
    </row>
    <row r="772" spans="1:12">
      <c r="A772" t="s">
        <v>1781</v>
      </c>
      <c r="B772"/>
      <c r="C772" s="336">
        <v>3.76</v>
      </c>
      <c r="D772" s="336">
        <v>3.76</v>
      </c>
      <c r="E772" s="336">
        <v>3.72</v>
      </c>
      <c r="F772" s="336">
        <v>3.74</v>
      </c>
      <c r="G772" s="336">
        <v>-0.02</v>
      </c>
      <c r="H772" s="336">
        <v>-0.53</v>
      </c>
      <c r="I772" s="336">
        <v>3.74</v>
      </c>
      <c r="J772" s="336">
        <v>3.76</v>
      </c>
      <c r="K772" s="336">
        <v>2299868</v>
      </c>
      <c r="L772" s="336">
        <v>8606.7099999999991</v>
      </c>
    </row>
    <row r="773" spans="1:12">
      <c r="A773" t="s">
        <v>2072</v>
      </c>
      <c r="B773"/>
      <c r="C773" s="336" t="s">
        <v>917</v>
      </c>
      <c r="D773" s="336" t="s">
        <v>1179</v>
      </c>
      <c r="E773" s="336" t="s">
        <v>824</v>
      </c>
      <c r="F773" s="336" t="s">
        <v>906</v>
      </c>
      <c r="G773" s="336" t="s">
        <v>863</v>
      </c>
      <c r="H773" s="336" t="s">
        <v>2324</v>
      </c>
      <c r="I773" s="336" t="s">
        <v>906</v>
      </c>
      <c r="J773" s="336" t="s">
        <v>1213</v>
      </c>
      <c r="K773" s="336" t="s">
        <v>3622</v>
      </c>
      <c r="L773" s="336" t="s">
        <v>3623</v>
      </c>
    </row>
    <row r="774" spans="1:12">
      <c r="A774" t="s">
        <v>1782</v>
      </c>
      <c r="B774"/>
      <c r="C774" s="336" t="s">
        <v>1337</v>
      </c>
      <c r="D774" s="336" t="s">
        <v>1036</v>
      </c>
      <c r="E774" s="336" t="s">
        <v>792</v>
      </c>
      <c r="F774" s="336" t="s">
        <v>2009</v>
      </c>
      <c r="G774" s="336" t="s">
        <v>867</v>
      </c>
      <c r="H774" s="336" t="s">
        <v>867</v>
      </c>
      <c r="I774" s="336" t="s">
        <v>2009</v>
      </c>
      <c r="J774" s="336" t="s">
        <v>1337</v>
      </c>
      <c r="K774" s="336" t="s">
        <v>3624</v>
      </c>
      <c r="L774" s="336" t="s">
        <v>3625</v>
      </c>
    </row>
    <row r="775" spans="1:12">
      <c r="A775" t="s">
        <v>1783</v>
      </c>
      <c r="B775"/>
      <c r="C775" s="336" t="s">
        <v>1658</v>
      </c>
      <c r="D775" s="336" t="s">
        <v>1658</v>
      </c>
      <c r="E775" s="336" t="s">
        <v>2294</v>
      </c>
      <c r="F775" s="336" t="s">
        <v>2293</v>
      </c>
      <c r="G775" s="336" t="s">
        <v>867</v>
      </c>
      <c r="H775" s="336" t="s">
        <v>867</v>
      </c>
      <c r="I775" s="336" t="s">
        <v>2293</v>
      </c>
      <c r="J775" s="336" t="s">
        <v>1658</v>
      </c>
      <c r="K775" s="336" t="s">
        <v>3626</v>
      </c>
      <c r="L775" s="336" t="s">
        <v>3627</v>
      </c>
    </row>
    <row r="776" spans="1:12">
      <c r="A776" t="s">
        <v>1785</v>
      </c>
      <c r="B776"/>
      <c r="C776" s="336" t="s">
        <v>1004</v>
      </c>
      <c r="D776" s="336" t="s">
        <v>1004</v>
      </c>
      <c r="E776" s="336" t="s">
        <v>865</v>
      </c>
      <c r="F776" s="336" t="s">
        <v>1099</v>
      </c>
      <c r="G776" s="336" t="s">
        <v>867</v>
      </c>
      <c r="H776" s="336" t="s">
        <v>867</v>
      </c>
      <c r="I776" s="336" t="s">
        <v>864</v>
      </c>
      <c r="J776" s="336" t="s">
        <v>1099</v>
      </c>
      <c r="K776" s="336" t="s">
        <v>3628</v>
      </c>
      <c r="L776" s="336" t="s">
        <v>3629</v>
      </c>
    </row>
    <row r="777" spans="1:12">
      <c r="A777" t="s">
        <v>1786</v>
      </c>
      <c r="B777"/>
      <c r="C777" s="336" t="s">
        <v>1030</v>
      </c>
      <c r="D777" s="336" t="s">
        <v>1030</v>
      </c>
      <c r="E777" s="336" t="s">
        <v>793</v>
      </c>
      <c r="F777" s="336" t="s">
        <v>793</v>
      </c>
      <c r="G777" s="336" t="s">
        <v>899</v>
      </c>
      <c r="H777" s="336" t="s">
        <v>1343</v>
      </c>
      <c r="I777" s="336" t="s">
        <v>793</v>
      </c>
      <c r="J777" s="336" t="s">
        <v>1030</v>
      </c>
      <c r="K777" s="336" t="s">
        <v>3630</v>
      </c>
      <c r="L777" s="336" t="s">
        <v>3631</v>
      </c>
    </row>
    <row r="778" spans="1:12">
      <c r="A778" t="s">
        <v>1787</v>
      </c>
      <c r="B778"/>
      <c r="C778" s="336" t="s">
        <v>2313</v>
      </c>
      <c r="D778" s="336" t="s">
        <v>2313</v>
      </c>
      <c r="E778" s="336" t="s">
        <v>1945</v>
      </c>
      <c r="F778" s="336" t="s">
        <v>2313</v>
      </c>
      <c r="G778" s="336" t="s">
        <v>867</v>
      </c>
      <c r="H778" s="336" t="s">
        <v>867</v>
      </c>
      <c r="I778" s="336" t="s">
        <v>1945</v>
      </c>
      <c r="J778" s="336" t="s">
        <v>2313</v>
      </c>
      <c r="K778" s="336" t="s">
        <v>3632</v>
      </c>
      <c r="L778" s="336" t="s">
        <v>3633</v>
      </c>
    </row>
    <row r="779" spans="1:12">
      <c r="A779" t="s">
        <v>1953</v>
      </c>
      <c r="B779"/>
      <c r="C779" s="336" t="s">
        <v>2207</v>
      </c>
      <c r="D779" s="336" t="s">
        <v>1811</v>
      </c>
      <c r="E779" s="336" t="s">
        <v>2207</v>
      </c>
      <c r="F779" s="336" t="s">
        <v>1088</v>
      </c>
      <c r="G779" s="336" t="s">
        <v>1168</v>
      </c>
      <c r="H779" s="336" t="s">
        <v>1993</v>
      </c>
      <c r="I779" s="336" t="s">
        <v>1087</v>
      </c>
      <c r="J779" s="336" t="s">
        <v>1088</v>
      </c>
      <c r="K779" s="336" t="s">
        <v>3634</v>
      </c>
      <c r="L779" s="336" t="s">
        <v>3635</v>
      </c>
    </row>
    <row r="780" spans="1:12">
      <c r="A780" t="s">
        <v>1788</v>
      </c>
      <c r="B780"/>
      <c r="C780" s="336" t="s">
        <v>1656</v>
      </c>
      <c r="D780" s="336" t="s">
        <v>2076</v>
      </c>
      <c r="E780" s="336" t="s">
        <v>1051</v>
      </c>
      <c r="F780" s="336" t="s">
        <v>1274</v>
      </c>
      <c r="G780" s="336" t="s">
        <v>1106</v>
      </c>
      <c r="H780" s="336" t="s">
        <v>2869</v>
      </c>
      <c r="I780" s="336" t="s">
        <v>1274</v>
      </c>
      <c r="J780" s="336" t="s">
        <v>2076</v>
      </c>
      <c r="K780" s="336" t="s">
        <v>3636</v>
      </c>
      <c r="L780" s="336" t="s">
        <v>3637</v>
      </c>
    </row>
    <row r="781" spans="1:12">
      <c r="A781" t="s">
        <v>1789</v>
      </c>
      <c r="B781"/>
      <c r="C781" s="336" t="s">
        <v>1351</v>
      </c>
      <c r="D781" s="336" t="s">
        <v>1351</v>
      </c>
      <c r="E781" s="336" t="s">
        <v>2351</v>
      </c>
      <c r="F781" s="336" t="s">
        <v>2351</v>
      </c>
      <c r="G781" s="336" t="s">
        <v>943</v>
      </c>
      <c r="H781" s="336" t="s">
        <v>3638</v>
      </c>
      <c r="I781" s="336" t="s">
        <v>2351</v>
      </c>
      <c r="J781" s="336" t="s">
        <v>1352</v>
      </c>
      <c r="K781" s="336" t="s">
        <v>3639</v>
      </c>
      <c r="L781" s="336" t="s">
        <v>3640</v>
      </c>
    </row>
    <row r="782" spans="1:12">
      <c r="A782" t="s">
        <v>1790</v>
      </c>
      <c r="B782"/>
      <c r="C782" s="336" t="s">
        <v>1882</v>
      </c>
      <c r="D782" s="336" t="s">
        <v>1573</v>
      </c>
      <c r="E782" s="336" t="s">
        <v>1199</v>
      </c>
      <c r="F782" s="336" t="s">
        <v>1882</v>
      </c>
      <c r="G782" s="336" t="s">
        <v>943</v>
      </c>
      <c r="H782" s="336" t="s">
        <v>2437</v>
      </c>
      <c r="I782" s="336" t="s">
        <v>1882</v>
      </c>
      <c r="J782" s="336" t="s">
        <v>1573</v>
      </c>
      <c r="K782" s="336" t="s">
        <v>3641</v>
      </c>
      <c r="L782" s="336" t="s">
        <v>3642</v>
      </c>
    </row>
    <row r="783" spans="1:12">
      <c r="A783" t="s">
        <v>1791</v>
      </c>
      <c r="B783"/>
      <c r="C783" s="336" t="s">
        <v>1628</v>
      </c>
      <c r="D783" s="336" t="s">
        <v>1173</v>
      </c>
      <c r="E783" s="336" t="s">
        <v>1176</v>
      </c>
      <c r="F783" s="336" t="s">
        <v>1628</v>
      </c>
      <c r="G783" s="336" t="s">
        <v>867</v>
      </c>
      <c r="H783" s="336" t="s">
        <v>867</v>
      </c>
      <c r="I783" s="336" t="s">
        <v>1176</v>
      </c>
      <c r="J783" s="336" t="s">
        <v>1628</v>
      </c>
      <c r="K783" s="336" t="s">
        <v>3643</v>
      </c>
      <c r="L783" s="336" t="s">
        <v>3644</v>
      </c>
    </row>
    <row r="784" spans="1:12">
      <c r="A784" t="s">
        <v>1792</v>
      </c>
      <c r="B784"/>
      <c r="C784" s="336" t="s">
        <v>1116</v>
      </c>
      <c r="D784" s="336" t="s">
        <v>822</v>
      </c>
      <c r="E784" s="336" t="s">
        <v>1116</v>
      </c>
      <c r="F784" s="336" t="s">
        <v>1116</v>
      </c>
      <c r="G784" s="336" t="s">
        <v>867</v>
      </c>
      <c r="H784" s="336" t="s">
        <v>867</v>
      </c>
      <c r="I784" s="336" t="s">
        <v>1116</v>
      </c>
      <c r="J784" s="336" t="s">
        <v>822</v>
      </c>
      <c r="K784" s="336" t="s">
        <v>3645</v>
      </c>
      <c r="L784" s="336" t="s">
        <v>3646</v>
      </c>
    </row>
    <row r="785" spans="1:12">
      <c r="A785" t="s">
        <v>1793</v>
      </c>
      <c r="B785"/>
      <c r="C785" s="336" t="s">
        <v>1167</v>
      </c>
      <c r="D785" s="336" t="s">
        <v>1167</v>
      </c>
      <c r="E785" s="336" t="s">
        <v>1166</v>
      </c>
      <c r="F785" s="336" t="s">
        <v>1250</v>
      </c>
      <c r="G785" s="336" t="s">
        <v>867</v>
      </c>
      <c r="H785" s="336" t="s">
        <v>867</v>
      </c>
      <c r="I785" s="336" t="s">
        <v>1250</v>
      </c>
      <c r="J785" s="336" t="s">
        <v>1167</v>
      </c>
      <c r="K785" s="336" t="s">
        <v>3647</v>
      </c>
      <c r="L785" s="336" t="s">
        <v>3648</v>
      </c>
    </row>
    <row r="786" spans="1:12">
      <c r="A786" t="s">
        <v>1794</v>
      </c>
      <c r="B786"/>
      <c r="C786" s="336" t="s">
        <v>1175</v>
      </c>
      <c r="D786" s="336" t="s">
        <v>1173</v>
      </c>
      <c r="E786" s="336" t="s">
        <v>1175</v>
      </c>
      <c r="F786" s="336" t="s">
        <v>1176</v>
      </c>
      <c r="G786" s="336" t="s">
        <v>1106</v>
      </c>
      <c r="H786" s="336" t="s">
        <v>2036</v>
      </c>
      <c r="I786" s="336" t="s">
        <v>1176</v>
      </c>
      <c r="J786" s="336" t="s">
        <v>1628</v>
      </c>
      <c r="K786" s="336" t="s">
        <v>3649</v>
      </c>
      <c r="L786" s="336" t="s">
        <v>3650</v>
      </c>
    </row>
    <row r="787" spans="1:12">
      <c r="A787" t="s">
        <v>1795</v>
      </c>
      <c r="B787"/>
      <c r="C787" s="336" t="s">
        <v>1805</v>
      </c>
      <c r="D787" s="336" t="s">
        <v>2440</v>
      </c>
      <c r="E787" s="336" t="s">
        <v>1805</v>
      </c>
      <c r="F787" s="336" t="s">
        <v>2440</v>
      </c>
      <c r="G787" s="336" t="s">
        <v>1106</v>
      </c>
      <c r="H787" s="336" t="s">
        <v>3651</v>
      </c>
      <c r="I787" s="336" t="s">
        <v>1805</v>
      </c>
      <c r="J787" s="336" t="s">
        <v>2440</v>
      </c>
      <c r="K787" s="336" t="s">
        <v>3652</v>
      </c>
      <c r="L787" s="336" t="s">
        <v>3653</v>
      </c>
    </row>
    <row r="788" spans="1:12">
      <c r="A788" t="s">
        <v>1796</v>
      </c>
      <c r="B788"/>
      <c r="C788" s="336" t="s">
        <v>1117</v>
      </c>
      <c r="D788" s="336" t="s">
        <v>799</v>
      </c>
      <c r="E788" s="336" t="s">
        <v>970</v>
      </c>
      <c r="F788" s="336" t="s">
        <v>1323</v>
      </c>
      <c r="G788" s="336" t="s">
        <v>902</v>
      </c>
      <c r="H788" s="336" t="s">
        <v>1471</v>
      </c>
      <c r="I788" s="336" t="s">
        <v>1323</v>
      </c>
      <c r="J788" s="336" t="s">
        <v>872</v>
      </c>
      <c r="K788" s="336" t="s">
        <v>3654</v>
      </c>
      <c r="L788" s="336" t="s">
        <v>3655</v>
      </c>
    </row>
    <row r="789" spans="1:12">
      <c r="A789" t="s">
        <v>1797</v>
      </c>
      <c r="B789"/>
      <c r="C789" s="336" t="s">
        <v>1500</v>
      </c>
      <c r="D789" s="336" t="s">
        <v>1670</v>
      </c>
      <c r="E789" s="336" t="s">
        <v>1500</v>
      </c>
      <c r="F789" s="336" t="s">
        <v>1670</v>
      </c>
      <c r="G789" s="336" t="s">
        <v>866</v>
      </c>
      <c r="H789" s="336" t="s">
        <v>3656</v>
      </c>
      <c r="I789" s="336" t="s">
        <v>1670</v>
      </c>
      <c r="J789" s="336" t="s">
        <v>1686</v>
      </c>
      <c r="K789" s="336" t="s">
        <v>3657</v>
      </c>
      <c r="L789" s="336" t="s">
        <v>3658</v>
      </c>
    </row>
    <row r="790" spans="1:12">
      <c r="A790" t="s">
        <v>3659</v>
      </c>
      <c r="B790" t="s">
        <v>2585</v>
      </c>
      <c r="C790" s="336" t="s">
        <v>2236</v>
      </c>
      <c r="D790" s="336" t="s">
        <v>2074</v>
      </c>
      <c r="E790" s="336" t="s">
        <v>1187</v>
      </c>
      <c r="F790" s="336" t="s">
        <v>2236</v>
      </c>
      <c r="G790" s="336" t="s">
        <v>878</v>
      </c>
      <c r="H790" s="336" t="s">
        <v>3660</v>
      </c>
      <c r="I790" s="336" t="s">
        <v>1347</v>
      </c>
      <c r="J790" s="336" t="s">
        <v>2236</v>
      </c>
      <c r="K790" s="336" t="s">
        <v>3661</v>
      </c>
      <c r="L790" s="336" t="s">
        <v>3662</v>
      </c>
    </row>
    <row r="791" spans="1:12">
      <c r="A791" t="s">
        <v>1798</v>
      </c>
      <c r="B791"/>
      <c r="C791" s="336" t="s">
        <v>1833</v>
      </c>
      <c r="D791" s="336" t="s">
        <v>1321</v>
      </c>
      <c r="E791" s="336" t="s">
        <v>1624</v>
      </c>
      <c r="F791" s="336" t="s">
        <v>1624</v>
      </c>
      <c r="G791" s="336" t="s">
        <v>3663</v>
      </c>
      <c r="H791" s="336" t="s">
        <v>3664</v>
      </c>
      <c r="I791" s="336" t="s">
        <v>3665</v>
      </c>
      <c r="J791" s="336" t="s">
        <v>1624</v>
      </c>
      <c r="K791" s="336" t="s">
        <v>3666</v>
      </c>
      <c r="L791" s="336" t="s">
        <v>3667</v>
      </c>
    </row>
    <row r="792" spans="1:12">
      <c r="A792" t="s">
        <v>1800</v>
      </c>
      <c r="B792"/>
      <c r="C792" s="336" t="s">
        <v>1669</v>
      </c>
      <c r="D792" s="336" t="s">
        <v>894</v>
      </c>
      <c r="E792" s="336" t="s">
        <v>1669</v>
      </c>
      <c r="F792" s="336" t="s">
        <v>1686</v>
      </c>
      <c r="G792" s="336" t="s">
        <v>1168</v>
      </c>
      <c r="H792" s="336" t="s">
        <v>3668</v>
      </c>
      <c r="I792" s="336" t="s">
        <v>1670</v>
      </c>
      <c r="J792" s="336" t="s">
        <v>1686</v>
      </c>
      <c r="K792" s="336" t="s">
        <v>3669</v>
      </c>
      <c r="L792" s="336" t="s">
        <v>3670</v>
      </c>
    </row>
    <row r="793" spans="1:12">
      <c r="A793" t="s">
        <v>1802</v>
      </c>
      <c r="B793"/>
      <c r="C793" s="336" t="s">
        <v>781</v>
      </c>
      <c r="D793" s="336" t="s">
        <v>1686</v>
      </c>
      <c r="E793" s="336" t="s">
        <v>1499</v>
      </c>
      <c r="F793" s="336" t="s">
        <v>1669</v>
      </c>
      <c r="G793" s="336" t="s">
        <v>857</v>
      </c>
      <c r="H793" s="336" t="s">
        <v>2197</v>
      </c>
      <c r="I793" s="336" t="s">
        <v>1669</v>
      </c>
      <c r="J793" s="336" t="s">
        <v>781</v>
      </c>
      <c r="K793" s="336" t="s">
        <v>3671</v>
      </c>
      <c r="L793" s="336" t="s">
        <v>3672</v>
      </c>
    </row>
    <row r="794" spans="1:12">
      <c r="A794" t="s">
        <v>1803</v>
      </c>
      <c r="B794"/>
      <c r="C794" s="336" t="s">
        <v>1162</v>
      </c>
      <c r="D794" s="336" t="s">
        <v>1162</v>
      </c>
      <c r="E794" s="336" t="s">
        <v>1123</v>
      </c>
      <c r="F794" s="336" t="s">
        <v>1374</v>
      </c>
      <c r="G794" s="336" t="s">
        <v>943</v>
      </c>
      <c r="H794" s="336" t="s">
        <v>1236</v>
      </c>
      <c r="I794" s="336" t="s">
        <v>1374</v>
      </c>
      <c r="J794" s="336" t="s">
        <v>1292</v>
      </c>
      <c r="K794" s="336" t="s">
        <v>3673</v>
      </c>
      <c r="L794" s="336" t="s">
        <v>3674</v>
      </c>
    </row>
    <row r="795" spans="1:12">
      <c r="A795" t="s">
        <v>1804</v>
      </c>
      <c r="B795"/>
      <c r="C795" s="336" t="s">
        <v>1444</v>
      </c>
      <c r="D795" s="336" t="s">
        <v>1052</v>
      </c>
      <c r="E795" s="336" t="s">
        <v>1444</v>
      </c>
      <c r="F795" s="336" t="s">
        <v>1444</v>
      </c>
      <c r="G795" s="336" t="s">
        <v>867</v>
      </c>
      <c r="H795" s="336" t="s">
        <v>867</v>
      </c>
      <c r="I795" s="336" t="s">
        <v>1444</v>
      </c>
      <c r="J795" s="336" t="s">
        <v>1052</v>
      </c>
      <c r="K795" s="336" t="s">
        <v>3675</v>
      </c>
      <c r="L795" s="336" t="s">
        <v>3676</v>
      </c>
    </row>
    <row r="796" spans="1:12">
      <c r="A796" t="s">
        <v>1806</v>
      </c>
      <c r="B796"/>
      <c r="C796" s="336" t="s">
        <v>1355</v>
      </c>
      <c r="D796" s="336" t="s">
        <v>1175</v>
      </c>
      <c r="E796" s="336" t="s">
        <v>1350</v>
      </c>
      <c r="F796" s="336" t="s">
        <v>1175</v>
      </c>
      <c r="G796" s="336" t="s">
        <v>1168</v>
      </c>
      <c r="H796" s="336" t="s">
        <v>2253</v>
      </c>
      <c r="I796" s="336" t="s">
        <v>1175</v>
      </c>
      <c r="J796" s="336" t="s">
        <v>1176</v>
      </c>
      <c r="K796" s="336" t="s">
        <v>3677</v>
      </c>
      <c r="L796" s="336" t="s">
        <v>3678</v>
      </c>
    </row>
    <row r="797" spans="1:12">
      <c r="A797" t="s">
        <v>2442</v>
      </c>
      <c r="B797"/>
      <c r="C797" s="336" t="s">
        <v>1356</v>
      </c>
      <c r="D797" s="336" t="s">
        <v>1508</v>
      </c>
      <c r="E797" s="336" t="s">
        <v>1912</v>
      </c>
      <c r="F797" s="336" t="s">
        <v>1356</v>
      </c>
      <c r="G797" s="336" t="s">
        <v>989</v>
      </c>
      <c r="H797" s="336" t="s">
        <v>2157</v>
      </c>
      <c r="I797" s="336" t="s">
        <v>1356</v>
      </c>
      <c r="J797" s="336" t="s">
        <v>1508</v>
      </c>
      <c r="K797" s="336" t="s">
        <v>3679</v>
      </c>
      <c r="L797" s="336" t="s">
        <v>3680</v>
      </c>
    </row>
    <row r="798" spans="1:12">
      <c r="A798" t="s">
        <v>1807</v>
      </c>
      <c r="B798"/>
      <c r="C798" s="336" t="s">
        <v>1182</v>
      </c>
      <c r="D798" s="336" t="s">
        <v>2441</v>
      </c>
      <c r="E798" s="336" t="s">
        <v>1182</v>
      </c>
      <c r="F798" s="336" t="s">
        <v>2441</v>
      </c>
      <c r="G798" s="336" t="s">
        <v>1168</v>
      </c>
      <c r="H798" s="336" t="s">
        <v>3592</v>
      </c>
      <c r="I798" s="336" t="s">
        <v>1182</v>
      </c>
      <c r="J798" s="336" t="s">
        <v>2441</v>
      </c>
      <c r="K798" s="336" t="s">
        <v>3681</v>
      </c>
      <c r="L798" s="336" t="s">
        <v>3682</v>
      </c>
    </row>
    <row r="799" spans="1:12">
      <c r="A799" t="s">
        <v>1808</v>
      </c>
      <c r="B799"/>
      <c r="C799" s="336" t="s">
        <v>1399</v>
      </c>
      <c r="D799" s="336" t="s">
        <v>1918</v>
      </c>
      <c r="E799" s="336" t="s">
        <v>1360</v>
      </c>
      <c r="F799" s="336" t="s">
        <v>1918</v>
      </c>
      <c r="G799" s="336" t="s">
        <v>867</v>
      </c>
      <c r="H799" s="336" t="s">
        <v>867</v>
      </c>
      <c r="I799" s="336" t="s">
        <v>1996</v>
      </c>
      <c r="J799" s="336" t="s">
        <v>1918</v>
      </c>
      <c r="K799" s="336" t="s">
        <v>3683</v>
      </c>
      <c r="L799" s="336" t="s">
        <v>3684</v>
      </c>
    </row>
    <row r="800" spans="1:12">
      <c r="A800" t="s">
        <v>2077</v>
      </c>
      <c r="B800"/>
      <c r="C800" s="336" t="s">
        <v>2206</v>
      </c>
      <c r="D800" s="336" t="s">
        <v>2206</v>
      </c>
      <c r="E800" s="336" t="s">
        <v>1256</v>
      </c>
      <c r="F800" s="336" t="s">
        <v>2206</v>
      </c>
      <c r="G800" s="336" t="s">
        <v>867</v>
      </c>
      <c r="H800" s="336" t="s">
        <v>867</v>
      </c>
      <c r="I800" s="336" t="s">
        <v>1458</v>
      </c>
      <c r="J800" s="336" t="s">
        <v>2206</v>
      </c>
      <c r="K800" s="336" t="s">
        <v>3685</v>
      </c>
      <c r="L800" s="336" t="s">
        <v>3686</v>
      </c>
    </row>
    <row r="801" spans="1:12">
      <c r="A801" t="s">
        <v>1809</v>
      </c>
      <c r="B801"/>
      <c r="C801" s="336" t="s">
        <v>1218</v>
      </c>
      <c r="D801" s="336" t="s">
        <v>1218</v>
      </c>
      <c r="E801" s="336" t="s">
        <v>2426</v>
      </c>
      <c r="F801" s="336" t="s">
        <v>2426</v>
      </c>
      <c r="G801" s="336" t="s">
        <v>857</v>
      </c>
      <c r="H801" s="336" t="s">
        <v>1032</v>
      </c>
      <c r="I801" s="336" t="s">
        <v>2426</v>
      </c>
      <c r="J801" s="336" t="s">
        <v>1218</v>
      </c>
      <c r="K801" s="336" t="s">
        <v>3687</v>
      </c>
      <c r="L801" s="336" t="s">
        <v>3688</v>
      </c>
    </row>
    <row r="802" spans="1:12">
      <c r="A802" t="s">
        <v>1810</v>
      </c>
      <c r="B802"/>
      <c r="C802" s="336" t="s">
        <v>1185</v>
      </c>
      <c r="D802" s="336" t="s">
        <v>928</v>
      </c>
      <c r="E802" s="336" t="s">
        <v>1986</v>
      </c>
      <c r="F802" s="336" t="s">
        <v>1185</v>
      </c>
      <c r="G802" s="336" t="s">
        <v>867</v>
      </c>
      <c r="H802" s="336" t="s">
        <v>867</v>
      </c>
      <c r="I802" s="336" t="s">
        <v>1185</v>
      </c>
      <c r="J802" s="336" t="s">
        <v>928</v>
      </c>
      <c r="K802" s="336" t="s">
        <v>3689</v>
      </c>
      <c r="L802" s="336" t="s">
        <v>3690</v>
      </c>
    </row>
    <row r="803" spans="1:12">
      <c r="A803" t="s">
        <v>1812</v>
      </c>
      <c r="B803"/>
      <c r="C803" s="336" t="s">
        <v>1166</v>
      </c>
      <c r="D803" s="336" t="s">
        <v>856</v>
      </c>
      <c r="E803" s="336" t="s">
        <v>1166</v>
      </c>
      <c r="F803" s="336" t="s">
        <v>856</v>
      </c>
      <c r="G803" s="336" t="s">
        <v>867</v>
      </c>
      <c r="H803" s="336" t="s">
        <v>867</v>
      </c>
      <c r="I803" s="336" t="s">
        <v>1166</v>
      </c>
      <c r="J803" s="336" t="s">
        <v>856</v>
      </c>
      <c r="K803" s="336" t="s">
        <v>3691</v>
      </c>
      <c r="L803" s="336" t="s">
        <v>3692</v>
      </c>
    </row>
    <row r="804" spans="1:12">
      <c r="A804" t="s">
        <v>3693</v>
      </c>
      <c r="B804" t="s">
        <v>2462</v>
      </c>
      <c r="C804" s="336" t="s">
        <v>370</v>
      </c>
      <c r="D804" s="336" t="s">
        <v>370</v>
      </c>
      <c r="E804" s="336" t="s">
        <v>370</v>
      </c>
      <c r="F804" s="336" t="s">
        <v>370</v>
      </c>
      <c r="G804" s="336" t="s">
        <v>370</v>
      </c>
      <c r="H804" s="336" t="s">
        <v>370</v>
      </c>
      <c r="I804" s="336" t="s">
        <v>370</v>
      </c>
      <c r="J804" s="336" t="s">
        <v>370</v>
      </c>
      <c r="K804" s="336" t="s">
        <v>370</v>
      </c>
      <c r="L804" s="336" t="s">
        <v>370</v>
      </c>
    </row>
    <row r="805" spans="1:12">
      <c r="A805" t="s">
        <v>1813</v>
      </c>
      <c r="B805"/>
      <c r="C805" s="336" t="s">
        <v>1166</v>
      </c>
      <c r="D805" s="336" t="s">
        <v>1250</v>
      </c>
      <c r="E805" s="336" t="s">
        <v>1166</v>
      </c>
      <c r="F805" s="336" t="s">
        <v>855</v>
      </c>
      <c r="G805" s="336" t="s">
        <v>1106</v>
      </c>
      <c r="H805" s="336" t="s">
        <v>2425</v>
      </c>
      <c r="I805" s="336" t="s">
        <v>856</v>
      </c>
      <c r="J805" s="336" t="s">
        <v>855</v>
      </c>
      <c r="K805" s="336" t="s">
        <v>3694</v>
      </c>
      <c r="L805" s="336" t="s">
        <v>3695</v>
      </c>
    </row>
    <row r="806" spans="1:12">
      <c r="A806" t="s">
        <v>1814</v>
      </c>
      <c r="B806"/>
      <c r="C806" s="336" t="s">
        <v>1600</v>
      </c>
      <c r="D806" s="336" t="s">
        <v>1239</v>
      </c>
      <c r="E806" s="336" t="s">
        <v>1600</v>
      </c>
      <c r="F806" s="336" t="s">
        <v>1092</v>
      </c>
      <c r="G806" s="336" t="s">
        <v>863</v>
      </c>
      <c r="H806" s="336" t="s">
        <v>1970</v>
      </c>
      <c r="I806" s="336" t="s">
        <v>1381</v>
      </c>
      <c r="J806" s="336" t="s">
        <v>1092</v>
      </c>
      <c r="K806" s="336" t="s">
        <v>3696</v>
      </c>
      <c r="L806" s="336" t="s">
        <v>3697</v>
      </c>
    </row>
    <row r="807" spans="1:12">
      <c r="A807" t="s">
        <v>1815</v>
      </c>
      <c r="B807"/>
      <c r="C807" s="336" t="s">
        <v>1382</v>
      </c>
      <c r="D807" s="336" t="s">
        <v>1681</v>
      </c>
      <c r="E807" s="336" t="s">
        <v>1418</v>
      </c>
      <c r="F807" s="336" t="s">
        <v>1419</v>
      </c>
      <c r="G807" s="336" t="s">
        <v>1277</v>
      </c>
      <c r="H807" s="336" t="s">
        <v>3698</v>
      </c>
      <c r="I807" s="336" t="s">
        <v>1419</v>
      </c>
      <c r="J807" s="336" t="s">
        <v>1318</v>
      </c>
      <c r="K807" s="336" t="s">
        <v>3699</v>
      </c>
      <c r="L807" s="336" t="s">
        <v>3700</v>
      </c>
    </row>
    <row r="808" spans="1:12">
      <c r="A808" t="s">
        <v>1816</v>
      </c>
      <c r="B808"/>
      <c r="C808" s="336" t="s">
        <v>1625</v>
      </c>
      <c r="D808" s="336" t="s">
        <v>1192</v>
      </c>
      <c r="E808" s="336" t="s">
        <v>2066</v>
      </c>
      <c r="F808" s="336" t="s">
        <v>2066</v>
      </c>
      <c r="G808" s="336" t="s">
        <v>857</v>
      </c>
      <c r="H808" s="336" t="s">
        <v>1066</v>
      </c>
      <c r="I808" s="336" t="s">
        <v>2066</v>
      </c>
      <c r="J808" s="336" t="s">
        <v>1522</v>
      </c>
      <c r="K808" s="336" t="s">
        <v>3701</v>
      </c>
      <c r="L808" s="336" t="s">
        <v>3702</v>
      </c>
    </row>
    <row r="809" spans="1:12">
      <c r="A809" t="s">
        <v>1817</v>
      </c>
      <c r="B809"/>
      <c r="C809" s="336" t="s">
        <v>2422</v>
      </c>
      <c r="D809" s="336" t="s">
        <v>2422</v>
      </c>
      <c r="E809" s="336" t="s">
        <v>1666</v>
      </c>
      <c r="F809" s="336" t="s">
        <v>2422</v>
      </c>
      <c r="G809" s="336" t="s">
        <v>867</v>
      </c>
      <c r="H809" s="336" t="s">
        <v>867</v>
      </c>
      <c r="I809" s="336" t="s">
        <v>1666</v>
      </c>
      <c r="J809" s="336" t="s">
        <v>2422</v>
      </c>
      <c r="K809" s="336" t="s">
        <v>3703</v>
      </c>
      <c r="L809" s="336" t="s">
        <v>3704</v>
      </c>
    </row>
    <row r="810" spans="1:12">
      <c r="A810" t="s">
        <v>2078</v>
      </c>
      <c r="B810"/>
      <c r="C810" s="336" t="s">
        <v>1075</v>
      </c>
      <c r="D810" s="336" t="s">
        <v>1210</v>
      </c>
      <c r="E810" s="336" t="s">
        <v>1074</v>
      </c>
      <c r="F810" s="336" t="s">
        <v>876</v>
      </c>
      <c r="G810" s="336" t="s">
        <v>1056</v>
      </c>
      <c r="H810" s="336" t="s">
        <v>3705</v>
      </c>
      <c r="I810" s="336" t="s">
        <v>862</v>
      </c>
      <c r="J810" s="336" t="s">
        <v>876</v>
      </c>
      <c r="K810" s="336" t="s">
        <v>3706</v>
      </c>
      <c r="L810" s="336" t="s">
        <v>3707</v>
      </c>
    </row>
    <row r="811" spans="1:12">
      <c r="A811" t="s">
        <v>1819</v>
      </c>
      <c r="B811"/>
      <c r="C811" s="336">
        <v>1.93</v>
      </c>
      <c r="D811" s="336">
        <v>1.97</v>
      </c>
      <c r="E811" s="336">
        <v>1.92</v>
      </c>
      <c r="F811" s="336">
        <v>1.94</v>
      </c>
      <c r="G811" s="336">
        <v>0.01</v>
      </c>
      <c r="H811" s="336">
        <v>0.52</v>
      </c>
      <c r="I811" s="336">
        <v>1.94</v>
      </c>
      <c r="J811" s="336">
        <v>1.95</v>
      </c>
      <c r="K811" s="336">
        <v>1530801</v>
      </c>
      <c r="L811" s="336">
        <v>2989.47</v>
      </c>
    </row>
    <row r="812" spans="1:12">
      <c r="A812" t="s">
        <v>1820</v>
      </c>
      <c r="B812"/>
      <c r="C812" s="336">
        <v>1.71</v>
      </c>
      <c r="D812" s="336">
        <v>1.71</v>
      </c>
      <c r="E812" s="336">
        <v>1.66</v>
      </c>
      <c r="F812" s="336">
        <v>1.67</v>
      </c>
      <c r="G812" s="336">
        <v>-0.04</v>
      </c>
      <c r="H812" s="336">
        <v>-2.34</v>
      </c>
      <c r="I812" s="336">
        <v>1.67</v>
      </c>
      <c r="J812" s="336">
        <v>1.68</v>
      </c>
      <c r="K812" s="336">
        <v>4952020</v>
      </c>
      <c r="L812" s="336">
        <v>8288.68</v>
      </c>
    </row>
    <row r="813" spans="1:12">
      <c r="A813" t="s">
        <v>1821</v>
      </c>
      <c r="B813"/>
      <c r="C813" s="336">
        <v>2.92</v>
      </c>
      <c r="D813" s="336">
        <v>2.92</v>
      </c>
      <c r="E813" s="336">
        <v>2.9</v>
      </c>
      <c r="F813" s="336">
        <v>2.92</v>
      </c>
      <c r="G813" s="336">
        <v>0</v>
      </c>
      <c r="H813" s="336">
        <v>0</v>
      </c>
      <c r="I813" s="336">
        <v>2.9</v>
      </c>
      <c r="J813" s="336">
        <v>2.92</v>
      </c>
      <c r="K813" s="336">
        <v>419711</v>
      </c>
      <c r="L813" s="336">
        <v>1220.44</v>
      </c>
    </row>
    <row r="814" spans="1:12">
      <c r="A814" t="s">
        <v>1822</v>
      </c>
      <c r="B814"/>
      <c r="C814" s="336">
        <v>7.15</v>
      </c>
      <c r="D814" s="336">
        <v>7.3</v>
      </c>
      <c r="E814" s="336">
        <v>7.1</v>
      </c>
      <c r="F814" s="336">
        <v>7.1</v>
      </c>
      <c r="G814" s="336">
        <v>0</v>
      </c>
      <c r="H814" s="336">
        <v>0</v>
      </c>
      <c r="I814" s="336">
        <v>7.1</v>
      </c>
      <c r="J814" s="336">
        <v>7.2</v>
      </c>
      <c r="K814" s="336">
        <v>995642</v>
      </c>
      <c r="L814" s="336">
        <v>7151.26</v>
      </c>
    </row>
    <row r="815" spans="1:12">
      <c r="A815" t="s">
        <v>1823</v>
      </c>
      <c r="B815"/>
      <c r="C815" s="336">
        <v>4.08</v>
      </c>
      <c r="D815" s="336">
        <v>4.08</v>
      </c>
      <c r="E815" s="336">
        <v>4.04</v>
      </c>
      <c r="F815" s="336">
        <v>4.04</v>
      </c>
      <c r="G815" s="336">
        <v>-0.02</v>
      </c>
      <c r="H815" s="336">
        <v>-0.49</v>
      </c>
      <c r="I815" s="336">
        <v>4.04</v>
      </c>
      <c r="J815" s="336">
        <v>4.0599999999999996</v>
      </c>
      <c r="K815" s="336">
        <v>436120</v>
      </c>
      <c r="L815" s="336">
        <v>1766.15</v>
      </c>
    </row>
    <row r="816" spans="1:12">
      <c r="A816" t="s">
        <v>1824</v>
      </c>
      <c r="B816"/>
      <c r="C816" s="336">
        <v>1.47</v>
      </c>
      <c r="D816" s="336">
        <v>1.47</v>
      </c>
      <c r="E816" s="336">
        <v>1.43</v>
      </c>
      <c r="F816" s="336">
        <v>1.43</v>
      </c>
      <c r="G816" s="336">
        <v>-0.05</v>
      </c>
      <c r="H816" s="336">
        <v>-3.38</v>
      </c>
      <c r="I816" s="336">
        <v>1.43</v>
      </c>
      <c r="J816" s="336">
        <v>1.49</v>
      </c>
      <c r="K816" s="336">
        <v>91200</v>
      </c>
      <c r="L816" s="336">
        <v>131.63999999999999</v>
      </c>
    </row>
    <row r="817" spans="1:12">
      <c r="A817" t="s">
        <v>3708</v>
      </c>
      <c r="B817" t="s">
        <v>2585</v>
      </c>
      <c r="C817" s="336">
        <v>0.04</v>
      </c>
      <c r="D817" s="336">
        <v>0.04</v>
      </c>
      <c r="E817" s="336">
        <v>0.03</v>
      </c>
      <c r="F817" s="336">
        <v>0.04</v>
      </c>
      <c r="G817" s="336">
        <v>0</v>
      </c>
      <c r="H817" s="336">
        <v>0</v>
      </c>
      <c r="I817" s="336">
        <v>0.03</v>
      </c>
      <c r="J817" s="336">
        <v>0.04</v>
      </c>
      <c r="K817" s="336">
        <v>18238993</v>
      </c>
      <c r="L817" s="336">
        <v>592.71</v>
      </c>
    </row>
    <row r="818" spans="1:12">
      <c r="A818" t="s">
        <v>1825</v>
      </c>
      <c r="B818"/>
      <c r="C818" s="336">
        <v>3.16</v>
      </c>
      <c r="D818" s="336">
        <v>3.24</v>
      </c>
      <c r="E818" s="336">
        <v>3.14</v>
      </c>
      <c r="F818" s="336">
        <v>3.2</v>
      </c>
      <c r="G818" s="336">
        <v>0.04</v>
      </c>
      <c r="H818" s="336">
        <v>1.27</v>
      </c>
      <c r="I818" s="336">
        <v>3.18</v>
      </c>
      <c r="J818" s="336">
        <v>3.2</v>
      </c>
      <c r="K818" s="336">
        <v>9043010</v>
      </c>
      <c r="L818" s="336">
        <v>28967.29</v>
      </c>
    </row>
    <row r="819" spans="1:12">
      <c r="A819" t="s">
        <v>103</v>
      </c>
      <c r="B819"/>
      <c r="C819" s="336">
        <v>7.85</v>
      </c>
      <c r="D819" s="336">
        <v>7.85</v>
      </c>
      <c r="E819" s="336">
        <v>7.7</v>
      </c>
      <c r="F819" s="336">
        <v>7.7</v>
      </c>
      <c r="G819" s="336">
        <v>-0.15</v>
      </c>
      <c r="H819" s="336">
        <v>-1.91</v>
      </c>
      <c r="I819" s="336">
        <v>7.7</v>
      </c>
      <c r="J819" s="336">
        <v>7.75</v>
      </c>
      <c r="K819" s="336">
        <v>383013</v>
      </c>
      <c r="L819" s="336">
        <v>2971.68</v>
      </c>
    </row>
    <row r="820" spans="1:12">
      <c r="A820" t="s">
        <v>1826</v>
      </c>
      <c r="B820"/>
      <c r="C820" s="336">
        <v>2.94</v>
      </c>
      <c r="D820" s="336">
        <v>3.4</v>
      </c>
      <c r="E820" s="336">
        <v>2.92</v>
      </c>
      <c r="F820" s="336">
        <v>3.16</v>
      </c>
      <c r="G820" s="336">
        <v>0.2</v>
      </c>
      <c r="H820" s="336">
        <v>6.76</v>
      </c>
      <c r="I820" s="336">
        <v>3.16</v>
      </c>
      <c r="J820" s="336">
        <v>3.18</v>
      </c>
      <c r="K820" s="336">
        <v>6637658</v>
      </c>
      <c r="L820" s="336">
        <v>21494.15</v>
      </c>
    </row>
    <row r="821" spans="1:12">
      <c r="A821" t="s">
        <v>3709</v>
      </c>
      <c r="B821" t="s">
        <v>2585</v>
      </c>
      <c r="C821" s="336">
        <v>1.57</v>
      </c>
      <c r="D821" s="336">
        <v>1.64</v>
      </c>
      <c r="E821" s="336">
        <v>1.57</v>
      </c>
      <c r="F821" s="336">
        <v>1.62</v>
      </c>
      <c r="G821" s="336">
        <v>0.04</v>
      </c>
      <c r="H821" s="336">
        <v>2.5299999999999998</v>
      </c>
      <c r="I821" s="336">
        <v>1.59</v>
      </c>
      <c r="J821" s="336">
        <v>1.64</v>
      </c>
      <c r="K821" s="336">
        <v>41500</v>
      </c>
      <c r="L821" s="336">
        <v>66.17</v>
      </c>
    </row>
    <row r="822" spans="1:12">
      <c r="A822" t="s">
        <v>1827</v>
      </c>
      <c r="B822"/>
      <c r="C822" s="336">
        <v>0.26</v>
      </c>
      <c r="D822" s="336">
        <v>0.27</v>
      </c>
      <c r="E822" s="336">
        <v>0.25</v>
      </c>
      <c r="F822" s="336">
        <v>0.26</v>
      </c>
      <c r="G822" s="336">
        <v>0</v>
      </c>
      <c r="H822" s="336">
        <v>0</v>
      </c>
      <c r="I822" s="336">
        <v>0.25</v>
      </c>
      <c r="J822" s="336">
        <v>0.26</v>
      </c>
      <c r="K822" s="336">
        <v>132283529</v>
      </c>
      <c r="L822" s="336">
        <v>34409.879999999997</v>
      </c>
    </row>
    <row r="823" spans="1:12">
      <c r="A823" t="s">
        <v>1828</v>
      </c>
      <c r="B823"/>
      <c r="C823" s="336" t="s">
        <v>871</v>
      </c>
      <c r="D823" s="336" t="s">
        <v>733</v>
      </c>
      <c r="E823" s="336" t="s">
        <v>991</v>
      </c>
      <c r="F823" s="336" t="s">
        <v>1295</v>
      </c>
      <c r="G823" s="336" t="s">
        <v>993</v>
      </c>
      <c r="H823" s="336" t="s">
        <v>999</v>
      </c>
      <c r="I823" s="336" t="s">
        <v>1295</v>
      </c>
      <c r="J823" s="336" t="s">
        <v>830</v>
      </c>
      <c r="K823" s="336" t="s">
        <v>3710</v>
      </c>
      <c r="L823" s="336" t="s">
        <v>3711</v>
      </c>
    </row>
    <row r="824" spans="1:12">
      <c r="A824" t="s">
        <v>1829</v>
      </c>
      <c r="B824"/>
      <c r="C824" s="336" t="s">
        <v>861</v>
      </c>
      <c r="D824" s="336" t="s">
        <v>876</v>
      </c>
      <c r="E824" s="336" t="s">
        <v>877</v>
      </c>
      <c r="F824" s="336" t="s">
        <v>862</v>
      </c>
      <c r="G824" s="336" t="s">
        <v>878</v>
      </c>
      <c r="H824" s="336" t="s">
        <v>1011</v>
      </c>
      <c r="I824" s="336" t="s">
        <v>803</v>
      </c>
      <c r="J824" s="336" t="s">
        <v>862</v>
      </c>
      <c r="K824" s="336" t="s">
        <v>3712</v>
      </c>
      <c r="L824" s="336" t="s">
        <v>3713</v>
      </c>
    </row>
    <row r="825" spans="1:12">
      <c r="A825" t="s">
        <v>1830</v>
      </c>
      <c r="B825"/>
      <c r="C825" s="336" t="s">
        <v>898</v>
      </c>
      <c r="D825" s="336" t="s">
        <v>897</v>
      </c>
      <c r="E825" s="336" t="s">
        <v>898</v>
      </c>
      <c r="F825" s="336" t="s">
        <v>896</v>
      </c>
      <c r="G825" s="336" t="s">
        <v>902</v>
      </c>
      <c r="H825" s="336" t="s">
        <v>2420</v>
      </c>
      <c r="I825" s="336" t="s">
        <v>896</v>
      </c>
      <c r="J825" s="336" t="s">
        <v>841</v>
      </c>
      <c r="K825" s="336" t="s">
        <v>3714</v>
      </c>
      <c r="L825" s="336" t="s">
        <v>3715</v>
      </c>
    </row>
    <row r="826" spans="1:12">
      <c r="A826" t="s">
        <v>2079</v>
      </c>
      <c r="B826"/>
      <c r="C826" s="336" t="s">
        <v>1964</v>
      </c>
      <c r="D826" s="336" t="s">
        <v>1964</v>
      </c>
      <c r="E826" s="336" t="s">
        <v>1059</v>
      </c>
      <c r="F826" s="336" t="s">
        <v>1298</v>
      </c>
      <c r="G826" s="336" t="s">
        <v>867</v>
      </c>
      <c r="H826" s="336" t="s">
        <v>867</v>
      </c>
      <c r="I826" s="336" t="s">
        <v>1127</v>
      </c>
      <c r="J826" s="336" t="s">
        <v>1298</v>
      </c>
      <c r="K826" s="336" t="s">
        <v>3716</v>
      </c>
      <c r="L826" s="336" t="s">
        <v>3717</v>
      </c>
    </row>
    <row r="827" spans="1:12">
      <c r="A827" t="s">
        <v>1831</v>
      </c>
      <c r="B827"/>
      <c r="C827" s="336" t="s">
        <v>1254</v>
      </c>
      <c r="D827" s="336" t="s">
        <v>1091</v>
      </c>
      <c r="E827" s="336" t="s">
        <v>2070</v>
      </c>
      <c r="F827" s="336" t="s">
        <v>1255</v>
      </c>
      <c r="G827" s="336" t="s">
        <v>878</v>
      </c>
      <c r="H827" s="336" t="s">
        <v>1889</v>
      </c>
      <c r="I827" s="336" t="s">
        <v>1255</v>
      </c>
      <c r="J827" s="336" t="s">
        <v>369</v>
      </c>
      <c r="K827" s="336" t="s">
        <v>3718</v>
      </c>
      <c r="L827" s="336" t="s">
        <v>3719</v>
      </c>
    </row>
    <row r="828" spans="1:12">
      <c r="A828" t="s">
        <v>1832</v>
      </c>
      <c r="B828"/>
      <c r="C828" s="336" t="s">
        <v>894</v>
      </c>
      <c r="D828" s="336" t="s">
        <v>894</v>
      </c>
      <c r="E828" s="336" t="s">
        <v>1670</v>
      </c>
      <c r="F828" s="336" t="s">
        <v>1670</v>
      </c>
      <c r="G828" s="336" t="s">
        <v>895</v>
      </c>
      <c r="H828" s="336" t="s">
        <v>2399</v>
      </c>
      <c r="I828" s="336" t="s">
        <v>781</v>
      </c>
      <c r="J828" s="336" t="s">
        <v>1670</v>
      </c>
      <c r="K828" s="336" t="s">
        <v>3720</v>
      </c>
      <c r="L828" s="336" t="s">
        <v>3721</v>
      </c>
    </row>
    <row r="829" spans="1:12">
      <c r="A829" t="s">
        <v>1835</v>
      </c>
      <c r="B829"/>
      <c r="C829" s="336" t="s">
        <v>1376</v>
      </c>
      <c r="D829" s="336" t="s">
        <v>1408</v>
      </c>
      <c r="E829" s="336" t="s">
        <v>1376</v>
      </c>
      <c r="F829" s="336" t="s">
        <v>842</v>
      </c>
      <c r="G829" s="336" t="s">
        <v>934</v>
      </c>
      <c r="H829" s="336" t="s">
        <v>1883</v>
      </c>
      <c r="I829" s="336" t="s">
        <v>842</v>
      </c>
      <c r="J829" s="336" t="s">
        <v>2312</v>
      </c>
      <c r="K829" s="336" t="s">
        <v>3722</v>
      </c>
      <c r="L829" s="336" t="s">
        <v>3723</v>
      </c>
    </row>
    <row r="830" spans="1:12">
      <c r="A830" t="s">
        <v>1837</v>
      </c>
      <c r="B830"/>
      <c r="C830" s="336" t="s">
        <v>1007</v>
      </c>
      <c r="D830" s="336" t="s">
        <v>1007</v>
      </c>
      <c r="E830" s="336" t="s">
        <v>1225</v>
      </c>
      <c r="F830" s="336" t="s">
        <v>1225</v>
      </c>
      <c r="G830" s="336" t="s">
        <v>1150</v>
      </c>
      <c r="H830" s="336" t="s">
        <v>3724</v>
      </c>
      <c r="I830" s="336" t="s">
        <v>1225</v>
      </c>
      <c r="J830" s="336" t="s">
        <v>1324</v>
      </c>
      <c r="K830" s="336" t="s">
        <v>3725</v>
      </c>
      <c r="L830" s="336" t="s">
        <v>3726</v>
      </c>
    </row>
    <row r="831" spans="1:12">
      <c r="A831" t="s">
        <v>1838</v>
      </c>
      <c r="B831"/>
      <c r="C831" s="336" t="s">
        <v>822</v>
      </c>
      <c r="D831" s="336" t="s">
        <v>1205</v>
      </c>
      <c r="E831" s="336" t="s">
        <v>870</v>
      </c>
      <c r="F831" s="336" t="s">
        <v>1110</v>
      </c>
      <c r="G831" s="336" t="s">
        <v>1219</v>
      </c>
      <c r="H831" s="336" t="s">
        <v>3727</v>
      </c>
      <c r="I831" s="336" t="s">
        <v>1110</v>
      </c>
      <c r="J831" s="336" t="s">
        <v>1205</v>
      </c>
      <c r="K831" s="336" t="s">
        <v>3728</v>
      </c>
      <c r="L831" s="336" t="s">
        <v>3729</v>
      </c>
    </row>
    <row r="832" spans="1:12">
      <c r="A832" t="s">
        <v>1839</v>
      </c>
      <c r="B832"/>
      <c r="C832" s="336" t="s">
        <v>1156</v>
      </c>
      <c r="D832" s="336" t="s">
        <v>1156</v>
      </c>
      <c r="E832" s="336" t="s">
        <v>1441</v>
      </c>
      <c r="F832" s="336" t="s">
        <v>945</v>
      </c>
      <c r="G832" s="336" t="s">
        <v>943</v>
      </c>
      <c r="H832" s="336" t="s">
        <v>2065</v>
      </c>
      <c r="I832" s="336" t="s">
        <v>945</v>
      </c>
      <c r="J832" s="336" t="s">
        <v>1519</v>
      </c>
      <c r="K832" s="336" t="s">
        <v>3730</v>
      </c>
      <c r="L832" s="336" t="s">
        <v>3731</v>
      </c>
    </row>
    <row r="833" spans="1:12">
      <c r="A833" t="s">
        <v>2080</v>
      </c>
      <c r="B833"/>
      <c r="C833" s="336" t="s">
        <v>1250</v>
      </c>
      <c r="D833" s="336" t="s">
        <v>1728</v>
      </c>
      <c r="E833" s="336" t="s">
        <v>855</v>
      </c>
      <c r="F833" s="336" t="s">
        <v>1167</v>
      </c>
      <c r="G833" s="336" t="s">
        <v>1106</v>
      </c>
      <c r="H833" s="336" t="s">
        <v>1914</v>
      </c>
      <c r="I833" s="336" t="s">
        <v>1167</v>
      </c>
      <c r="J833" s="336" t="s">
        <v>1249</v>
      </c>
      <c r="K833" s="336" t="s">
        <v>3732</v>
      </c>
      <c r="L833" s="336" t="s">
        <v>3733</v>
      </c>
    </row>
    <row r="834" spans="1:12">
      <c r="A834" t="s">
        <v>1840</v>
      </c>
      <c r="B834"/>
      <c r="C834" s="336" t="s">
        <v>836</v>
      </c>
      <c r="D834" s="336" t="s">
        <v>836</v>
      </c>
      <c r="E834" s="336" t="s">
        <v>1235</v>
      </c>
      <c r="F834" s="336" t="s">
        <v>1235</v>
      </c>
      <c r="G834" s="336" t="s">
        <v>919</v>
      </c>
      <c r="H834" s="336" t="s">
        <v>3734</v>
      </c>
      <c r="I834" s="336" t="s">
        <v>1235</v>
      </c>
      <c r="J834" s="336" t="s">
        <v>1230</v>
      </c>
      <c r="K834" s="336" t="s">
        <v>3735</v>
      </c>
      <c r="L834" s="336" t="s">
        <v>3736</v>
      </c>
    </row>
    <row r="835" spans="1:12">
      <c r="A835" t="s">
        <v>1841</v>
      </c>
      <c r="B835"/>
      <c r="C835" s="336" t="s">
        <v>864</v>
      </c>
      <c r="D835" s="336" t="s">
        <v>1002</v>
      </c>
      <c r="E835" s="336" t="s">
        <v>865</v>
      </c>
      <c r="F835" s="336" t="s">
        <v>1062</v>
      </c>
      <c r="G835" s="336" t="s">
        <v>1056</v>
      </c>
      <c r="H835" s="336" t="s">
        <v>3737</v>
      </c>
      <c r="I835" s="336" t="s">
        <v>1004</v>
      </c>
      <c r="J835" s="336" t="s">
        <v>1062</v>
      </c>
      <c r="K835" s="336" t="s">
        <v>3738</v>
      </c>
      <c r="L835" s="336" t="s">
        <v>3739</v>
      </c>
    </row>
    <row r="836" spans="1:12">
      <c r="A836" t="s">
        <v>3740</v>
      </c>
      <c r="B836" t="s">
        <v>2585</v>
      </c>
      <c r="C836" s="336" t="s">
        <v>1378</v>
      </c>
      <c r="D836" s="336" t="s">
        <v>1378</v>
      </c>
      <c r="E836" s="336" t="s">
        <v>1333</v>
      </c>
      <c r="F836" s="336" t="s">
        <v>1333</v>
      </c>
      <c r="G836" s="336" t="s">
        <v>943</v>
      </c>
      <c r="H836" s="336" t="s">
        <v>3741</v>
      </c>
      <c r="I836" s="336" t="s">
        <v>1333</v>
      </c>
      <c r="J836" s="336" t="s">
        <v>1378</v>
      </c>
      <c r="K836" s="336" t="s">
        <v>3742</v>
      </c>
      <c r="L836" s="336" t="s">
        <v>3743</v>
      </c>
    </row>
    <row r="837" spans="1:12">
      <c r="A837" t="s">
        <v>1842</v>
      </c>
      <c r="B837"/>
      <c r="C837" s="336" t="s">
        <v>1232</v>
      </c>
      <c r="D837" s="336" t="s">
        <v>1255</v>
      </c>
      <c r="E837" s="336" t="s">
        <v>1232</v>
      </c>
      <c r="F837" s="336" t="s">
        <v>1458</v>
      </c>
      <c r="G837" s="336" t="s">
        <v>863</v>
      </c>
      <c r="H837" s="336" t="s">
        <v>2035</v>
      </c>
      <c r="I837" s="336" t="s">
        <v>1256</v>
      </c>
      <c r="J837" s="336" t="s">
        <v>1458</v>
      </c>
      <c r="K837" s="336" t="s">
        <v>3744</v>
      </c>
      <c r="L837" s="336" t="s">
        <v>3745</v>
      </c>
    </row>
    <row r="838" spans="1:12">
      <c r="A838" t="s">
        <v>1845</v>
      </c>
      <c r="B838"/>
      <c r="C838" s="336" t="s">
        <v>1450</v>
      </c>
      <c r="D838" s="336" t="s">
        <v>1362</v>
      </c>
      <c r="E838" s="336" t="s">
        <v>1973</v>
      </c>
      <c r="F838" s="336" t="s">
        <v>1720</v>
      </c>
      <c r="G838" s="336" t="s">
        <v>902</v>
      </c>
      <c r="H838" s="336" t="s">
        <v>2032</v>
      </c>
      <c r="I838" s="336" t="s">
        <v>1720</v>
      </c>
      <c r="J838" s="336" t="s">
        <v>1369</v>
      </c>
      <c r="K838" s="336" t="s">
        <v>3746</v>
      </c>
      <c r="L838" s="336" t="s">
        <v>3747</v>
      </c>
    </row>
    <row r="839" spans="1:12">
      <c r="A839" t="s">
        <v>1846</v>
      </c>
      <c r="B839"/>
      <c r="C839" s="336" t="s">
        <v>1090</v>
      </c>
      <c r="D839" s="336" t="s">
        <v>1910</v>
      </c>
      <c r="E839" s="336" t="s">
        <v>1090</v>
      </c>
      <c r="F839" s="336" t="s">
        <v>1910</v>
      </c>
      <c r="G839" s="336" t="s">
        <v>1168</v>
      </c>
      <c r="H839" s="336" t="s">
        <v>3748</v>
      </c>
      <c r="I839" s="336" t="s">
        <v>1843</v>
      </c>
      <c r="J839" s="336" t="s">
        <v>1910</v>
      </c>
      <c r="K839" s="336" t="s">
        <v>3749</v>
      </c>
      <c r="L839" s="336" t="s">
        <v>3750</v>
      </c>
    </row>
    <row r="840" spans="1:12">
      <c r="A840" t="s">
        <v>1847</v>
      </c>
      <c r="B840"/>
      <c r="C840" s="336" t="s">
        <v>1688</v>
      </c>
      <c r="D840" s="336" t="s">
        <v>1127</v>
      </c>
      <c r="E840" s="336" t="s">
        <v>1128</v>
      </c>
      <c r="F840" s="336" t="s">
        <v>1127</v>
      </c>
      <c r="G840" s="336" t="s">
        <v>863</v>
      </c>
      <c r="H840" s="336" t="s">
        <v>3751</v>
      </c>
      <c r="I840" s="336" t="s">
        <v>1688</v>
      </c>
      <c r="J840" s="336" t="s">
        <v>1127</v>
      </c>
      <c r="K840" s="336" t="s">
        <v>3752</v>
      </c>
      <c r="L840" s="336" t="s">
        <v>3753</v>
      </c>
    </row>
    <row r="841" spans="1:12">
      <c r="A841" t="s">
        <v>1848</v>
      </c>
      <c r="B841"/>
      <c r="C841" s="336" t="s">
        <v>1074</v>
      </c>
      <c r="D841" s="336" t="s">
        <v>1075</v>
      </c>
      <c r="E841" s="336" t="s">
        <v>1190</v>
      </c>
      <c r="F841" s="336" t="s">
        <v>1123</v>
      </c>
      <c r="G841" s="336" t="s">
        <v>902</v>
      </c>
      <c r="H841" s="336" t="s">
        <v>2443</v>
      </c>
      <c r="I841" s="336" t="s">
        <v>1717</v>
      </c>
      <c r="J841" s="336" t="s">
        <v>1123</v>
      </c>
      <c r="K841" s="336" t="s">
        <v>3754</v>
      </c>
      <c r="L841" s="336" t="s">
        <v>3755</v>
      </c>
    </row>
    <row r="842" spans="1:12">
      <c r="A842" t="s">
        <v>1849</v>
      </c>
      <c r="B842"/>
      <c r="C842" s="336" t="s">
        <v>1124</v>
      </c>
      <c r="D842" s="336" t="s">
        <v>1123</v>
      </c>
      <c r="E842" s="336" t="s">
        <v>1124</v>
      </c>
      <c r="F842" s="336" t="s">
        <v>1123</v>
      </c>
      <c r="G842" s="336" t="s">
        <v>939</v>
      </c>
      <c r="H842" s="336" t="s">
        <v>3756</v>
      </c>
      <c r="I842" s="336" t="s">
        <v>1717</v>
      </c>
      <c r="J842" s="336" t="s">
        <v>1123</v>
      </c>
      <c r="K842" s="336" t="s">
        <v>3757</v>
      </c>
      <c r="L842" s="336" t="s">
        <v>3758</v>
      </c>
    </row>
    <row r="843" spans="1:12">
      <c r="A843" t="s">
        <v>1850</v>
      </c>
      <c r="B843"/>
      <c r="C843" s="336" t="s">
        <v>827</v>
      </c>
      <c r="D843" s="336" t="s">
        <v>1194</v>
      </c>
      <c r="E843" s="336" t="s">
        <v>827</v>
      </c>
      <c r="F843" s="336" t="s">
        <v>827</v>
      </c>
      <c r="G843" s="336" t="s">
        <v>1357</v>
      </c>
      <c r="H843" s="336" t="s">
        <v>1904</v>
      </c>
      <c r="I843" s="336" t="s">
        <v>827</v>
      </c>
      <c r="J843" s="336" t="s">
        <v>1193</v>
      </c>
      <c r="K843" s="336" t="s">
        <v>3759</v>
      </c>
      <c r="L843" s="336" t="s">
        <v>3760</v>
      </c>
    </row>
    <row r="844" spans="1:12">
      <c r="A844" t="s">
        <v>1851</v>
      </c>
      <c r="B844"/>
      <c r="C844" s="336" t="s">
        <v>1151</v>
      </c>
      <c r="D844" s="336" t="s">
        <v>1151</v>
      </c>
      <c r="E844" s="336" t="s">
        <v>2013</v>
      </c>
      <c r="F844" s="336" t="s">
        <v>2013</v>
      </c>
      <c r="G844" s="336" t="s">
        <v>978</v>
      </c>
      <c r="H844" s="336" t="s">
        <v>1915</v>
      </c>
      <c r="I844" s="336" t="s">
        <v>2013</v>
      </c>
      <c r="J844" s="336" t="s">
        <v>843</v>
      </c>
      <c r="K844" s="336" t="s">
        <v>3761</v>
      </c>
      <c r="L844" s="336" t="s">
        <v>3762</v>
      </c>
    </row>
    <row r="845" spans="1:12">
      <c r="A845" t="s">
        <v>1852</v>
      </c>
      <c r="B845"/>
      <c r="C845" s="336" t="s">
        <v>1460</v>
      </c>
      <c r="D845" s="336" t="s">
        <v>776</v>
      </c>
      <c r="E845" s="336" t="s">
        <v>1395</v>
      </c>
      <c r="F845" s="336" t="s">
        <v>839</v>
      </c>
      <c r="G845" s="336" t="s">
        <v>867</v>
      </c>
      <c r="H845" s="336" t="s">
        <v>867</v>
      </c>
      <c r="I845" s="336" t="s">
        <v>839</v>
      </c>
      <c r="J845" s="336" t="s">
        <v>1460</v>
      </c>
      <c r="K845" s="336" t="s">
        <v>3763</v>
      </c>
      <c r="L845" s="336" t="s">
        <v>3764</v>
      </c>
    </row>
    <row r="846" spans="1:12">
      <c r="A846" t="s">
        <v>2444</v>
      </c>
      <c r="B846"/>
      <c r="C846" s="336" t="s">
        <v>2212</v>
      </c>
      <c r="D846" s="336" t="s">
        <v>2212</v>
      </c>
      <c r="E846" s="336" t="s">
        <v>2180</v>
      </c>
      <c r="F846" s="336" t="s">
        <v>2066</v>
      </c>
      <c r="G846" s="336" t="s">
        <v>867</v>
      </c>
      <c r="H846" s="336" t="s">
        <v>867</v>
      </c>
      <c r="I846" s="336" t="s">
        <v>2180</v>
      </c>
      <c r="J846" s="336" t="s">
        <v>2066</v>
      </c>
      <c r="K846" s="336" t="s">
        <v>3765</v>
      </c>
      <c r="L846" s="336" t="s">
        <v>3766</v>
      </c>
    </row>
    <row r="847" spans="1:12">
      <c r="A847" t="s">
        <v>1853</v>
      </c>
      <c r="B847"/>
      <c r="C847" s="336" t="s">
        <v>861</v>
      </c>
      <c r="D847" s="336" t="s">
        <v>861</v>
      </c>
      <c r="E847" s="336" t="s">
        <v>803</v>
      </c>
      <c r="F847" s="336" t="s">
        <v>861</v>
      </c>
      <c r="G847" s="336" t="s">
        <v>867</v>
      </c>
      <c r="H847" s="336" t="s">
        <v>867</v>
      </c>
      <c r="I847" s="336" t="s">
        <v>803</v>
      </c>
      <c r="J847" s="336" t="s">
        <v>861</v>
      </c>
      <c r="K847" s="336" t="s">
        <v>2385</v>
      </c>
      <c r="L847" s="336" t="s">
        <v>3767</v>
      </c>
    </row>
    <row r="848" spans="1:12">
      <c r="A848" t="s">
        <v>2445</v>
      </c>
      <c r="B848"/>
      <c r="C848" s="336" t="s">
        <v>2160</v>
      </c>
      <c r="D848" s="336" t="s">
        <v>1119</v>
      </c>
      <c r="E848" s="336" t="s">
        <v>2160</v>
      </c>
      <c r="F848" s="336" t="s">
        <v>2160</v>
      </c>
      <c r="G848" s="336" t="s">
        <v>867</v>
      </c>
      <c r="H848" s="336" t="s">
        <v>867</v>
      </c>
      <c r="I848" s="336" t="s">
        <v>2160</v>
      </c>
      <c r="J848" s="336" t="s">
        <v>975</v>
      </c>
      <c r="K848" s="336" t="s">
        <v>3768</v>
      </c>
      <c r="L848" s="336" t="s">
        <v>3769</v>
      </c>
    </row>
    <row r="849" spans="1:12">
      <c r="A849" t="s">
        <v>1854</v>
      </c>
      <c r="B849"/>
      <c r="C849" s="336" t="s">
        <v>1663</v>
      </c>
      <c r="D849" s="336" t="s">
        <v>1662</v>
      </c>
      <c r="E849" s="336" t="s">
        <v>1663</v>
      </c>
      <c r="F849" s="336" t="s">
        <v>1941</v>
      </c>
      <c r="G849" s="336" t="s">
        <v>1106</v>
      </c>
      <c r="H849" s="336" t="s">
        <v>1873</v>
      </c>
      <c r="I849" s="336" t="s">
        <v>1941</v>
      </c>
      <c r="J849" s="336" t="s">
        <v>1662</v>
      </c>
      <c r="K849" s="336" t="s">
        <v>3770</v>
      </c>
      <c r="L849" s="336" t="s">
        <v>3771</v>
      </c>
    </row>
    <row r="850" spans="1:12">
      <c r="A850" t="s">
        <v>2446</v>
      </c>
      <c r="B850"/>
      <c r="C850" s="336" t="s">
        <v>1034</v>
      </c>
      <c r="D850" s="336" t="s">
        <v>724</v>
      </c>
      <c r="E850" s="336" t="s">
        <v>1034</v>
      </c>
      <c r="F850" s="336" t="s">
        <v>937</v>
      </c>
      <c r="G850" s="336" t="s">
        <v>1476</v>
      </c>
      <c r="H850" s="336" t="s">
        <v>2187</v>
      </c>
      <c r="I850" s="336" t="s">
        <v>937</v>
      </c>
      <c r="J850" s="336" t="s">
        <v>1268</v>
      </c>
      <c r="K850" s="336" t="s">
        <v>3772</v>
      </c>
      <c r="L850" s="336" t="s">
        <v>3773</v>
      </c>
    </row>
    <row r="851" spans="1:12">
      <c r="A851" t="s">
        <v>1855</v>
      </c>
      <c r="B851"/>
      <c r="C851" s="336" t="s">
        <v>1326</v>
      </c>
      <c r="D851" s="336" t="s">
        <v>1091</v>
      </c>
      <c r="E851" s="336" t="s">
        <v>2248</v>
      </c>
      <c r="F851" s="336" t="s">
        <v>2429</v>
      </c>
      <c r="G851" s="336" t="s">
        <v>1168</v>
      </c>
      <c r="H851" s="336" t="s">
        <v>3774</v>
      </c>
      <c r="I851" s="336" t="s">
        <v>1232</v>
      </c>
      <c r="J851" s="336" t="s">
        <v>2429</v>
      </c>
      <c r="K851" s="336" t="s">
        <v>3775</v>
      </c>
      <c r="L851" s="336" t="s">
        <v>3776</v>
      </c>
    </row>
    <row r="852" spans="1:12">
      <c r="A852" t="s">
        <v>1856</v>
      </c>
      <c r="B852"/>
      <c r="C852" s="336" t="s">
        <v>1028</v>
      </c>
      <c r="D852" s="336" t="s">
        <v>801</v>
      </c>
      <c r="E852" s="336" t="s">
        <v>1027</v>
      </c>
      <c r="F852" s="336" t="s">
        <v>1027</v>
      </c>
      <c r="G852" s="336" t="s">
        <v>902</v>
      </c>
      <c r="H852" s="336" t="s">
        <v>1100</v>
      </c>
      <c r="I852" s="336" t="s">
        <v>1027</v>
      </c>
      <c r="J852" s="336" t="s">
        <v>1028</v>
      </c>
      <c r="K852" s="336" t="s">
        <v>3777</v>
      </c>
      <c r="L852" s="336" t="s">
        <v>3778</v>
      </c>
    </row>
    <row r="853" spans="1:12">
      <c r="A853" t="s">
        <v>2447</v>
      </c>
      <c r="B853"/>
      <c r="C853" s="336" t="s">
        <v>2448</v>
      </c>
      <c r="D853" s="336" t="s">
        <v>2449</v>
      </c>
      <c r="E853" s="336" t="s">
        <v>2415</v>
      </c>
      <c r="F853" s="336" t="s">
        <v>2450</v>
      </c>
      <c r="G853" s="336" t="s">
        <v>2052</v>
      </c>
      <c r="H853" s="336" t="s">
        <v>3779</v>
      </c>
      <c r="I853" s="336" t="s">
        <v>2450</v>
      </c>
      <c r="J853" s="336" t="s">
        <v>3780</v>
      </c>
      <c r="K853" s="336" t="s">
        <v>3781</v>
      </c>
      <c r="L853" s="336" t="s">
        <v>3782</v>
      </c>
    </row>
    <row r="854" spans="1:12">
      <c r="A854" t="s">
        <v>1857</v>
      </c>
      <c r="B854"/>
      <c r="C854" s="336" t="s">
        <v>1454</v>
      </c>
      <c r="D854" s="336" t="s">
        <v>1431</v>
      </c>
      <c r="E854" s="336" t="s">
        <v>1454</v>
      </c>
      <c r="F854" s="336" t="s">
        <v>1431</v>
      </c>
      <c r="G854" s="336" t="s">
        <v>1106</v>
      </c>
      <c r="H854" s="336" t="s">
        <v>3783</v>
      </c>
      <c r="I854" s="336" t="s">
        <v>1454</v>
      </c>
      <c r="J854" s="336" t="s">
        <v>1431</v>
      </c>
      <c r="K854" s="336" t="s">
        <v>3784</v>
      </c>
      <c r="L854" s="336" t="s">
        <v>3785</v>
      </c>
    </row>
    <row r="855" spans="1:12">
      <c r="A855" t="s">
        <v>1858</v>
      </c>
      <c r="B855"/>
      <c r="C855" s="336" t="s">
        <v>2243</v>
      </c>
      <c r="D855" s="336" t="s">
        <v>1723</v>
      </c>
      <c r="E855" s="336" t="s">
        <v>1202</v>
      </c>
      <c r="F855" s="336" t="s">
        <v>2839</v>
      </c>
      <c r="G855" s="336" t="s">
        <v>939</v>
      </c>
      <c r="H855" s="336" t="s">
        <v>3211</v>
      </c>
      <c r="I855" s="336" t="s">
        <v>2839</v>
      </c>
      <c r="J855" s="336" t="s">
        <v>1619</v>
      </c>
      <c r="K855" s="336" t="s">
        <v>3786</v>
      </c>
      <c r="L855" s="336" t="s">
        <v>3787</v>
      </c>
    </row>
    <row r="856" spans="1:12">
      <c r="A856" t="s">
        <v>1859</v>
      </c>
      <c r="B856"/>
      <c r="C856" s="336" t="s">
        <v>2149</v>
      </c>
      <c r="D856" s="336" t="s">
        <v>1919</v>
      </c>
      <c r="E856" s="336" t="s">
        <v>2149</v>
      </c>
      <c r="F856" s="336" t="s">
        <v>1059</v>
      </c>
      <c r="G856" s="336" t="s">
        <v>867</v>
      </c>
      <c r="H856" s="336" t="s">
        <v>867</v>
      </c>
      <c r="I856" s="336" t="s">
        <v>2149</v>
      </c>
      <c r="J856" s="336" t="s">
        <v>1059</v>
      </c>
      <c r="K856" s="336" t="s">
        <v>3788</v>
      </c>
      <c r="L856" s="336" t="s">
        <v>3789</v>
      </c>
    </row>
    <row r="857" spans="1:12">
      <c r="A857" t="s">
        <v>3790</v>
      </c>
      <c r="B857" t="s">
        <v>2585</v>
      </c>
      <c r="C857" s="336" t="s">
        <v>2451</v>
      </c>
      <c r="D857" s="336" t="s">
        <v>3791</v>
      </c>
      <c r="E857" s="336" t="s">
        <v>1646</v>
      </c>
      <c r="F857" s="336" t="s">
        <v>3791</v>
      </c>
      <c r="G857" s="336" t="s">
        <v>1106</v>
      </c>
      <c r="H857" s="336" t="s">
        <v>3792</v>
      </c>
      <c r="I857" s="336" t="s">
        <v>2451</v>
      </c>
      <c r="J857" s="336" t="s">
        <v>3791</v>
      </c>
      <c r="K857" s="336" t="s">
        <v>3793</v>
      </c>
      <c r="L857" s="336" t="s">
        <v>3794</v>
      </c>
    </row>
    <row r="858" spans="1:12">
      <c r="A858" t="s">
        <v>1860</v>
      </c>
      <c r="B858"/>
      <c r="C858" s="336" t="s">
        <v>879</v>
      </c>
      <c r="D858" s="336" t="s">
        <v>2159</v>
      </c>
      <c r="E858" s="336" t="s">
        <v>879</v>
      </c>
      <c r="F858" s="336" t="s">
        <v>2159</v>
      </c>
      <c r="G858" s="336" t="s">
        <v>867</v>
      </c>
      <c r="H858" s="336" t="s">
        <v>867</v>
      </c>
      <c r="I858" s="336" t="s">
        <v>1949</v>
      </c>
      <c r="J858" s="336" t="s">
        <v>2159</v>
      </c>
      <c r="K858" s="336" t="s">
        <v>3795</v>
      </c>
      <c r="L858" s="336" t="s">
        <v>3796</v>
      </c>
    </row>
    <row r="859" spans="1:12">
      <c r="A859" t="s">
        <v>1861</v>
      </c>
      <c r="B859"/>
      <c r="C859" s="336" t="s">
        <v>1929</v>
      </c>
      <c r="D859" s="336" t="s">
        <v>794</v>
      </c>
      <c r="E859" s="336" t="s">
        <v>1929</v>
      </c>
      <c r="F859" s="336" t="s">
        <v>794</v>
      </c>
      <c r="G859" s="336" t="s">
        <v>867</v>
      </c>
      <c r="H859" s="336" t="s">
        <v>867</v>
      </c>
      <c r="I859" s="336" t="s">
        <v>1929</v>
      </c>
      <c r="J859" s="336" t="s">
        <v>794</v>
      </c>
      <c r="K859" s="336" t="s">
        <v>3797</v>
      </c>
      <c r="L859" s="336" t="s">
        <v>3798</v>
      </c>
    </row>
    <row r="860" spans="1:12">
      <c r="A860" t="s">
        <v>1862</v>
      </c>
      <c r="B860"/>
      <c r="C860" s="336" t="s">
        <v>1202</v>
      </c>
      <c r="D860" s="336" t="s">
        <v>1222</v>
      </c>
      <c r="E860" s="336" t="s">
        <v>1012</v>
      </c>
      <c r="F860" s="336" t="s">
        <v>1012</v>
      </c>
      <c r="G860" s="336" t="s">
        <v>867</v>
      </c>
      <c r="H860" s="336" t="s">
        <v>867</v>
      </c>
      <c r="I860" s="336" t="s">
        <v>1012</v>
      </c>
      <c r="J860" s="336" t="s">
        <v>1202</v>
      </c>
      <c r="K860" s="336" t="s">
        <v>3799</v>
      </c>
      <c r="L860" s="336" t="s">
        <v>3800</v>
      </c>
    </row>
    <row r="861" spans="1:12">
      <c r="A861" t="s">
        <v>1863</v>
      </c>
      <c r="B861"/>
      <c r="C861" s="336" t="s">
        <v>986</v>
      </c>
      <c r="D861" s="336" t="s">
        <v>922</v>
      </c>
      <c r="E861" s="336" t="s">
        <v>986</v>
      </c>
      <c r="F861" s="336" t="s">
        <v>922</v>
      </c>
      <c r="G861" s="336" t="s">
        <v>934</v>
      </c>
      <c r="H861" s="336" t="s">
        <v>3211</v>
      </c>
      <c r="I861" s="336" t="s">
        <v>985</v>
      </c>
      <c r="J861" s="336" t="s">
        <v>922</v>
      </c>
      <c r="K861" s="336" t="s">
        <v>3439</v>
      </c>
      <c r="L861" s="336" t="s">
        <v>3801</v>
      </c>
    </row>
    <row r="862" spans="1:12">
      <c r="A862" t="s">
        <v>1864</v>
      </c>
      <c r="B862"/>
      <c r="C862" s="336" t="s">
        <v>845</v>
      </c>
      <c r="D862" s="336" t="s">
        <v>1875</v>
      </c>
      <c r="E862" s="336" t="s">
        <v>845</v>
      </c>
      <c r="F862" s="336" t="s">
        <v>845</v>
      </c>
      <c r="G862" s="336" t="s">
        <v>867</v>
      </c>
      <c r="H862" s="336" t="s">
        <v>867</v>
      </c>
      <c r="I862" s="336" t="s">
        <v>845</v>
      </c>
      <c r="J862" s="336" t="s">
        <v>785</v>
      </c>
      <c r="K862" s="336" t="s">
        <v>3802</v>
      </c>
      <c r="L862" s="336" t="s">
        <v>3803</v>
      </c>
    </row>
    <row r="863" spans="1:12">
      <c r="A863" t="s">
        <v>1865</v>
      </c>
      <c r="B863"/>
      <c r="C863" s="336" t="s">
        <v>1374</v>
      </c>
      <c r="D863" s="336" t="s">
        <v>1162</v>
      </c>
      <c r="E863" s="336" t="s">
        <v>1123</v>
      </c>
      <c r="F863" s="336" t="s">
        <v>1374</v>
      </c>
      <c r="G863" s="336" t="s">
        <v>867</v>
      </c>
      <c r="H863" s="336" t="s">
        <v>867</v>
      </c>
      <c r="I863" s="336" t="s">
        <v>1292</v>
      </c>
      <c r="J863" s="336" t="s">
        <v>1076</v>
      </c>
      <c r="K863" s="336" t="s">
        <v>3804</v>
      </c>
      <c r="L863" s="336" t="s">
        <v>3805</v>
      </c>
    </row>
    <row r="864" spans="1:12">
      <c r="A864" t="s">
        <v>1866</v>
      </c>
      <c r="B864"/>
      <c r="C864" s="336" t="s">
        <v>1254</v>
      </c>
      <c r="D864" s="336" t="s">
        <v>1255</v>
      </c>
      <c r="E864" s="336" t="s">
        <v>2342</v>
      </c>
      <c r="F864" s="336" t="s">
        <v>1255</v>
      </c>
      <c r="G864" s="336" t="s">
        <v>1106</v>
      </c>
      <c r="H864" s="336" t="s">
        <v>1909</v>
      </c>
      <c r="I864" s="336" t="s">
        <v>1254</v>
      </c>
      <c r="J864" s="336" t="s">
        <v>1255</v>
      </c>
      <c r="K864" s="336" t="s">
        <v>3806</v>
      </c>
      <c r="L864" s="336" t="s">
        <v>3807</v>
      </c>
    </row>
    <row r="865" spans="1:12">
      <c r="A865" t="s">
        <v>3808</v>
      </c>
      <c r="B865" t="s">
        <v>2462</v>
      </c>
      <c r="C865" s="336" t="s">
        <v>370</v>
      </c>
      <c r="D865" s="336" t="s">
        <v>370</v>
      </c>
      <c r="E865" s="336" t="s">
        <v>370</v>
      </c>
      <c r="F865" s="336" t="s">
        <v>370</v>
      </c>
      <c r="G865" s="336" t="s">
        <v>370</v>
      </c>
      <c r="H865" s="336" t="s">
        <v>370</v>
      </c>
      <c r="I865" s="336" t="s">
        <v>370</v>
      </c>
      <c r="J865" s="336" t="s">
        <v>370</v>
      </c>
      <c r="K865" s="336" t="s">
        <v>370</v>
      </c>
      <c r="L865" s="336" t="s">
        <v>370</v>
      </c>
    </row>
    <row r="866" spans="1:12">
      <c r="A866" t="s">
        <v>145</v>
      </c>
      <c r="B866"/>
      <c r="C866" s="336" t="s">
        <v>1964</v>
      </c>
      <c r="D866" s="336" t="s">
        <v>1140</v>
      </c>
      <c r="E866" s="336" t="s">
        <v>1688</v>
      </c>
      <c r="F866" s="336" t="s">
        <v>1127</v>
      </c>
      <c r="G866" s="336" t="s">
        <v>947</v>
      </c>
      <c r="H866" s="336" t="s">
        <v>1955</v>
      </c>
      <c r="I866" s="336" t="s">
        <v>1127</v>
      </c>
      <c r="J866" s="336" t="s">
        <v>1298</v>
      </c>
      <c r="K866" s="336" t="s">
        <v>3809</v>
      </c>
      <c r="L866" s="336" t="s">
        <v>3810</v>
      </c>
    </row>
    <row r="867" spans="1:12">
      <c r="A867" t="s">
        <v>144</v>
      </c>
      <c r="B867"/>
      <c r="C867" s="336" t="s">
        <v>1015</v>
      </c>
      <c r="D867" s="336" t="s">
        <v>1234</v>
      </c>
      <c r="E867" s="336" t="s">
        <v>1015</v>
      </c>
      <c r="F867" s="336" t="s">
        <v>1014</v>
      </c>
      <c r="G867" s="336" t="s">
        <v>867</v>
      </c>
      <c r="H867" s="336" t="s">
        <v>867</v>
      </c>
      <c r="I867" s="336" t="s">
        <v>1015</v>
      </c>
      <c r="J867" s="336" t="s">
        <v>1014</v>
      </c>
      <c r="K867" s="336" t="s">
        <v>3811</v>
      </c>
      <c r="L867" s="336" t="s">
        <v>3812</v>
      </c>
    </row>
    <row r="868" spans="1:12">
      <c r="A868" t="s">
        <v>1867</v>
      </c>
      <c r="B868"/>
      <c r="C868" s="336" t="s">
        <v>2207</v>
      </c>
      <c r="D868" s="336" t="s">
        <v>1105</v>
      </c>
      <c r="E868" s="336" t="s">
        <v>928</v>
      </c>
      <c r="F868" s="336" t="s">
        <v>2207</v>
      </c>
      <c r="G868" s="336" t="s">
        <v>867</v>
      </c>
      <c r="H868" s="336" t="s">
        <v>867</v>
      </c>
      <c r="I868" s="336" t="s">
        <v>928</v>
      </c>
      <c r="J868" s="336" t="s">
        <v>2207</v>
      </c>
      <c r="K868" s="336" t="s">
        <v>3813</v>
      </c>
      <c r="L868" s="336" t="s">
        <v>3814</v>
      </c>
    </row>
    <row r="869" spans="1:12">
      <c r="A869" t="s">
        <v>1868</v>
      </c>
      <c r="B869"/>
      <c r="C869" s="336" t="s">
        <v>1662</v>
      </c>
      <c r="D869" s="336" t="s">
        <v>1957</v>
      </c>
      <c r="E869" s="336" t="s">
        <v>1941</v>
      </c>
      <c r="F869" s="336" t="s">
        <v>1954</v>
      </c>
      <c r="G869" s="336" t="s">
        <v>939</v>
      </c>
      <c r="H869" s="336" t="s">
        <v>2377</v>
      </c>
      <c r="I869" s="336" t="s">
        <v>1954</v>
      </c>
      <c r="J869" s="336" t="s">
        <v>1957</v>
      </c>
      <c r="K869" s="336" t="s">
        <v>3815</v>
      </c>
      <c r="L869" s="336" t="s">
        <v>3816</v>
      </c>
    </row>
    <row r="870" spans="1:12">
      <c r="A870" t="s">
        <v>109</v>
      </c>
      <c r="B870"/>
      <c r="C870" s="336" t="s">
        <v>370</v>
      </c>
      <c r="D870" s="336" t="s">
        <v>370</v>
      </c>
      <c r="E870" s="336" t="s">
        <v>370</v>
      </c>
      <c r="F870" s="336" t="s">
        <v>370</v>
      </c>
      <c r="G870" s="336" t="s">
        <v>370</v>
      </c>
      <c r="H870" s="336" t="s">
        <v>370</v>
      </c>
      <c r="I870" s="336" t="s">
        <v>1900</v>
      </c>
      <c r="J870" s="336" t="s">
        <v>1899</v>
      </c>
      <c r="K870" s="336" t="s">
        <v>370</v>
      </c>
      <c r="L870" s="336" t="s">
        <v>370</v>
      </c>
    </row>
    <row r="871" spans="1:12">
      <c r="A871" t="s">
        <v>108</v>
      </c>
      <c r="B871"/>
      <c r="C871" s="336" t="s">
        <v>913</v>
      </c>
      <c r="D871" s="336" t="s">
        <v>1337</v>
      </c>
      <c r="E871" s="336" t="s">
        <v>837</v>
      </c>
      <c r="F871" s="336" t="s">
        <v>723</v>
      </c>
      <c r="G871" s="336" t="s">
        <v>1277</v>
      </c>
      <c r="H871" s="336" t="s">
        <v>2452</v>
      </c>
      <c r="I871" s="336" t="s">
        <v>723</v>
      </c>
      <c r="J871" s="336" t="s">
        <v>2009</v>
      </c>
      <c r="K871" s="336" t="s">
        <v>3817</v>
      </c>
      <c r="L871" s="336" t="s">
        <v>3818</v>
      </c>
    </row>
    <row r="872" spans="1:12">
      <c r="A872" t="s">
        <v>3819</v>
      </c>
      <c r="B872" t="s">
        <v>2462</v>
      </c>
      <c r="C872" s="336" t="s">
        <v>370</v>
      </c>
      <c r="D872" s="336" t="s">
        <v>370</v>
      </c>
      <c r="E872" s="336" t="s">
        <v>370</v>
      </c>
      <c r="F872" s="336" t="s">
        <v>370</v>
      </c>
      <c r="G872" s="336" t="s">
        <v>370</v>
      </c>
      <c r="H872" s="336" t="s">
        <v>370</v>
      </c>
      <c r="I872" s="336" t="s">
        <v>370</v>
      </c>
      <c r="J872" s="336" t="s">
        <v>370</v>
      </c>
      <c r="K872" s="336" t="s">
        <v>370</v>
      </c>
      <c r="L872" s="336" t="s">
        <v>370</v>
      </c>
    </row>
    <row r="873" spans="1:12">
      <c r="A873" t="s">
        <v>2082</v>
      </c>
      <c r="B873"/>
      <c r="C873" s="336" t="s">
        <v>856</v>
      </c>
      <c r="D873" s="336" t="s">
        <v>855</v>
      </c>
      <c r="E873" s="336" t="s">
        <v>1166</v>
      </c>
      <c r="F873" s="336" t="s">
        <v>856</v>
      </c>
      <c r="G873" s="336" t="s">
        <v>867</v>
      </c>
      <c r="H873" s="336" t="s">
        <v>867</v>
      </c>
      <c r="I873" s="336" t="s">
        <v>856</v>
      </c>
      <c r="J873" s="336" t="s">
        <v>855</v>
      </c>
      <c r="K873" s="336" t="s">
        <v>3820</v>
      </c>
      <c r="L873" s="336" t="s">
        <v>3821</v>
      </c>
    </row>
    <row r="874" spans="1:12">
      <c r="A874" t="s">
        <v>1869</v>
      </c>
      <c r="B874"/>
      <c r="C874" s="336" t="s">
        <v>1173</v>
      </c>
      <c r="D874" s="336" t="s">
        <v>855</v>
      </c>
      <c r="E874" s="336" t="s">
        <v>1176</v>
      </c>
      <c r="F874" s="336" t="s">
        <v>1173</v>
      </c>
      <c r="G874" s="336" t="s">
        <v>867</v>
      </c>
      <c r="H874" s="336" t="s">
        <v>867</v>
      </c>
      <c r="I874" s="336" t="s">
        <v>1173</v>
      </c>
      <c r="J874" s="336" t="s">
        <v>1174</v>
      </c>
      <c r="K874" s="336" t="s">
        <v>3822</v>
      </c>
      <c r="L874" s="336" t="s">
        <v>3823</v>
      </c>
    </row>
    <row r="875" spans="1:12">
      <c r="A875" t="s">
        <v>2453</v>
      </c>
      <c r="B875"/>
      <c r="C875" s="336" t="s">
        <v>1413</v>
      </c>
      <c r="D875" s="336" t="s">
        <v>1935</v>
      </c>
      <c r="E875" s="336" t="s">
        <v>1624</v>
      </c>
      <c r="F875" s="336" t="s">
        <v>1833</v>
      </c>
      <c r="G875" s="336" t="s">
        <v>878</v>
      </c>
      <c r="H875" s="336" t="s">
        <v>1883</v>
      </c>
      <c r="I875" s="336" t="s">
        <v>1833</v>
      </c>
      <c r="J875" s="336" t="s">
        <v>1834</v>
      </c>
      <c r="K875" s="336" t="s">
        <v>3824</v>
      </c>
      <c r="L875" s="336" t="s">
        <v>3825</v>
      </c>
    </row>
    <row r="876" spans="1:12">
      <c r="A876" t="s">
        <v>1870</v>
      </c>
      <c r="B876"/>
      <c r="C876" s="336" t="s">
        <v>1152</v>
      </c>
      <c r="D876" s="336" t="s">
        <v>892</v>
      </c>
      <c r="E876" s="336" t="s">
        <v>1670</v>
      </c>
      <c r="F876" s="336" t="s">
        <v>1686</v>
      </c>
      <c r="G876" s="336" t="s">
        <v>947</v>
      </c>
      <c r="H876" s="336" t="s">
        <v>3826</v>
      </c>
      <c r="I876" s="336" t="s">
        <v>1686</v>
      </c>
      <c r="J876" s="336" t="s">
        <v>893</v>
      </c>
      <c r="K876" s="336" t="s">
        <v>3827</v>
      </c>
      <c r="L876" s="336" t="s">
        <v>3828</v>
      </c>
    </row>
    <row r="877" spans="1:12">
      <c r="A877" t="s">
        <v>1871</v>
      </c>
      <c r="B877"/>
      <c r="C877" s="336" t="s">
        <v>803</v>
      </c>
      <c r="D877" s="336" t="s">
        <v>861</v>
      </c>
      <c r="E877" s="336" t="s">
        <v>875</v>
      </c>
      <c r="F877" s="336" t="s">
        <v>861</v>
      </c>
      <c r="G877" s="336" t="s">
        <v>878</v>
      </c>
      <c r="H877" s="336" t="s">
        <v>2050</v>
      </c>
      <c r="I877" s="336" t="s">
        <v>803</v>
      </c>
      <c r="J877" s="336" t="s">
        <v>861</v>
      </c>
      <c r="K877" s="336" t="s">
        <v>3829</v>
      </c>
      <c r="L877" s="336" t="s">
        <v>3830</v>
      </c>
    </row>
    <row r="878" spans="1:12">
      <c r="A878" t="s">
        <v>79</v>
      </c>
      <c r="B878"/>
      <c r="C878" s="336" t="s">
        <v>1225</v>
      </c>
      <c r="D878" s="336" t="s">
        <v>1324</v>
      </c>
      <c r="E878" s="336" t="s">
        <v>1044</v>
      </c>
      <c r="F878" s="336" t="s">
        <v>1044</v>
      </c>
      <c r="G878" s="336" t="s">
        <v>899</v>
      </c>
      <c r="H878" s="336" t="s">
        <v>1010</v>
      </c>
      <c r="I878" s="336" t="s">
        <v>1044</v>
      </c>
      <c r="J878" s="336" t="s">
        <v>888</v>
      </c>
      <c r="K878" s="336" t="s">
        <v>3831</v>
      </c>
      <c r="L878" s="336" t="s">
        <v>3832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O723"/>
  <sheetViews>
    <sheetView tabSelected="1" zoomScaleNormal="100" workbookViewId="0">
      <selection activeCell="A5" sqref="A5"/>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3833</v>
      </c>
      <c r="C2" t="s">
        <v>3834</v>
      </c>
      <c r="D2" t="s">
        <v>3835</v>
      </c>
      <c r="E2" t="s">
        <v>3836</v>
      </c>
      <c r="F2" t="s">
        <v>3837</v>
      </c>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446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310</v>
      </c>
      <c r="B5">
        <v>160319.29</v>
      </c>
      <c r="C5">
        <v>301046.51</v>
      </c>
      <c r="D5">
        <v>99518.49</v>
      </c>
      <c r="E5">
        <v>204016.41</v>
      </c>
      <c r="F5">
        <v>167135.92000000001</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311</v>
      </c>
      <c r="B6">
        <v>0</v>
      </c>
      <c r="C6">
        <v>0</v>
      </c>
      <c r="D6">
        <v>0</v>
      </c>
      <c r="E6">
        <v>65.83</v>
      </c>
      <c r="F6">
        <v>65.180000000000007</v>
      </c>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312</v>
      </c>
      <c r="B7">
        <v>1463416.25</v>
      </c>
      <c r="C7">
        <v>1570852.74</v>
      </c>
      <c r="D7">
        <v>996446.91</v>
      </c>
      <c r="E7">
        <v>859899.09</v>
      </c>
      <c r="F7">
        <v>836367.57</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449</v>
      </c>
      <c r="B8">
        <v>0</v>
      </c>
      <c r="C8">
        <v>0</v>
      </c>
      <c r="D8">
        <v>996446.91</v>
      </c>
      <c r="E8">
        <v>859899.09</v>
      </c>
      <c r="F8">
        <v>836367.57</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710</v>
      </c>
      <c r="B9">
        <v>2958.5</v>
      </c>
      <c r="C9">
        <v>2663.9</v>
      </c>
      <c r="D9">
        <v>0</v>
      </c>
      <c r="E9">
        <v>0</v>
      </c>
      <c r="F9">
        <v>0</v>
      </c>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687</v>
      </c>
      <c r="B10">
        <v>0</v>
      </c>
      <c r="C10">
        <v>0</v>
      </c>
      <c r="D10">
        <v>0</v>
      </c>
      <c r="E10">
        <v>0</v>
      </c>
      <c r="F10">
        <v>2503.54</v>
      </c>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448</v>
      </c>
      <c r="B11">
        <v>0</v>
      </c>
      <c r="C11">
        <v>0</v>
      </c>
      <c r="D11">
        <v>0</v>
      </c>
      <c r="E11">
        <v>0</v>
      </c>
      <c r="F11">
        <v>2503.54</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3838</v>
      </c>
      <c r="B12">
        <v>0</v>
      </c>
      <c r="C12">
        <v>0</v>
      </c>
      <c r="D12">
        <v>2268.3200000000002</v>
      </c>
      <c r="E12">
        <v>0</v>
      </c>
      <c r="F12">
        <v>0</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448</v>
      </c>
      <c r="B13">
        <v>0</v>
      </c>
      <c r="C13">
        <v>0</v>
      </c>
      <c r="D13">
        <v>2268.3200000000002</v>
      </c>
      <c r="E13">
        <v>0</v>
      </c>
      <c r="F13">
        <v>0</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313</v>
      </c>
      <c r="B14">
        <v>13760733.949999999</v>
      </c>
      <c r="C14">
        <v>11796051.43</v>
      </c>
      <c r="D14">
        <v>8559714.3000000007</v>
      </c>
      <c r="E14">
        <v>7048156.0300000003</v>
      </c>
      <c r="F14">
        <v>6260198.6299999999</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451</v>
      </c>
      <c r="B15">
        <v>0</v>
      </c>
      <c r="C15">
        <v>0</v>
      </c>
      <c r="D15">
        <v>11.04</v>
      </c>
      <c r="E15">
        <v>0</v>
      </c>
      <c r="F15">
        <v>0</v>
      </c>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452</v>
      </c>
      <c r="B16">
        <v>271155.23</v>
      </c>
      <c r="C16">
        <v>302958.55</v>
      </c>
      <c r="D16">
        <v>91347.95</v>
      </c>
      <c r="E16">
        <v>91432.85</v>
      </c>
      <c r="F16">
        <v>64554.58</v>
      </c>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453</v>
      </c>
      <c r="B17">
        <v>271155.23</v>
      </c>
      <c r="C17">
        <v>302958.55</v>
      </c>
      <c r="D17">
        <v>91347.95</v>
      </c>
      <c r="E17">
        <v>91432.85</v>
      </c>
      <c r="F17">
        <v>64554.58</v>
      </c>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314</v>
      </c>
      <c r="B18">
        <v>15658583.220000001</v>
      </c>
      <c r="C18">
        <v>13973573.130000001</v>
      </c>
      <c r="D18">
        <v>9749307.0099999998</v>
      </c>
      <c r="E18">
        <v>8203570.21</v>
      </c>
      <c r="F18">
        <v>7330825.4299999997</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454</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711</v>
      </c>
      <c r="B20">
        <v>0</v>
      </c>
      <c r="C20">
        <v>0</v>
      </c>
      <c r="D20">
        <v>0</v>
      </c>
      <c r="E20">
        <v>242343.98</v>
      </c>
      <c r="F20">
        <v>452611.6</v>
      </c>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455</v>
      </c>
      <c r="B21">
        <v>0</v>
      </c>
      <c r="C21">
        <v>0</v>
      </c>
      <c r="D21">
        <v>20523.75</v>
      </c>
      <c r="E21">
        <v>0</v>
      </c>
      <c r="F21">
        <v>0</v>
      </c>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448</v>
      </c>
      <c r="B22">
        <v>0</v>
      </c>
      <c r="C22">
        <v>0</v>
      </c>
      <c r="D22">
        <v>20523.75</v>
      </c>
      <c r="E22">
        <v>0</v>
      </c>
      <c r="F22">
        <v>0</v>
      </c>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712</v>
      </c>
      <c r="B23">
        <v>21994.31</v>
      </c>
      <c r="C23">
        <v>23594.95</v>
      </c>
      <c r="D23">
        <v>0</v>
      </c>
      <c r="E23">
        <v>0</v>
      </c>
      <c r="F23">
        <v>0</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460</v>
      </c>
      <c r="B24">
        <v>0</v>
      </c>
      <c r="C24">
        <v>0</v>
      </c>
      <c r="D24">
        <v>0</v>
      </c>
      <c r="E24">
        <v>500</v>
      </c>
      <c r="F24">
        <v>500</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3839</v>
      </c>
      <c r="B25">
        <v>324.52999999999997</v>
      </c>
      <c r="C25">
        <v>0</v>
      </c>
      <c r="D25">
        <v>0</v>
      </c>
      <c r="E25">
        <v>0</v>
      </c>
      <c r="F25">
        <v>0</v>
      </c>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315</v>
      </c>
      <c r="B26">
        <v>16016404.810000001</v>
      </c>
      <c r="C26">
        <v>12345645.24</v>
      </c>
      <c r="D26">
        <v>10414514.77</v>
      </c>
      <c r="E26">
        <v>9627599.1400000006</v>
      </c>
      <c r="F26">
        <v>8874388.7100000009</v>
      </c>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467</v>
      </c>
      <c r="B27">
        <v>1477500.84</v>
      </c>
      <c r="C27">
        <v>793783.42</v>
      </c>
      <c r="D27">
        <v>0</v>
      </c>
      <c r="E27">
        <v>0</v>
      </c>
      <c r="F27">
        <v>0</v>
      </c>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316</v>
      </c>
      <c r="B28">
        <v>115102.9</v>
      </c>
      <c r="C28">
        <v>89913.61</v>
      </c>
      <c r="D28">
        <v>89811.16</v>
      </c>
      <c r="E28">
        <v>77699.520000000004</v>
      </c>
      <c r="F28">
        <v>16308.5</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695</v>
      </c>
      <c r="B29">
        <v>115102.9</v>
      </c>
      <c r="C29">
        <v>0</v>
      </c>
      <c r="D29">
        <v>0</v>
      </c>
      <c r="E29">
        <v>0</v>
      </c>
      <c r="F29">
        <v>0</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468</v>
      </c>
      <c r="B30">
        <v>0</v>
      </c>
      <c r="C30">
        <v>89913.61</v>
      </c>
      <c r="D30">
        <v>89811.16</v>
      </c>
      <c r="E30">
        <v>77699.520000000004</v>
      </c>
      <c r="F30">
        <v>16308.5</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470</v>
      </c>
      <c r="B31">
        <v>28122.22</v>
      </c>
      <c r="C31">
        <v>0</v>
      </c>
      <c r="D31">
        <v>0</v>
      </c>
      <c r="E31">
        <v>0</v>
      </c>
      <c r="F31">
        <v>0</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471</v>
      </c>
      <c r="B32">
        <v>0</v>
      </c>
      <c r="C32">
        <v>0</v>
      </c>
      <c r="D32">
        <v>491010.51</v>
      </c>
      <c r="E32">
        <v>0</v>
      </c>
      <c r="F32">
        <v>0</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472</v>
      </c>
      <c r="B33">
        <v>0</v>
      </c>
      <c r="C33">
        <v>0</v>
      </c>
      <c r="D33">
        <v>491010.51</v>
      </c>
      <c r="E33">
        <v>0</v>
      </c>
      <c r="F33">
        <v>0</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317</v>
      </c>
      <c r="B34">
        <v>17659449.620000001</v>
      </c>
      <c r="C34">
        <v>13252937.220000001</v>
      </c>
      <c r="D34">
        <v>11015860.18</v>
      </c>
      <c r="E34">
        <v>9948142.6300000008</v>
      </c>
      <c r="F34">
        <v>9343808.7899999991</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318</v>
      </c>
      <c r="B35">
        <v>33318032.84</v>
      </c>
      <c r="C35">
        <v>27226510.350000001</v>
      </c>
      <c r="D35">
        <v>20765167.190000001</v>
      </c>
      <c r="E35">
        <v>18151712.84</v>
      </c>
      <c r="F35">
        <v>16674634.220000001</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473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474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319</v>
      </c>
      <c r="B38">
        <v>11161465.6</v>
      </c>
      <c r="C38">
        <v>8494210.3300000001</v>
      </c>
      <c r="D38">
        <v>6852308.9299999997</v>
      </c>
      <c r="E38">
        <v>5731705.4900000002</v>
      </c>
      <c r="F38">
        <v>6577027.5300000003</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320</v>
      </c>
      <c r="B39">
        <v>4482521.74</v>
      </c>
      <c r="C39">
        <v>3896676.97</v>
      </c>
      <c r="D39">
        <v>2845060.23</v>
      </c>
      <c r="E39">
        <v>2488177.36</v>
      </c>
      <c r="F39">
        <v>2128126.7200000002</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448</v>
      </c>
      <c r="B40">
        <v>0</v>
      </c>
      <c r="C40">
        <v>0</v>
      </c>
      <c r="D40">
        <v>2845060.23</v>
      </c>
      <c r="E40">
        <v>2488177.36</v>
      </c>
      <c r="F40">
        <v>2128126.7200000002</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322</v>
      </c>
      <c r="B41">
        <v>750879.66</v>
      </c>
      <c r="C41">
        <v>688434</v>
      </c>
      <c r="D41">
        <v>800809.98</v>
      </c>
      <c r="E41">
        <v>803018.17</v>
      </c>
      <c r="F41">
        <v>838682.09</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477</v>
      </c>
      <c r="B42">
        <v>750879.66</v>
      </c>
      <c r="C42">
        <v>688434</v>
      </c>
      <c r="D42">
        <v>800809.98</v>
      </c>
      <c r="E42">
        <v>803018.17</v>
      </c>
      <c r="F42">
        <v>838682.09</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480</v>
      </c>
      <c r="B43">
        <v>12895.18</v>
      </c>
      <c r="C43">
        <v>2280.06</v>
      </c>
      <c r="D43">
        <v>23776.880000000001</v>
      </c>
      <c r="E43">
        <v>0</v>
      </c>
      <c r="F43">
        <v>0</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483</v>
      </c>
      <c r="B44">
        <v>16571.18</v>
      </c>
      <c r="C44">
        <v>50997.95</v>
      </c>
      <c r="D44">
        <v>56233.27</v>
      </c>
      <c r="E44">
        <v>13171.01</v>
      </c>
      <c r="F44">
        <v>12671.43</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484</v>
      </c>
      <c r="B45">
        <v>3667.07</v>
      </c>
      <c r="C45">
        <v>155904.42000000001</v>
      </c>
      <c r="D45">
        <v>90236.29</v>
      </c>
      <c r="E45">
        <v>25608.080000000002</v>
      </c>
      <c r="F45">
        <v>4955.95</v>
      </c>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485</v>
      </c>
      <c r="B46">
        <v>28019.15</v>
      </c>
      <c r="C46">
        <v>36792.550000000003</v>
      </c>
      <c r="D46">
        <v>6411.06</v>
      </c>
      <c r="E46">
        <v>4042.95</v>
      </c>
      <c r="F46">
        <v>34080.379999999997</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323</v>
      </c>
      <c r="B47">
        <v>16456019.58</v>
      </c>
      <c r="C47">
        <v>13325296.279999999</v>
      </c>
      <c r="D47">
        <v>10674836.640000001</v>
      </c>
      <c r="E47">
        <v>9065723.0500000007</v>
      </c>
      <c r="F47">
        <v>9595544.0999999996</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486</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324</v>
      </c>
      <c r="B49">
        <v>4646786.1500000004</v>
      </c>
      <c r="C49">
        <v>2737151.19</v>
      </c>
      <c r="D49">
        <v>2738556.75</v>
      </c>
      <c r="E49">
        <v>2536120.27</v>
      </c>
      <c r="F49">
        <v>2209542.81</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477</v>
      </c>
      <c r="B50">
        <v>4348566.97</v>
      </c>
      <c r="C50">
        <v>2737151.19</v>
      </c>
      <c r="D50">
        <v>2738556.75</v>
      </c>
      <c r="E50">
        <v>2536120.27</v>
      </c>
      <c r="F50">
        <v>2209542.81</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478</v>
      </c>
      <c r="B51">
        <v>298219.18</v>
      </c>
      <c r="C51">
        <v>0</v>
      </c>
      <c r="D51">
        <v>0</v>
      </c>
      <c r="E51">
        <v>0</v>
      </c>
      <c r="F51">
        <v>0</v>
      </c>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488</v>
      </c>
      <c r="B52">
        <v>517216.52</v>
      </c>
      <c r="C52">
        <v>202704.22</v>
      </c>
      <c r="D52">
        <v>205082.34</v>
      </c>
      <c r="E52">
        <v>27398.93</v>
      </c>
      <c r="F52">
        <v>40570.050000000003</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808</v>
      </c>
      <c r="B53">
        <v>0</v>
      </c>
      <c r="C53">
        <v>12582.97</v>
      </c>
      <c r="D53">
        <v>0</v>
      </c>
      <c r="E53">
        <v>0</v>
      </c>
      <c r="F53">
        <v>0</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699</v>
      </c>
      <c r="B54">
        <v>43587.25</v>
      </c>
      <c r="C54">
        <v>0</v>
      </c>
      <c r="D54">
        <v>0</v>
      </c>
      <c r="E54">
        <v>0</v>
      </c>
      <c r="F54">
        <v>0</v>
      </c>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491</v>
      </c>
      <c r="B55">
        <v>0</v>
      </c>
      <c r="C55">
        <v>35845.81</v>
      </c>
      <c r="D55">
        <v>31668.14</v>
      </c>
      <c r="E55">
        <v>25068.11</v>
      </c>
      <c r="F55">
        <v>18412.82</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492</v>
      </c>
      <c r="B56">
        <v>0</v>
      </c>
      <c r="C56">
        <v>6489.54</v>
      </c>
      <c r="D56">
        <v>4030.15</v>
      </c>
      <c r="E56">
        <v>19753.36</v>
      </c>
      <c r="F56">
        <v>5605.69</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493</v>
      </c>
      <c r="B57">
        <v>51470.69</v>
      </c>
      <c r="C57">
        <v>26696.26</v>
      </c>
      <c r="D57">
        <v>21237.96</v>
      </c>
      <c r="E57">
        <v>17279.810000000001</v>
      </c>
      <c r="F57">
        <v>12590.74</v>
      </c>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325</v>
      </c>
      <c r="B58">
        <v>5259060.6100000003</v>
      </c>
      <c r="C58">
        <v>3021470</v>
      </c>
      <c r="D58">
        <v>3000575.33</v>
      </c>
      <c r="E58">
        <v>2625620.48</v>
      </c>
      <c r="F58">
        <v>2286722.11</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326</v>
      </c>
      <c r="B59">
        <v>21715080.190000001</v>
      </c>
      <c r="C59">
        <v>16346766.27</v>
      </c>
      <c r="D59">
        <v>13675411.970000001</v>
      </c>
      <c r="E59">
        <v>11691343.529999999</v>
      </c>
      <c r="F59">
        <v>11882266.210000001</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494</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495</v>
      </c>
      <c r="B61">
        <v>2907618.63</v>
      </c>
      <c r="C61">
        <v>3243684.98</v>
      </c>
      <c r="D61">
        <v>2165520</v>
      </c>
      <c r="E61">
        <v>1856160</v>
      </c>
      <c r="F61">
        <v>1856160</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496</v>
      </c>
      <c r="B62">
        <v>2907618.63</v>
      </c>
      <c r="C62">
        <v>3243684.98</v>
      </c>
      <c r="D62">
        <v>2165520</v>
      </c>
      <c r="E62">
        <v>1856160</v>
      </c>
      <c r="F62">
        <v>1856160</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497</v>
      </c>
      <c r="B63">
        <v>2906740.34</v>
      </c>
      <c r="C63">
        <v>2422170.02</v>
      </c>
      <c r="D63">
        <v>2165517.9700000002</v>
      </c>
      <c r="E63">
        <v>1856160</v>
      </c>
      <c r="F63">
        <v>1400000</v>
      </c>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498</v>
      </c>
      <c r="B64">
        <v>2906740.34</v>
      </c>
      <c r="C64">
        <v>2422170.02</v>
      </c>
      <c r="D64">
        <v>2165517.9700000002</v>
      </c>
      <c r="E64">
        <v>1856160</v>
      </c>
      <c r="F64">
        <v>1400000</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499</v>
      </c>
      <c r="B65">
        <v>5554767.9100000001</v>
      </c>
      <c r="C65">
        <v>5552669.6799999997</v>
      </c>
      <c r="D65">
        <v>3646985.82</v>
      </c>
      <c r="E65">
        <v>3646985.82</v>
      </c>
      <c r="F65">
        <v>654655.42000000004</v>
      </c>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500</v>
      </c>
      <c r="B66">
        <v>5554767.9100000001</v>
      </c>
      <c r="C66">
        <v>5552669.6799999997</v>
      </c>
      <c r="D66">
        <v>3646985.82</v>
      </c>
      <c r="E66">
        <v>3646985.82</v>
      </c>
      <c r="F66">
        <v>654655.42000000004</v>
      </c>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502</v>
      </c>
      <c r="B67">
        <v>3736838.03</v>
      </c>
      <c r="C67">
        <v>3504913.28</v>
      </c>
      <c r="D67">
        <v>1888690.1</v>
      </c>
      <c r="E67">
        <v>1549649.31</v>
      </c>
      <c r="F67">
        <v>3330138.41</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503</v>
      </c>
      <c r="B68">
        <v>215430</v>
      </c>
      <c r="C68">
        <v>179930</v>
      </c>
      <c r="D68">
        <v>88550</v>
      </c>
      <c r="E68">
        <v>54350</v>
      </c>
      <c r="F68">
        <v>20150</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504</v>
      </c>
      <c r="B69">
        <v>215430</v>
      </c>
      <c r="C69">
        <v>179930</v>
      </c>
      <c r="D69">
        <v>88550</v>
      </c>
      <c r="E69">
        <v>54350</v>
      </c>
      <c r="F69">
        <v>20150</v>
      </c>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327</v>
      </c>
      <c r="B70">
        <v>3521408.03</v>
      </c>
      <c r="C70">
        <v>3324983.28</v>
      </c>
      <c r="D70">
        <v>1800140.1</v>
      </c>
      <c r="E70">
        <v>1495299.31</v>
      </c>
      <c r="F70">
        <v>3309988.41</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505</v>
      </c>
      <c r="B71">
        <v>-595394.41</v>
      </c>
      <c r="C71">
        <v>-600009.21</v>
      </c>
      <c r="D71">
        <v>-611438.96</v>
      </c>
      <c r="E71">
        <v>-592426.29</v>
      </c>
      <c r="F71">
        <v>-592426.28</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506</v>
      </c>
      <c r="B72">
        <v>-598386.37</v>
      </c>
      <c r="C72">
        <v>-598386.37</v>
      </c>
      <c r="D72">
        <v>-598386.37</v>
      </c>
      <c r="E72">
        <v>-598386.37</v>
      </c>
      <c r="F72">
        <v>-598386.37</v>
      </c>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507</v>
      </c>
      <c r="B73">
        <v>-598386.37</v>
      </c>
      <c r="C73">
        <v>-598386.37</v>
      </c>
      <c r="D73">
        <v>-598386.37</v>
      </c>
      <c r="E73">
        <v>-598386.37</v>
      </c>
      <c r="F73">
        <v>-598386.37</v>
      </c>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3840</v>
      </c>
      <c r="B74">
        <v>7088.39</v>
      </c>
      <c r="C74">
        <v>4307.5</v>
      </c>
      <c r="D74">
        <v>0</v>
      </c>
      <c r="E74">
        <v>0</v>
      </c>
      <c r="F74">
        <v>0</v>
      </c>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511</v>
      </c>
      <c r="B75">
        <v>-4096.4399999999996</v>
      </c>
      <c r="C75">
        <v>-5930.34</v>
      </c>
      <c r="D75">
        <v>-13052.59</v>
      </c>
      <c r="E75">
        <v>5960.09</v>
      </c>
      <c r="F75">
        <v>5960.09</v>
      </c>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328</v>
      </c>
      <c r="B76">
        <v>11602951.859999999</v>
      </c>
      <c r="C76">
        <v>10879743.77</v>
      </c>
      <c r="D76">
        <v>7089754.9199999999</v>
      </c>
      <c r="E76">
        <v>6460368.8399999999</v>
      </c>
      <c r="F76">
        <v>4792367.54</v>
      </c>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512</v>
      </c>
      <c r="B77">
        <v>0.8</v>
      </c>
      <c r="C77">
        <v>0.3</v>
      </c>
      <c r="D77">
        <v>0.3</v>
      </c>
      <c r="E77">
        <v>0.48</v>
      </c>
      <c r="F77">
        <v>0.48</v>
      </c>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513</v>
      </c>
      <c r="B78">
        <v>11602952.66</v>
      </c>
      <c r="C78">
        <v>10879744.07</v>
      </c>
      <c r="D78">
        <v>7089755.2199999997</v>
      </c>
      <c r="E78">
        <v>6460369.3099999996</v>
      </c>
      <c r="F78">
        <v>4792368.0199999996</v>
      </c>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514</v>
      </c>
      <c r="B79">
        <v>33318032.84</v>
      </c>
      <c r="C79">
        <v>27226510.350000001</v>
      </c>
      <c r="D79">
        <v>20765167.190000001</v>
      </c>
      <c r="E79">
        <v>18151712.84</v>
      </c>
      <c r="F79">
        <v>16674634.23</v>
      </c>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630</v>
      </c>
      <c r="B80" t="s">
        <v>3841</v>
      </c>
      <c r="C80" t="s">
        <v>810</v>
      </c>
      <c r="D80" t="s">
        <v>632</v>
      </c>
      <c r="E80" t="s">
        <v>636</v>
      </c>
      <c r="F80" t="s">
        <v>640</v>
      </c>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684</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812</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686</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319</v>
      </c>
      <c r="B119" s="131">
        <f>IFERROR(INDEX(B$3:B$117,MATCH($A$119,$A$3:$A$117,0),1),0)</f>
        <v>11161465.6</v>
      </c>
      <c r="C119" s="131">
        <f t="shared" ref="C119:BL119" si="0">IFERROR(INDEX(C$3:C$117,MATCH($A$119,$A$3:$A$117,0),1),0)</f>
        <v>8494210.3300000001</v>
      </c>
      <c r="D119" s="131">
        <f t="shared" si="0"/>
        <v>6852308.9299999997</v>
      </c>
      <c r="E119" s="131">
        <f t="shared" si="0"/>
        <v>5731705.4900000002</v>
      </c>
      <c r="F119" s="131">
        <f t="shared" si="0"/>
        <v>6577027.5300000003</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321</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322</v>
      </c>
      <c r="B121" s="131">
        <f>IFERROR(INDEX(B$3:B$117,MATCH($A$121,$A$3:$A$117,0),1),0)</f>
        <v>750879.66</v>
      </c>
      <c r="C121" s="131">
        <f t="shared" ref="C121:BL121" si="2">IFERROR(INDEX(C$3:C$117,MATCH($A$121,$A$3:$A$117,0),1),0)</f>
        <v>688434</v>
      </c>
      <c r="D121" s="131">
        <f t="shared" si="2"/>
        <v>800809.98</v>
      </c>
      <c r="E121" s="131">
        <f t="shared" si="2"/>
        <v>803018.17</v>
      </c>
      <c r="F121" s="131">
        <f t="shared" si="2"/>
        <v>838682.09</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324</v>
      </c>
      <c r="B122" s="131">
        <f>IFERROR(INDEX(B$3:B$117,MATCH($A$122,$A3:$A$117,0),1),0)</f>
        <v>4646786.1500000004</v>
      </c>
      <c r="C122" s="131">
        <f>IFERROR(INDEX(C$3:C$117,MATCH($A$122,$A3:$A$117,0),1),0)</f>
        <v>2737151.19</v>
      </c>
      <c r="D122" s="131">
        <f>IFERROR(INDEX(D$3:D$117,MATCH($A$122,$A3:$A$117,0),1),0)</f>
        <v>2738556.75</v>
      </c>
      <c r="E122" s="131">
        <f>IFERROR(INDEX(E$3:E$117,MATCH($A$122,$A3:$A$117,0),1),0)</f>
        <v>2536120.27</v>
      </c>
      <c r="F122" s="131">
        <f>IFERROR(INDEX(F$3:F$117,MATCH($A$122,$A3:$A$117,0),1),0)</f>
        <v>2209542.81</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11912345.26</v>
      </c>
      <c r="C123" s="80">
        <f t="shared" ref="C123:BC123" si="3">C119+C120+C121</f>
        <v>9182644.3300000001</v>
      </c>
      <c r="D123" s="80">
        <f t="shared" si="3"/>
        <v>7653118.9100000001</v>
      </c>
      <c r="E123" s="80">
        <f t="shared" si="3"/>
        <v>6534723.6600000001</v>
      </c>
      <c r="F123" s="80">
        <f t="shared" si="3"/>
        <v>7415709.6200000001</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ref="O123" si="4">O119+O120+O121</f>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4646786.1500000004</v>
      </c>
      <c r="C124" s="80">
        <f t="shared" ref="C124:BL124" si="6">C122</f>
        <v>2737151.19</v>
      </c>
      <c r="D124" s="80">
        <f t="shared" si="6"/>
        <v>2738556.75</v>
      </c>
      <c r="E124" s="80">
        <f t="shared" si="6"/>
        <v>2536120.27</v>
      </c>
      <c r="F124" s="80">
        <f t="shared" si="6"/>
        <v>2209542.81</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ref="O124" si="7">O122</f>
        <v>0</v>
      </c>
      <c r="P124" s="80">
        <f t="shared" si="6"/>
        <v>0</v>
      </c>
      <c r="Q124" s="80">
        <f t="shared" si="6"/>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16559131.41</v>
      </c>
      <c r="C125" s="82">
        <f t="shared" ref="C125:BL125" si="8">SUM(C123:C124)</f>
        <v>11919795.52</v>
      </c>
      <c r="D125" s="82">
        <f t="shared" si="8"/>
        <v>10391675.66</v>
      </c>
      <c r="E125" s="82">
        <f t="shared" si="8"/>
        <v>9070843.9299999997</v>
      </c>
      <c r="F125" s="82">
        <f t="shared" si="8"/>
        <v>9625252.4299999997</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ref="O125" si="9">SUM(O123:O124)</f>
        <v>0</v>
      </c>
      <c r="P125" s="82">
        <f t="shared" si="8"/>
        <v>0</v>
      </c>
      <c r="Q125" s="82">
        <f t="shared" si="8"/>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3848</v>
      </c>
      <c r="C128" t="s">
        <v>3849</v>
      </c>
      <c r="D128" t="s">
        <v>3850</v>
      </c>
      <c r="E128" t="s">
        <v>3851</v>
      </c>
      <c r="F128" t="s">
        <v>3842</v>
      </c>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528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346</v>
      </c>
      <c r="B131">
        <v>8317848</v>
      </c>
      <c r="C131">
        <v>6109946</v>
      </c>
      <c r="D131">
        <v>4543278.0199999996</v>
      </c>
      <c r="E131">
        <v>4909470.55</v>
      </c>
      <c r="F131">
        <v>4573324.03</v>
      </c>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700</v>
      </c>
      <c r="B132">
        <v>8244788</v>
      </c>
      <c r="C132">
        <v>6062592</v>
      </c>
      <c r="D132">
        <v>4543278.0199999996</v>
      </c>
      <c r="E132">
        <v>4909470.55</v>
      </c>
      <c r="F132">
        <v>4573324.03</v>
      </c>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701</v>
      </c>
      <c r="B133">
        <v>73060</v>
      </c>
      <c r="C133">
        <v>47354</v>
      </c>
      <c r="D133">
        <v>0</v>
      </c>
      <c r="E133">
        <v>0</v>
      </c>
      <c r="F133">
        <v>0</v>
      </c>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347</v>
      </c>
      <c r="B134">
        <v>3967</v>
      </c>
      <c r="C134">
        <v>7255</v>
      </c>
      <c r="D134">
        <v>0</v>
      </c>
      <c r="E134">
        <v>0</v>
      </c>
      <c r="F134">
        <v>0</v>
      </c>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348</v>
      </c>
      <c r="B135">
        <v>3967</v>
      </c>
      <c r="C135">
        <v>7255</v>
      </c>
      <c r="D135">
        <v>0</v>
      </c>
      <c r="E135">
        <v>0</v>
      </c>
      <c r="F135">
        <v>0</v>
      </c>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309</v>
      </c>
      <c r="B136">
        <v>42055</v>
      </c>
      <c r="C136">
        <v>22087</v>
      </c>
      <c r="D136">
        <v>78510.820000000007</v>
      </c>
      <c r="E136">
        <v>70767.67</v>
      </c>
      <c r="F136">
        <v>60469.57</v>
      </c>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349</v>
      </c>
      <c r="B137">
        <v>8363870</v>
      </c>
      <c r="C137">
        <v>6139288</v>
      </c>
      <c r="D137">
        <v>4621788.83</v>
      </c>
      <c r="E137">
        <v>4980238.2300000004</v>
      </c>
      <c r="F137">
        <v>4633793.59</v>
      </c>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532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350</v>
      </c>
      <c r="B139">
        <v>6852900</v>
      </c>
      <c r="C139">
        <v>4786044</v>
      </c>
      <c r="D139">
        <v>3871547.25</v>
      </c>
      <c r="E139">
        <v>4139243.93</v>
      </c>
      <c r="F139">
        <v>3940216.66</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702</v>
      </c>
      <c r="B140">
        <v>6852900</v>
      </c>
      <c r="C140">
        <v>4786044</v>
      </c>
      <c r="D140">
        <v>3871547.25</v>
      </c>
      <c r="E140">
        <v>4139243.93</v>
      </c>
      <c r="F140">
        <v>3940216.66</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351</v>
      </c>
      <c r="B141">
        <v>874331</v>
      </c>
      <c r="C141">
        <v>605898</v>
      </c>
      <c r="D141">
        <v>464117.92</v>
      </c>
      <c r="E141">
        <v>453424.41</v>
      </c>
      <c r="F141">
        <v>476750.03</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352</v>
      </c>
      <c r="B142">
        <v>644423</v>
      </c>
      <c r="C142">
        <v>458858</v>
      </c>
      <c r="D142">
        <v>365064.48</v>
      </c>
      <c r="E142">
        <v>361335.43</v>
      </c>
      <c r="F142">
        <v>384342.78</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353</v>
      </c>
      <c r="B143">
        <v>229908</v>
      </c>
      <c r="C143">
        <v>147040</v>
      </c>
      <c r="D143">
        <v>99053.440000000002</v>
      </c>
      <c r="E143">
        <v>92088.99</v>
      </c>
      <c r="F143">
        <v>92407.25</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703</v>
      </c>
      <c r="B144">
        <v>386</v>
      </c>
      <c r="C144">
        <v>220</v>
      </c>
      <c r="D144">
        <v>103.67</v>
      </c>
      <c r="E144">
        <v>3049.91</v>
      </c>
      <c r="F144">
        <v>336.73</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533</v>
      </c>
      <c r="B145">
        <v>7727617</v>
      </c>
      <c r="C145">
        <v>5392162</v>
      </c>
      <c r="D145">
        <v>4335768.83</v>
      </c>
      <c r="E145">
        <v>4595718.26</v>
      </c>
      <c r="F145">
        <v>4417303.42</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536</v>
      </c>
      <c r="B146">
        <v>636253</v>
      </c>
      <c r="C146">
        <v>747126</v>
      </c>
      <c r="D146">
        <v>286020</v>
      </c>
      <c r="E146">
        <v>384519.97</v>
      </c>
      <c r="F146">
        <v>216490.17</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357</v>
      </c>
      <c r="B147">
        <v>67386</v>
      </c>
      <c r="C147">
        <v>63513</v>
      </c>
      <c r="D147">
        <v>64426.75</v>
      </c>
      <c r="E147">
        <v>76466.83</v>
      </c>
      <c r="F147">
        <v>80048.800000000003</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358</v>
      </c>
      <c r="B148">
        <v>109335</v>
      </c>
      <c r="C148">
        <v>140460</v>
      </c>
      <c r="D148">
        <v>44292.959999999999</v>
      </c>
      <c r="E148">
        <v>61370.95</v>
      </c>
      <c r="F148">
        <v>26753.360000000001</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537</v>
      </c>
      <c r="B149">
        <v>459532</v>
      </c>
      <c r="C149">
        <v>543153</v>
      </c>
      <c r="D149">
        <v>177300.3</v>
      </c>
      <c r="E149">
        <v>246682.2</v>
      </c>
      <c r="F149">
        <v>109688.01</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538</v>
      </c>
      <c r="B150">
        <v>459532</v>
      </c>
      <c r="C150">
        <v>543153</v>
      </c>
      <c r="D150">
        <v>177300.3</v>
      </c>
      <c r="E150">
        <v>246682.2</v>
      </c>
      <c r="F150">
        <v>109688.01</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539</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540</v>
      </c>
      <c r="B152">
        <v>459532</v>
      </c>
      <c r="C152">
        <v>543153</v>
      </c>
      <c r="D152">
        <v>177300.3</v>
      </c>
      <c r="E152">
        <v>246682.2</v>
      </c>
      <c r="F152">
        <v>109688.01</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541</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542</v>
      </c>
      <c r="B154">
        <v>4651</v>
      </c>
      <c r="C154">
        <v>5002</v>
      </c>
      <c r="D154">
        <v>-4570.8100000000004</v>
      </c>
      <c r="E154">
        <v>0</v>
      </c>
      <c r="F154">
        <v>0</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545</v>
      </c>
      <c r="B155">
        <v>-930</v>
      </c>
      <c r="C155">
        <v>-1000</v>
      </c>
      <c r="D155">
        <v>914.16</v>
      </c>
      <c r="E155">
        <v>0</v>
      </c>
      <c r="F155">
        <v>269.08999999999997</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546</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549</v>
      </c>
      <c r="B157">
        <v>3721</v>
      </c>
      <c r="C157">
        <v>4002</v>
      </c>
      <c r="D157">
        <v>-3656.65</v>
      </c>
      <c r="E157">
        <v>0</v>
      </c>
      <c r="F157">
        <v>-1345.46</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550</v>
      </c>
      <c r="B158">
        <v>463253</v>
      </c>
      <c r="C158">
        <v>547155</v>
      </c>
      <c r="D158">
        <v>173643.65</v>
      </c>
      <c r="E158">
        <v>246682.2</v>
      </c>
      <c r="F158">
        <v>0</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551</v>
      </c>
      <c r="B159"/>
      <c r="C159"/>
      <c r="D159"/>
      <c r="E159"/>
      <c r="F159">
        <v>-1076.3699999999999</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726</v>
      </c>
      <c r="B160">
        <v>459532</v>
      </c>
      <c r="C160">
        <v>543153</v>
      </c>
      <c r="D160">
        <v>177300.3</v>
      </c>
      <c r="E160">
        <v>246682.2</v>
      </c>
      <c r="F160">
        <v>108611.64</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552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730</v>
      </c>
      <c r="B162">
        <v>463253</v>
      </c>
      <c r="C162">
        <v>547155</v>
      </c>
      <c r="D162">
        <v>173643.65</v>
      </c>
      <c r="E162">
        <v>246682.2</v>
      </c>
      <c r="F162">
        <v>109688.01</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553</v>
      </c>
      <c r="B163">
        <v>0.15809999999999999</v>
      </c>
      <c r="C163">
        <v>0.23153000000000001</v>
      </c>
      <c r="D163">
        <v>9.5519999999999994E-2</v>
      </c>
      <c r="E163">
        <v>0.1762</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554</v>
      </c>
      <c r="B164">
        <v>0.15808</v>
      </c>
      <c r="C164">
        <v>0</v>
      </c>
      <c r="D164">
        <v>0</v>
      </c>
      <c r="E164">
        <v>0</v>
      </c>
      <c r="F164">
        <v>108611.64</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630</v>
      </c>
      <c r="B165" t="s">
        <v>809</v>
      </c>
      <c r="C165" t="s">
        <v>631</v>
      </c>
      <c r="D165" t="s">
        <v>635</v>
      </c>
      <c r="E165" t="s">
        <v>639</v>
      </c>
      <c r="F165">
        <v>7.83475E-2</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554</v>
      </c>
      <c r="B166">
        <v>-1.7600000000000001E-2</v>
      </c>
      <c r="C166">
        <v>0.13628999999999999</v>
      </c>
      <c r="D166">
        <v>0</v>
      </c>
      <c r="E166">
        <v>0</v>
      </c>
      <c r="F166">
        <v>0</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t="s">
        <v>630</v>
      </c>
      <c r="B167" t="s">
        <v>3841</v>
      </c>
      <c r="C167" t="s">
        <v>810</v>
      </c>
      <c r="D167" t="s">
        <v>632</v>
      </c>
      <c r="E167" t="s">
        <v>636</v>
      </c>
      <c r="F167" t="s">
        <v>640</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684</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t="s">
        <v>812</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t="s">
        <v>686</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354</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ref="O215" si="12">O213</f>
        <v>0</v>
      </c>
      <c r="P215" s="80">
        <f t="shared" si="11"/>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3848</v>
      </c>
      <c r="C219" t="s">
        <v>3849</v>
      </c>
      <c r="D219" t="s">
        <v>3850</v>
      </c>
      <c r="E219" t="s">
        <v>3851</v>
      </c>
      <c r="F219" t="s">
        <v>3837</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555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705</v>
      </c>
      <c r="B221">
        <v>568867</v>
      </c>
      <c r="C221">
        <v>683613</v>
      </c>
      <c r="D221">
        <v>221593.26</v>
      </c>
      <c r="E221">
        <v>308053.14</v>
      </c>
      <c r="F221">
        <v>545765.48</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359</v>
      </c>
      <c r="B222">
        <v>168172</v>
      </c>
      <c r="C222">
        <v>132463</v>
      </c>
      <c r="D222">
        <v>117959.2</v>
      </c>
      <c r="E222">
        <v>100379.42</v>
      </c>
      <c r="F222">
        <v>387876.35</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557</v>
      </c>
      <c r="B223">
        <v>0</v>
      </c>
      <c r="C223">
        <v>0</v>
      </c>
      <c r="D223">
        <v>102660.12</v>
      </c>
      <c r="E223">
        <v>97713.81</v>
      </c>
      <c r="F223">
        <v>376854.15</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558</v>
      </c>
      <c r="B224">
        <v>0</v>
      </c>
      <c r="C224">
        <v>0</v>
      </c>
      <c r="D224">
        <v>15299.08</v>
      </c>
      <c r="E224">
        <v>2665.61</v>
      </c>
      <c r="F224">
        <v>11022.2</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360</v>
      </c>
      <c r="B225">
        <v>14004</v>
      </c>
      <c r="C225">
        <v>-1006</v>
      </c>
      <c r="D225">
        <v>-5332.83</v>
      </c>
      <c r="E225">
        <v>8433.11</v>
      </c>
      <c r="F225">
        <v>33457.160000000003</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559</v>
      </c>
      <c r="B226">
        <v>3445</v>
      </c>
      <c r="C226">
        <v>3219</v>
      </c>
      <c r="D226">
        <v>0</v>
      </c>
      <c r="E226">
        <v>0</v>
      </c>
      <c r="F226">
        <v>0</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3843</v>
      </c>
      <c r="B227">
        <v>1010</v>
      </c>
      <c r="C227">
        <v>0</v>
      </c>
      <c r="D227">
        <v>0</v>
      </c>
      <c r="E227">
        <v>0</v>
      </c>
      <c r="F227">
        <v>0</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561</v>
      </c>
      <c r="B228">
        <v>2175</v>
      </c>
      <c r="C228">
        <v>-436</v>
      </c>
      <c r="D228">
        <v>-1512.4</v>
      </c>
      <c r="E228">
        <v>517.97</v>
      </c>
      <c r="F228">
        <v>-1028.9100000000001</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564</v>
      </c>
      <c r="B229">
        <v>2576</v>
      </c>
      <c r="C229">
        <v>115</v>
      </c>
      <c r="D229">
        <v>-26.91</v>
      </c>
      <c r="E229">
        <v>-2263.38</v>
      </c>
      <c r="F229">
        <v>-3925.09</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565</v>
      </c>
      <c r="B230">
        <v>0</v>
      </c>
      <c r="C230">
        <v>0</v>
      </c>
      <c r="D230">
        <v>-28.01</v>
      </c>
      <c r="E230">
        <v>-2317.4</v>
      </c>
      <c r="F230">
        <v>-4534.17</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566</v>
      </c>
      <c r="B231">
        <v>2380</v>
      </c>
      <c r="C231">
        <v>0</v>
      </c>
      <c r="D231">
        <v>1.1100000000000001</v>
      </c>
      <c r="E231">
        <v>54.02</v>
      </c>
      <c r="F231">
        <v>609.08000000000004</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572</v>
      </c>
      <c r="B232">
        <v>-3967</v>
      </c>
      <c r="C232">
        <v>-7255</v>
      </c>
      <c r="D232">
        <v>0</v>
      </c>
      <c r="E232">
        <v>0</v>
      </c>
      <c r="F232">
        <v>0</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348</v>
      </c>
      <c r="B233">
        <v>-3967</v>
      </c>
      <c r="C233">
        <v>-7255</v>
      </c>
      <c r="D233">
        <v>0</v>
      </c>
      <c r="E233">
        <v>0</v>
      </c>
      <c r="F233">
        <v>0</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357</v>
      </c>
      <c r="B234">
        <v>67386</v>
      </c>
      <c r="C234">
        <v>63513</v>
      </c>
      <c r="D234">
        <v>64426.75</v>
      </c>
      <c r="E234">
        <v>76466.83</v>
      </c>
      <c r="F234">
        <v>0</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573</v>
      </c>
      <c r="B235">
        <v>1074</v>
      </c>
      <c r="C235">
        <v>881</v>
      </c>
      <c r="D235">
        <v>0</v>
      </c>
      <c r="E235">
        <v>0</v>
      </c>
      <c r="F235">
        <v>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574</v>
      </c>
      <c r="B236">
        <v>0</v>
      </c>
      <c r="C236">
        <v>0</v>
      </c>
      <c r="D236">
        <v>2725.79</v>
      </c>
      <c r="E236">
        <v>-77723.539999999994</v>
      </c>
      <c r="F236">
        <v>320195.20000000001</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575</v>
      </c>
      <c r="B237">
        <v>824742</v>
      </c>
      <c r="C237">
        <v>875107</v>
      </c>
      <c r="D237">
        <v>399832.86</v>
      </c>
      <c r="E237">
        <v>413863.55</v>
      </c>
      <c r="F237">
        <v>0</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576</v>
      </c>
      <c r="B238"/>
      <c r="C238"/>
      <c r="D238"/>
      <c r="E238"/>
      <c r="F238">
        <v>26262.2</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577</v>
      </c>
      <c r="B239">
        <v>-186064</v>
      </c>
      <c r="C239">
        <v>-185490</v>
      </c>
      <c r="D239">
        <v>-70058.789999999994</v>
      </c>
      <c r="E239">
        <v>-125620.24</v>
      </c>
      <c r="F239">
        <v>1308602.3899999999</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578</v>
      </c>
      <c r="B240">
        <v>-1960965</v>
      </c>
      <c r="C240">
        <v>-966959</v>
      </c>
      <c r="D240">
        <v>-509.42</v>
      </c>
      <c r="E240">
        <v>-319122.59999999998</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579</v>
      </c>
      <c r="B241">
        <v>-164461</v>
      </c>
      <c r="C241">
        <v>-101156</v>
      </c>
      <c r="D241">
        <v>656.65</v>
      </c>
      <c r="E241">
        <v>-22421.52</v>
      </c>
      <c r="F241">
        <v>128801.99</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580</v>
      </c>
      <c r="B242"/>
      <c r="C242"/>
      <c r="D242"/>
      <c r="E242"/>
      <c r="F242">
        <v>424704.46</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581</v>
      </c>
      <c r="B243">
        <v>1903672</v>
      </c>
      <c r="C243">
        <v>886163</v>
      </c>
      <c r="D243">
        <v>189562.09</v>
      </c>
      <c r="E243">
        <v>958366.36</v>
      </c>
      <c r="F243">
        <v>53887.23</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582</v>
      </c>
      <c r="B244">
        <v>-589</v>
      </c>
      <c r="C244">
        <v>0</v>
      </c>
      <c r="D244">
        <v>0</v>
      </c>
      <c r="E244">
        <v>0</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583</v>
      </c>
      <c r="B245">
        <v>-16332</v>
      </c>
      <c r="C245">
        <v>380</v>
      </c>
      <c r="D245">
        <v>13520.85</v>
      </c>
      <c r="E245">
        <v>-31140.68</v>
      </c>
      <c r="F245">
        <v>-542366.11</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584</v>
      </c>
      <c r="B246">
        <v>400003</v>
      </c>
      <c r="C246">
        <v>508045</v>
      </c>
      <c r="D246">
        <v>533004.24</v>
      </c>
      <c r="E246">
        <v>873924.87</v>
      </c>
      <c r="F246">
        <v>0</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599</v>
      </c>
      <c r="B247">
        <v>60</v>
      </c>
      <c r="C247">
        <v>55</v>
      </c>
      <c r="D247">
        <v>1081.07</v>
      </c>
      <c r="E247">
        <v>1369.14</v>
      </c>
      <c r="F247">
        <v>27170.560000000001</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623</v>
      </c>
      <c r="B248">
        <v>-76187</v>
      </c>
      <c r="C248">
        <v>-67953</v>
      </c>
      <c r="D248">
        <v>-64886.54</v>
      </c>
      <c r="E248">
        <v>-74483.28</v>
      </c>
      <c r="F248">
        <v>1400800.52</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585</v>
      </c>
      <c r="B249">
        <v>-4940</v>
      </c>
      <c r="C249">
        <v>-4408</v>
      </c>
      <c r="D249">
        <v>-3822.81</v>
      </c>
      <c r="E249">
        <v>-1530.01</v>
      </c>
      <c r="F249">
        <v>4544.87</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361</v>
      </c>
      <c r="B250">
        <v>318936</v>
      </c>
      <c r="C250">
        <v>435739</v>
      </c>
      <c r="D250">
        <v>465375.97</v>
      </c>
      <c r="E250">
        <v>799280.71</v>
      </c>
      <c r="F250">
        <v>-320888.14</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586</v>
      </c>
      <c r="B251"/>
      <c r="C251"/>
      <c r="D251"/>
      <c r="E251"/>
      <c r="F251">
        <v>-232103.91</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587</v>
      </c>
      <c r="B252">
        <v>0</v>
      </c>
      <c r="C252">
        <v>0</v>
      </c>
      <c r="D252">
        <v>-0.03</v>
      </c>
      <c r="E252">
        <v>-0.03</v>
      </c>
      <c r="F252">
        <v>852353.34</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3844</v>
      </c>
      <c r="B253">
        <v>0</v>
      </c>
      <c r="C253">
        <v>0</v>
      </c>
      <c r="D253">
        <v>0</v>
      </c>
      <c r="E253">
        <v>-122.09</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3845</v>
      </c>
      <c r="B254">
        <v>0</v>
      </c>
      <c r="C254">
        <v>0</v>
      </c>
      <c r="D254">
        <v>0</v>
      </c>
      <c r="E254">
        <v>-122.09</v>
      </c>
      <c r="F254">
        <v>-0.64</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3846</v>
      </c>
      <c r="B255">
        <v>0</v>
      </c>
      <c r="C255">
        <v>0</v>
      </c>
      <c r="D255">
        <v>0</v>
      </c>
      <c r="E255">
        <v>575.27</v>
      </c>
      <c r="F255">
        <v>1360</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3847</v>
      </c>
      <c r="B256">
        <v>0</v>
      </c>
      <c r="C256">
        <v>0</v>
      </c>
      <c r="D256">
        <v>0</v>
      </c>
      <c r="E256">
        <v>575.27</v>
      </c>
      <c r="F256">
        <v>-3842.89</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593</v>
      </c>
      <c r="B257">
        <v>-171451</v>
      </c>
      <c r="C257">
        <v>105</v>
      </c>
      <c r="D257">
        <v>139.87</v>
      </c>
      <c r="E257">
        <v>2352.17</v>
      </c>
      <c r="F257">
        <v>-3842.89</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594</v>
      </c>
      <c r="B258">
        <v>295</v>
      </c>
      <c r="C258">
        <v>105</v>
      </c>
      <c r="D258">
        <v>139.87</v>
      </c>
      <c r="E258">
        <v>2352.17</v>
      </c>
      <c r="F258">
        <v>6369.75</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597</v>
      </c>
      <c r="B259">
        <v>-171746</v>
      </c>
      <c r="C259">
        <v>0</v>
      </c>
      <c r="D259">
        <v>0</v>
      </c>
      <c r="E259">
        <v>0</v>
      </c>
      <c r="F259">
        <v>6369.75</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362</v>
      </c>
      <c r="B260">
        <v>-979536</v>
      </c>
      <c r="C260">
        <v>-530187</v>
      </c>
      <c r="D260">
        <v>-195460.54</v>
      </c>
      <c r="E260">
        <v>-437757.97</v>
      </c>
      <c r="F260">
        <v>4987.17</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594</v>
      </c>
      <c r="B261">
        <v>-965090</v>
      </c>
      <c r="C261">
        <v>-399101</v>
      </c>
      <c r="D261">
        <v>-193838.77</v>
      </c>
      <c r="E261">
        <v>-437554.62</v>
      </c>
      <c r="F261">
        <v>4987.17</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595</v>
      </c>
      <c r="B262">
        <v>-14446</v>
      </c>
      <c r="C262">
        <v>-4149</v>
      </c>
      <c r="D262">
        <v>-1621.77</v>
      </c>
      <c r="E262">
        <v>-203.35</v>
      </c>
      <c r="F262">
        <v>-1107401.8999999999</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597</v>
      </c>
      <c r="B263">
        <v>0</v>
      </c>
      <c r="C263">
        <v>-126937</v>
      </c>
      <c r="D263">
        <v>0</v>
      </c>
      <c r="E263">
        <v>0</v>
      </c>
      <c r="F263">
        <v>-1103877.1299999999</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721</v>
      </c>
      <c r="B264">
        <v>0</v>
      </c>
      <c r="C264">
        <v>0</v>
      </c>
      <c r="D264">
        <v>200005</v>
      </c>
      <c r="E264">
        <v>-90000</v>
      </c>
      <c r="F264">
        <v>-3524.77</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600</v>
      </c>
      <c r="B265">
        <v>1486</v>
      </c>
      <c r="C265">
        <v>2276</v>
      </c>
      <c r="D265">
        <v>-65000</v>
      </c>
      <c r="E265">
        <v>0</v>
      </c>
      <c r="F265">
        <v>0</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363</v>
      </c>
      <c r="B266">
        <v>-1149501</v>
      </c>
      <c r="C266">
        <v>-527806</v>
      </c>
      <c r="D266">
        <v>-60315.7</v>
      </c>
      <c r="E266">
        <v>-524952.66</v>
      </c>
      <c r="F266">
        <v>-174486.58</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601</v>
      </c>
      <c r="B267"/>
      <c r="C267"/>
      <c r="D267"/>
      <c r="E267"/>
      <c r="F267">
        <v>27420.62</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602</v>
      </c>
      <c r="B268">
        <v>676968</v>
      </c>
      <c r="C268">
        <v>290711</v>
      </c>
      <c r="D268">
        <v>-599653.22</v>
      </c>
      <c r="E268">
        <v>-149700.04999999999</v>
      </c>
      <c r="F268">
        <v>-1245594.47</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605</v>
      </c>
      <c r="B269">
        <v>241221</v>
      </c>
      <c r="C269">
        <v>131100</v>
      </c>
      <c r="D269">
        <v>439324.22</v>
      </c>
      <c r="E269">
        <v>90137.86</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608</v>
      </c>
      <c r="B270">
        <v>241221</v>
      </c>
      <c r="C270">
        <v>131100</v>
      </c>
      <c r="D270">
        <v>439324.22</v>
      </c>
      <c r="E270">
        <v>90137.86</v>
      </c>
      <c r="F270">
        <v>189279.84</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609</v>
      </c>
      <c r="B271">
        <v>241221</v>
      </c>
      <c r="C271">
        <v>131100</v>
      </c>
      <c r="D271">
        <v>439324.22</v>
      </c>
      <c r="E271">
        <v>90137.86</v>
      </c>
      <c r="F271">
        <v>1204587.1299999999</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612</v>
      </c>
      <c r="B272">
        <v>-248876</v>
      </c>
      <c r="C272">
        <v>-191618</v>
      </c>
      <c r="D272">
        <v>-364604.89</v>
      </c>
      <c r="E272">
        <v>-211497</v>
      </c>
      <c r="F272">
        <v>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615</v>
      </c>
      <c r="B273">
        <v>-248876</v>
      </c>
      <c r="C273">
        <v>-191618</v>
      </c>
      <c r="D273">
        <v>-364604.89</v>
      </c>
      <c r="E273">
        <v>-211497</v>
      </c>
      <c r="F273">
        <v>0</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616</v>
      </c>
      <c r="B274">
        <v>-248876</v>
      </c>
      <c r="C274">
        <v>-191618</v>
      </c>
      <c r="D274">
        <v>-364604.89</v>
      </c>
      <c r="E274">
        <v>-211497</v>
      </c>
      <c r="F274">
        <v>1204587.1299999999</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618</v>
      </c>
      <c r="B275">
        <v>-15574</v>
      </c>
      <c r="C275">
        <v>-14571</v>
      </c>
      <c r="D275">
        <v>0</v>
      </c>
      <c r="E275">
        <v>-3122.19</v>
      </c>
      <c r="F275">
        <v>1204587.1299999999</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621</v>
      </c>
      <c r="B276">
        <v>1</v>
      </c>
      <c r="C276">
        <v>0</v>
      </c>
      <c r="D276">
        <v>0</v>
      </c>
      <c r="E276">
        <v>0</v>
      </c>
      <c r="F276">
        <v>-508121.7</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624</v>
      </c>
      <c r="B277">
        <v>0</v>
      </c>
      <c r="C277">
        <v>0</v>
      </c>
      <c r="D277">
        <v>-11179.68</v>
      </c>
      <c r="E277">
        <v>0</v>
      </c>
      <c r="F277">
        <v>-508121.7</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364</v>
      </c>
      <c r="B278">
        <v>653740</v>
      </c>
      <c r="C278">
        <v>215622</v>
      </c>
      <c r="D278">
        <v>-536113.56999999995</v>
      </c>
      <c r="E278">
        <v>-274181.38</v>
      </c>
      <c r="F278">
        <v>-508121.7</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365</v>
      </c>
      <c r="B279">
        <v>-176825</v>
      </c>
      <c r="C279">
        <v>123555</v>
      </c>
      <c r="D279">
        <v>-131053.3</v>
      </c>
      <c r="E279">
        <v>146.66999999999999</v>
      </c>
      <c r="F279">
        <v>-12629.32</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625</v>
      </c>
      <c r="B280">
        <v>53</v>
      </c>
      <c r="C280">
        <v>-54</v>
      </c>
      <c r="D280">
        <v>0</v>
      </c>
      <c r="E280">
        <v>-8.4700000000000006</v>
      </c>
      <c r="F280">
        <v>0</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628</v>
      </c>
      <c r="B281">
        <v>301046</v>
      </c>
      <c r="C281">
        <v>99518</v>
      </c>
      <c r="D281">
        <v>204016.41</v>
      </c>
      <c r="E281">
        <v>167135.92000000001</v>
      </c>
      <c r="F281">
        <v>0.48</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629</v>
      </c>
      <c r="B282">
        <v>124274</v>
      </c>
      <c r="C282">
        <v>223019</v>
      </c>
      <c r="D282">
        <v>72963.11</v>
      </c>
      <c r="E282">
        <v>167274.13</v>
      </c>
      <c r="F282">
        <v>0</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816</v>
      </c>
      <c r="B283">
        <v>0.5</v>
      </c>
      <c r="C283">
        <v>0</v>
      </c>
      <c r="D283">
        <v>0</v>
      </c>
      <c r="E283">
        <v>0</v>
      </c>
      <c r="F283">
        <v>0</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622</v>
      </c>
      <c r="B284">
        <v>-53826.1</v>
      </c>
      <c r="C284">
        <v>-20054.11</v>
      </c>
      <c r="D284">
        <v>-34375.06</v>
      </c>
      <c r="E284">
        <v>-2506000</v>
      </c>
      <c r="F284">
        <v>-403000</v>
      </c>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624</v>
      </c>
      <c r="B285">
        <v>0</v>
      </c>
      <c r="C285">
        <v>0</v>
      </c>
      <c r="D285">
        <v>-0.18</v>
      </c>
      <c r="E285">
        <v>0</v>
      </c>
      <c r="F285">
        <v>0</v>
      </c>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364</v>
      </c>
      <c r="B286">
        <v>4542377.3499999996</v>
      </c>
      <c r="C286">
        <v>3420523.47</v>
      </c>
      <c r="D286">
        <v>1239409.54</v>
      </c>
      <c r="E286">
        <v>392700.05</v>
      </c>
      <c r="F286">
        <v>470116.43</v>
      </c>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365</v>
      </c>
      <c r="B287">
        <v>-141267.04999999999</v>
      </c>
      <c r="C287">
        <v>201480.44</v>
      </c>
      <c r="D287">
        <v>-104443.81</v>
      </c>
      <c r="E287">
        <v>36922.25</v>
      </c>
      <c r="F287">
        <v>76875.289999999994</v>
      </c>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625</v>
      </c>
      <c r="B288">
        <v>539.82000000000005</v>
      </c>
      <c r="C288">
        <v>47.59</v>
      </c>
      <c r="D288">
        <v>-54.11</v>
      </c>
      <c r="E288">
        <v>-41.77</v>
      </c>
      <c r="F288">
        <v>-3.04</v>
      </c>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628</v>
      </c>
      <c r="B289">
        <v>301046.51</v>
      </c>
      <c r="C289">
        <v>99518.49</v>
      </c>
      <c r="D289">
        <v>204016.41</v>
      </c>
      <c r="E289">
        <v>167135.92000000001</v>
      </c>
      <c r="F289">
        <v>90263.679999999993</v>
      </c>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t="s">
        <v>629</v>
      </c>
      <c r="B290">
        <v>160319.29</v>
      </c>
      <c r="C290">
        <v>301046.51</v>
      </c>
      <c r="D290">
        <v>99518.49</v>
      </c>
      <c r="E290">
        <v>204016.41</v>
      </c>
      <c r="F290">
        <v>167135.92000000001</v>
      </c>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t="s">
        <v>630</v>
      </c>
      <c r="B291" t="s">
        <v>3841</v>
      </c>
      <c r="C291" t="s">
        <v>810</v>
      </c>
      <c r="D291" t="s">
        <v>632</v>
      </c>
      <c r="E291" t="s">
        <v>636</v>
      </c>
      <c r="F291" t="s">
        <v>640</v>
      </c>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t="s">
        <v>684</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t="s">
        <v>812</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t="s">
        <v>686</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379</v>
      </c>
      <c r="R347" s="134" t="s">
        <v>380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8</v>
      </c>
      <c r="R348" s="133">
        <v>2021</v>
      </c>
    </row>
    <row r="349" spans="1:54" ht="14">
      <c r="A349" s="84"/>
      <c r="B349" s="347" t="s">
        <v>11</v>
      </c>
      <c r="C349" s="347"/>
      <c r="D349" s="347"/>
      <c r="E349" s="347"/>
      <c r="F349" s="347"/>
      <c r="G349" s="347"/>
      <c r="H349" s="347"/>
      <c r="I349" s="347"/>
      <c r="J349" s="347"/>
      <c r="K349" s="347"/>
      <c r="L349" s="347"/>
      <c r="M349" s="347"/>
      <c r="N349" s="347"/>
      <c r="O349" s="115"/>
      <c r="P349" s="115"/>
      <c r="Q349" s="6"/>
      <c r="R349" s="3"/>
    </row>
    <row r="350" spans="1:54" ht="14">
      <c r="B350" s="368" t="s">
        <v>310</v>
      </c>
      <c r="C350" s="368"/>
      <c r="D350" s="368"/>
      <c r="E350" s="368"/>
      <c r="F350" s="368"/>
      <c r="G350" s="368"/>
      <c r="H350" s="368"/>
      <c r="I350" s="368"/>
      <c r="J350" s="368"/>
      <c r="K350" s="368"/>
      <c r="L350" s="368"/>
      <c r="M350" s="368"/>
      <c r="N350" s="368"/>
      <c r="O350" s="116"/>
      <c r="P350" s="116"/>
      <c r="Q350" s="6"/>
      <c r="R350" s="3"/>
    </row>
    <row r="351" spans="1:54" ht="1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8" t="str">
        <f t="shared" si="13"/>
        <v/>
      </c>
      <c r="Q351" s="6"/>
      <c r="R351" s="9" t="s">
        <v>12</v>
      </c>
    </row>
    <row r="352" spans="1:54" ht="1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8" t="str">
        <f t="shared" si="13"/>
        <v/>
      </c>
      <c r="Q352" s="6"/>
      <c r="R352" s="9" t="s">
        <v>13</v>
      </c>
    </row>
    <row r="353" spans="2:18" ht="14">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t="str">
        <f t="shared" si="13"/>
        <v/>
      </c>
      <c r="N353" s="8" t="str">
        <f t="shared" si="13"/>
        <v/>
      </c>
      <c r="O353" s="8" t="str">
        <f t="shared" si="13"/>
        <v/>
      </c>
      <c r="P353" s="8" t="str">
        <f t="shared" si="13"/>
        <v/>
      </c>
      <c r="Q353" s="6"/>
      <c r="R353" s="9" t="s">
        <v>14</v>
      </c>
    </row>
    <row r="354" spans="2:18" ht="14">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t="str">
        <f t="shared" si="14"/>
        <v/>
      </c>
      <c r="L354" s="7" t="str">
        <f t="shared" si="14"/>
        <v/>
      </c>
      <c r="M354" s="7" t="str">
        <f t="shared" si="14"/>
        <v/>
      </c>
      <c r="N354" s="8" t="str">
        <f>IFERROR(VLOOKUP($B$350,$4:$126,MATCH($R354&amp;"/"&amp;N$348,$2:$2,0),FALSE),IFERROR(VLOOKUP($B$350,$4:$126,MATCH($R353&amp;"/"&amp;N$348,$2:$2,0),FALSE),IFERROR(VLOOKUP($B$350,$4:$126,MATCH($R352&amp;"/"&amp;N$348,$2:$2,0),FALSE),IFERROR(VLOOKUP($B$350,$4:$126,MATCH($R351&amp;"/"&amp;N$348,$2:$2,0),FALSE),""))))</f>
        <v/>
      </c>
      <c r="O354" s="8" t="str">
        <f>IFERROR(VLOOKUP($B$350,$4:$126,MATCH($R354&amp;"/"&amp;O$348,$2:$2,0),FALSE),IFERROR(VLOOKUP($B$350,$4:$126,MATCH($R353&amp;"/"&amp;O$348,$2:$2,0),FALSE),IFERROR(VLOOKUP($B$350,$4:$126,MATCH($R352&amp;"/"&amp;O$348,$2:$2,0),FALSE),IFERROR(VLOOKUP($B$350,$4:$126,MATCH($R351&amp;"/"&amp;O$348,$2:$2,0),FALSE),""))))</f>
        <v/>
      </c>
      <c r="P354" s="8" t="str">
        <f>IFERROR(VLOOKUP($B$350,$4:$126,MATCH($R354&amp;"/"&amp;P$348,$2:$2,0),FALSE),IFERROR(VLOOKUP($B$350,$4:$126,MATCH($R353&amp;"/"&amp;P$348,$2:$2,0),FALSE),IFERROR(VLOOKUP($B$350,$4:$126,MATCH($R352&amp;"/"&amp;P$348,$2:$2,0),FALSE),IFERROR(VLOOKUP($B$350,$4:$126,MATCH($R351&amp;"/"&amp;P$348,$2:$2,0),FALSE),""))))</f>
        <v/>
      </c>
      <c r="Q354" s="6"/>
      <c r="R354" s="9" t="s">
        <v>15</v>
      </c>
    </row>
    <row r="355" spans="2:18" ht="14">
      <c r="B355" s="12" t="e">
        <f t="shared" ref="B355:P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t="e">
        <f t="shared" si="15"/>
        <v>#VALUE!</v>
      </c>
      <c r="L355" s="12" t="e">
        <f t="shared" si="15"/>
        <v>#VALUE!</v>
      </c>
      <c r="M355" s="12" t="e">
        <f t="shared" si="15"/>
        <v>#VALUE!</v>
      </c>
      <c r="N355" s="12" t="e">
        <f t="shared" si="15"/>
        <v>#VALUE!</v>
      </c>
      <c r="O355" s="12" t="e">
        <f t="shared" ref="O355" si="16">+O354/O$402</f>
        <v>#VALUE!</v>
      </c>
      <c r="P355" s="12" t="e">
        <f t="shared" si="15"/>
        <v>#VALUE!</v>
      </c>
      <c r="Q355" s="6"/>
      <c r="R355" s="11" t="s">
        <v>388</v>
      </c>
    </row>
    <row r="356" spans="2:18" ht="14">
      <c r="B356" s="368" t="s">
        <v>311</v>
      </c>
      <c r="C356" s="368"/>
      <c r="D356" s="368"/>
      <c r="E356" s="368"/>
      <c r="F356" s="368"/>
      <c r="G356" s="368"/>
      <c r="H356" s="368"/>
      <c r="I356" s="368"/>
      <c r="J356" s="368"/>
      <c r="K356" s="368"/>
      <c r="L356" s="368"/>
      <c r="M356" s="368"/>
      <c r="N356" s="368"/>
      <c r="O356" s="116"/>
      <c r="P356" s="116"/>
      <c r="Q356" s="6"/>
      <c r="R356" s="3"/>
    </row>
    <row r="357" spans="2:18" ht="14">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t="str">
        <f t="shared" si="17"/>
        <v/>
      </c>
      <c r="N357" s="8" t="str">
        <f t="shared" si="17"/>
        <v/>
      </c>
      <c r="O357" s="8" t="str">
        <f t="shared" si="17"/>
        <v/>
      </c>
      <c r="P357" s="8" t="str">
        <f t="shared" si="17"/>
        <v/>
      </c>
      <c r="Q357" s="6"/>
      <c r="R357" s="9" t="s">
        <v>12</v>
      </c>
    </row>
    <row r="358" spans="2:18" ht="14">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t="str">
        <f t="shared" si="17"/>
        <v/>
      </c>
      <c r="N358" s="8" t="str">
        <f t="shared" si="17"/>
        <v/>
      </c>
      <c r="O358" s="8" t="str">
        <f t="shared" si="17"/>
        <v/>
      </c>
      <c r="P358" s="8" t="str">
        <f t="shared" si="17"/>
        <v/>
      </c>
      <c r="Q358" s="6"/>
      <c r="R358" s="9" t="s">
        <v>13</v>
      </c>
    </row>
    <row r="359" spans="2:18" ht="14">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t="str">
        <f t="shared" si="17"/>
        <v/>
      </c>
      <c r="N359" s="8" t="str">
        <f t="shared" si="17"/>
        <v/>
      </c>
      <c r="O359" s="8" t="str">
        <f t="shared" si="17"/>
        <v/>
      </c>
      <c r="P359" s="8" t="str">
        <f t="shared" si="17"/>
        <v/>
      </c>
      <c r="Q359" s="6"/>
      <c r="R359" s="9" t="s">
        <v>14</v>
      </c>
    </row>
    <row r="360" spans="2:18" ht="14">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t="str">
        <f t="shared" si="18"/>
        <v/>
      </c>
      <c r="L360" s="8" t="str">
        <f t="shared" si="18"/>
        <v/>
      </c>
      <c r="M360" s="8" t="str">
        <f t="shared" si="18"/>
        <v/>
      </c>
      <c r="N360" s="8" t="str">
        <f t="shared" si="18"/>
        <v/>
      </c>
      <c r="O360" s="8" t="str">
        <f t="shared" si="18"/>
        <v/>
      </c>
      <c r="P360" s="8" t="str">
        <f t="shared" si="18"/>
        <v/>
      </c>
      <c r="Q360" s="6"/>
      <c r="R360" s="9" t="s">
        <v>15</v>
      </c>
    </row>
    <row r="361" spans="2:18" ht="14">
      <c r="B361" s="12" t="e">
        <f t="shared" ref="B361:P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t="e">
        <f t="shared" si="19"/>
        <v>#VALUE!</v>
      </c>
      <c r="L361" s="12" t="e">
        <f t="shared" si="19"/>
        <v>#VALUE!</v>
      </c>
      <c r="M361" s="12" t="e">
        <f t="shared" si="19"/>
        <v>#VALUE!</v>
      </c>
      <c r="N361" s="12" t="e">
        <f t="shared" si="19"/>
        <v>#VALUE!</v>
      </c>
      <c r="O361" s="12" t="e">
        <f t="shared" ref="O361" si="20">+O360/O$402</f>
        <v>#VALUE!</v>
      </c>
      <c r="P361" s="12" t="e">
        <f t="shared" si="19"/>
        <v>#VALUE!</v>
      </c>
      <c r="Q361" s="6"/>
      <c r="R361" s="11" t="s">
        <v>388</v>
      </c>
    </row>
    <row r="362" spans="2:18" ht="14">
      <c r="B362" s="368" t="s">
        <v>312</v>
      </c>
      <c r="C362" s="368"/>
      <c r="D362" s="368"/>
      <c r="E362" s="368"/>
      <c r="F362" s="368"/>
      <c r="G362" s="368"/>
      <c r="H362" s="368"/>
      <c r="I362" s="368"/>
      <c r="J362" s="368"/>
      <c r="K362" s="368"/>
      <c r="L362" s="368"/>
      <c r="M362" s="368"/>
      <c r="N362" s="368"/>
      <c r="O362" s="116"/>
      <c r="P362" s="116"/>
      <c r="Q362" s="6"/>
      <c r="R362" s="3"/>
    </row>
    <row r="363" spans="2:18" ht="14">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t="str">
        <f t="shared" si="21"/>
        <v/>
      </c>
      <c r="N363" s="8" t="str">
        <f t="shared" si="21"/>
        <v/>
      </c>
      <c r="O363" s="8" t="str">
        <f t="shared" si="21"/>
        <v/>
      </c>
      <c r="P363" s="8" t="str">
        <f t="shared" si="21"/>
        <v/>
      </c>
      <c r="Q363" s="6"/>
      <c r="R363" s="9" t="s">
        <v>12</v>
      </c>
    </row>
    <row r="364" spans="2:18" ht="14">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t="str">
        <f t="shared" si="21"/>
        <v/>
      </c>
      <c r="N364" s="8" t="str">
        <f t="shared" si="21"/>
        <v/>
      </c>
      <c r="O364" s="8" t="str">
        <f t="shared" si="21"/>
        <v/>
      </c>
      <c r="P364" s="8" t="str">
        <f t="shared" si="21"/>
        <v/>
      </c>
      <c r="Q364" s="6"/>
      <c r="R364" s="9" t="s">
        <v>13</v>
      </c>
    </row>
    <row r="365" spans="2:18" ht="14">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t="str">
        <f t="shared" si="21"/>
        <v/>
      </c>
      <c r="M365" s="8" t="str">
        <f t="shared" si="21"/>
        <v/>
      </c>
      <c r="N365" s="8" t="str">
        <f t="shared" si="21"/>
        <v/>
      </c>
      <c r="O365" s="8" t="str">
        <f t="shared" si="21"/>
        <v/>
      </c>
      <c r="P365" s="8" t="str">
        <f t="shared" si="21"/>
        <v/>
      </c>
      <c r="Q365" s="6"/>
      <c r="R365" s="9" t="s">
        <v>14</v>
      </c>
    </row>
    <row r="366" spans="2:18" ht="14">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t="str">
        <f t="shared" si="22"/>
        <v/>
      </c>
      <c r="L366" s="8" t="str">
        <f t="shared" si="22"/>
        <v/>
      </c>
      <c r="M366" s="8" t="str">
        <f t="shared" si="22"/>
        <v/>
      </c>
      <c r="N366" s="8" t="str">
        <f>IFERROR(VLOOKUP($B$362,$4:$126,MATCH($R366&amp;"/"&amp;N$348,$2:$2,0),FALSE),IFERROR(VLOOKUP($B$362,$4:$126,MATCH($R365&amp;"/"&amp;N$348,$2:$2,0),FALSE),IFERROR(VLOOKUP($B$362,$4:$126,MATCH($R364&amp;"/"&amp;N$348,$2:$2,0),FALSE),IFERROR(VLOOKUP($B$362,$4:$126,MATCH($R363&amp;"/"&amp;N$348,$2:$2,0),FALSE),""))))</f>
        <v/>
      </c>
      <c r="O366" s="8" t="str">
        <f>IFERROR(VLOOKUP($B$362,$4:$126,MATCH($R366&amp;"/"&amp;O$348,$2:$2,0),FALSE),IFERROR(VLOOKUP($B$362,$4:$126,MATCH($R365&amp;"/"&amp;O$348,$2:$2,0),FALSE),IFERROR(VLOOKUP($B$362,$4:$126,MATCH($R364&amp;"/"&amp;O$348,$2:$2,0),FALSE),IFERROR(VLOOKUP($B$362,$4:$126,MATCH($R363&amp;"/"&amp;O$348,$2:$2,0),FALSE),""))))</f>
        <v/>
      </c>
      <c r="P366" s="8" t="str">
        <f>IFERROR(VLOOKUP($B$362,$4:$126,MATCH($R366&amp;"/"&amp;P$348,$2:$2,0),FALSE),IFERROR(VLOOKUP($B$362,$4:$126,MATCH($R365&amp;"/"&amp;P$348,$2:$2,0),FALSE),IFERROR(VLOOKUP($B$362,$4:$126,MATCH($R364&amp;"/"&amp;P$348,$2:$2,0),FALSE),IFERROR(VLOOKUP($B$362,$4:$126,MATCH($R363&amp;"/"&amp;P$348,$2:$2,0),FALSE),""))))</f>
        <v/>
      </c>
      <c r="Q366" s="6"/>
      <c r="R366" s="9" t="s">
        <v>15</v>
      </c>
    </row>
    <row r="367" spans="2:18" ht="14">
      <c r="B367" s="12" t="e">
        <f t="shared" ref="B367:P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t="e">
        <f t="shared" si="23"/>
        <v>#VALUE!</v>
      </c>
      <c r="L367" s="12" t="e">
        <f t="shared" si="23"/>
        <v>#VALUE!</v>
      </c>
      <c r="M367" s="12" t="e">
        <f t="shared" si="23"/>
        <v>#VALUE!</v>
      </c>
      <c r="N367" s="12" t="e">
        <f t="shared" si="23"/>
        <v>#VALUE!</v>
      </c>
      <c r="O367" s="12" t="e">
        <f t="shared" ref="O367" si="24">+O366/O$402</f>
        <v>#VALUE!</v>
      </c>
      <c r="P367" s="12" t="e">
        <f t="shared" si="23"/>
        <v>#VALUE!</v>
      </c>
      <c r="Q367" s="6"/>
      <c r="R367" s="11" t="s">
        <v>388</v>
      </c>
    </row>
    <row r="368" spans="2:18" ht="14">
      <c r="B368" s="368" t="s">
        <v>313</v>
      </c>
      <c r="C368" s="368"/>
      <c r="D368" s="368"/>
      <c r="E368" s="368"/>
      <c r="F368" s="368"/>
      <c r="G368" s="368"/>
      <c r="H368" s="368"/>
      <c r="I368" s="368"/>
      <c r="J368" s="368"/>
      <c r="K368" s="368"/>
      <c r="L368" s="368"/>
      <c r="M368" s="368"/>
      <c r="N368" s="368"/>
      <c r="O368" s="116"/>
      <c r="P368" s="116"/>
      <c r="Q368" s="6"/>
      <c r="R368" s="3"/>
    </row>
    <row r="369" spans="1:18" ht="14">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t="str">
        <f t="shared" si="25"/>
        <v/>
      </c>
      <c r="N369" s="8" t="str">
        <f t="shared" si="25"/>
        <v/>
      </c>
      <c r="O369" s="8" t="str">
        <f t="shared" si="25"/>
        <v/>
      </c>
      <c r="P369" s="8" t="str">
        <f t="shared" si="25"/>
        <v/>
      </c>
      <c r="Q369" s="6"/>
      <c r="R369" s="9" t="s">
        <v>12</v>
      </c>
    </row>
    <row r="370" spans="1:18" ht="14">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t="str">
        <f t="shared" si="25"/>
        <v/>
      </c>
      <c r="N370" s="8" t="str">
        <f t="shared" si="25"/>
        <v/>
      </c>
      <c r="O370" s="8" t="str">
        <f t="shared" si="25"/>
        <v/>
      </c>
      <c r="P370" s="8" t="str">
        <f t="shared" si="25"/>
        <v/>
      </c>
      <c r="Q370" s="6"/>
      <c r="R370" s="9" t="s">
        <v>13</v>
      </c>
    </row>
    <row r="371" spans="1:18" ht="14">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t="str">
        <f t="shared" si="25"/>
        <v/>
      </c>
      <c r="N371" s="8" t="str">
        <f t="shared" si="25"/>
        <v/>
      </c>
      <c r="O371" s="8" t="str">
        <f t="shared" si="25"/>
        <v/>
      </c>
      <c r="P371" s="8" t="str">
        <f t="shared" si="25"/>
        <v/>
      </c>
      <c r="Q371" s="6"/>
      <c r="R371" s="9" t="s">
        <v>14</v>
      </c>
    </row>
    <row r="372" spans="1:18" ht="14">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t="str">
        <f t="shared" si="26"/>
        <v/>
      </c>
      <c r="M372" s="8" t="str">
        <f t="shared" si="26"/>
        <v/>
      </c>
      <c r="N372" s="8" t="str">
        <f>IFERROR(VLOOKUP($B$368,$4:$126,MATCH($R372&amp;"/"&amp;N$348,$2:$2,0),FALSE),IFERROR(VLOOKUP($B$368,$4:$126,MATCH($R371&amp;"/"&amp;N$348,$2:$2,0),FALSE),IFERROR(VLOOKUP($B$368,$4:$126,MATCH($R370&amp;"/"&amp;N$348,$2:$2,0),FALSE),IFERROR(VLOOKUP($B$368,$4:$126,MATCH($R369&amp;"/"&amp;N$348,$2:$2,0),FALSE),""))))</f>
        <v/>
      </c>
      <c r="O372" s="8" t="str">
        <f>IFERROR(VLOOKUP($B$368,$4:$126,MATCH($R372&amp;"/"&amp;O$348,$2:$2,0),FALSE),IFERROR(VLOOKUP($B$368,$4:$126,MATCH($R371&amp;"/"&amp;O$348,$2:$2,0),FALSE),IFERROR(VLOOKUP($B$368,$4:$126,MATCH($R370&amp;"/"&amp;O$348,$2:$2,0),FALSE),IFERROR(VLOOKUP($B$368,$4:$126,MATCH($R369&amp;"/"&amp;O$348,$2:$2,0),FALSE),""))))</f>
        <v/>
      </c>
      <c r="P372" s="8" t="str">
        <f>IFERROR(VLOOKUP($B$368,$4:$126,MATCH($R372&amp;"/"&amp;P$348,$2:$2,0),FALSE),IFERROR(VLOOKUP($B$368,$4:$126,MATCH($R371&amp;"/"&amp;P$348,$2:$2,0),FALSE),IFERROR(VLOOKUP($B$368,$4:$126,MATCH($R370&amp;"/"&amp;P$348,$2:$2,0),FALSE),IFERROR(VLOOKUP($B$368,$4:$126,MATCH($R369&amp;"/"&amp;P$348,$2:$2,0),FALSE),""))))</f>
        <v/>
      </c>
      <c r="Q372" s="6"/>
      <c r="R372" s="9" t="s">
        <v>15</v>
      </c>
    </row>
    <row r="373" spans="1:18" ht="14">
      <c r="B373" s="12" t="e">
        <f t="shared" ref="B373:P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t="e">
        <f t="shared" si="27"/>
        <v>#VALUE!</v>
      </c>
      <c r="M373" s="12" t="e">
        <f t="shared" si="27"/>
        <v>#VALUE!</v>
      </c>
      <c r="N373" s="12" t="e">
        <f t="shared" si="27"/>
        <v>#VALUE!</v>
      </c>
      <c r="O373" s="12" t="e">
        <f t="shared" ref="O373" si="28">+O372/O$402</f>
        <v>#VALUE!</v>
      </c>
      <c r="P373" s="12" t="e">
        <f t="shared" si="27"/>
        <v>#VALUE!</v>
      </c>
      <c r="Q373" s="6"/>
      <c r="R373" s="11" t="s">
        <v>388</v>
      </c>
    </row>
    <row r="374" spans="1:18" ht="14">
      <c r="A374" s="84"/>
      <c r="B374" s="369" t="s">
        <v>314</v>
      </c>
      <c r="C374" s="369"/>
      <c r="D374" s="369"/>
      <c r="E374" s="369"/>
      <c r="F374" s="369"/>
      <c r="G374" s="369"/>
      <c r="H374" s="369"/>
      <c r="I374" s="369"/>
      <c r="J374" s="369"/>
      <c r="K374" s="369"/>
      <c r="L374" s="369"/>
      <c r="M374" s="369"/>
      <c r="N374" s="369"/>
      <c r="O374" s="116"/>
      <c r="P374" s="116"/>
      <c r="Q374" s="6"/>
      <c r="R374" s="3"/>
    </row>
    <row r="375" spans="1:18" ht="14">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t="str">
        <f t="shared" si="29"/>
        <v/>
      </c>
      <c r="N375" s="8" t="str">
        <f t="shared" si="29"/>
        <v/>
      </c>
      <c r="O375" s="8" t="str">
        <f t="shared" si="29"/>
        <v/>
      </c>
      <c r="P375" s="8" t="str">
        <f t="shared" si="29"/>
        <v/>
      </c>
      <c r="Q375" s="6"/>
      <c r="R375" s="9" t="s">
        <v>12</v>
      </c>
    </row>
    <row r="376" spans="1:18" ht="14">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t="str">
        <f t="shared" si="29"/>
        <v/>
      </c>
      <c r="N376" s="8" t="str">
        <f t="shared" si="29"/>
        <v/>
      </c>
      <c r="O376" s="8" t="str">
        <f t="shared" si="29"/>
        <v/>
      </c>
      <c r="P376" s="8" t="str">
        <f t="shared" si="29"/>
        <v/>
      </c>
      <c r="Q376" s="6"/>
      <c r="R376" s="9" t="s">
        <v>13</v>
      </c>
    </row>
    <row r="377" spans="1:18" ht="14">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t="str">
        <f t="shared" si="29"/>
        <v/>
      </c>
      <c r="M377" s="8" t="str">
        <f t="shared" si="29"/>
        <v/>
      </c>
      <c r="N377" s="8" t="str">
        <f t="shared" si="29"/>
        <v/>
      </c>
      <c r="O377" s="8" t="str">
        <f t="shared" si="29"/>
        <v/>
      </c>
      <c r="P377" s="8" t="str">
        <f t="shared" si="29"/>
        <v/>
      </c>
      <c r="Q377" s="6"/>
      <c r="R377" s="9" t="s">
        <v>14</v>
      </c>
    </row>
    <row r="378" spans="1:18" ht="14">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t="str">
        <f t="shared" si="30"/>
        <v/>
      </c>
      <c r="L378" s="8" t="str">
        <f t="shared" si="30"/>
        <v/>
      </c>
      <c r="M378" s="8" t="str">
        <f t="shared" si="30"/>
        <v/>
      </c>
      <c r="N378" s="8" t="str">
        <f>IFERROR(VLOOKUP($B$374,$4:$126,MATCH($R378&amp;"/"&amp;N$348,$2:$2,0),FALSE),IFERROR(VLOOKUP($B$374,$4:$126,MATCH($R377&amp;"/"&amp;N$348,$2:$2,0),FALSE),IFERROR(VLOOKUP($B$374,$4:$126,MATCH($R376&amp;"/"&amp;N$348,$2:$2,0),FALSE),IFERROR(VLOOKUP($B$374,$4:$126,MATCH($R375&amp;"/"&amp;N$348,$2:$2,0),FALSE),""))))</f>
        <v/>
      </c>
      <c r="O378" s="8" t="str">
        <f>IFERROR(VLOOKUP($B$374,$4:$126,MATCH($R378&amp;"/"&amp;O$348,$2:$2,0),FALSE),IFERROR(VLOOKUP($B$374,$4:$126,MATCH($R377&amp;"/"&amp;O$348,$2:$2,0),FALSE),IFERROR(VLOOKUP($B$374,$4:$126,MATCH($R376&amp;"/"&amp;O$348,$2:$2,0),FALSE),IFERROR(VLOOKUP($B$374,$4:$126,MATCH($R375&amp;"/"&amp;O$348,$2:$2,0),FALSE),""))))</f>
        <v/>
      </c>
      <c r="P378" s="8" t="str">
        <f>IFERROR(VLOOKUP($B$374,$4:$126,MATCH($R378&amp;"/"&amp;P$348,$2:$2,0),FALSE),IFERROR(VLOOKUP($B$374,$4:$126,MATCH($R377&amp;"/"&amp;P$348,$2:$2,0),FALSE),IFERROR(VLOOKUP($B$374,$4:$126,MATCH($R376&amp;"/"&amp;P$348,$2:$2,0),FALSE),IFERROR(VLOOKUP($B$374,$4:$126,MATCH($R375&amp;"/"&amp;P$348,$2:$2,0),FALSE),""))))</f>
        <v/>
      </c>
      <c r="Q378" s="6"/>
      <c r="R378" s="9" t="s">
        <v>15</v>
      </c>
    </row>
    <row r="379" spans="1:18" ht="14">
      <c r="B379" s="12" t="e">
        <f t="shared" ref="B379:P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t="e">
        <f t="shared" si="31"/>
        <v>#VALUE!</v>
      </c>
      <c r="L379" s="12" t="e">
        <f t="shared" si="31"/>
        <v>#VALUE!</v>
      </c>
      <c r="M379" s="12" t="e">
        <f t="shared" si="31"/>
        <v>#VALUE!</v>
      </c>
      <c r="N379" s="12" t="e">
        <f t="shared" si="31"/>
        <v>#VALUE!</v>
      </c>
      <c r="O379" s="12" t="e">
        <f t="shared" ref="O379" si="32">+O378/O$402</f>
        <v>#VALUE!</v>
      </c>
      <c r="P379" s="12" t="e">
        <f t="shared" si="31"/>
        <v>#VALUE!</v>
      </c>
      <c r="Q379" s="6"/>
      <c r="R379" s="11" t="s">
        <v>388</v>
      </c>
    </row>
    <row r="380" spans="1:18" ht="14">
      <c r="B380" s="368" t="s">
        <v>315</v>
      </c>
      <c r="C380" s="368"/>
      <c r="D380" s="368"/>
      <c r="E380" s="368"/>
      <c r="F380" s="368"/>
      <c r="G380" s="368"/>
      <c r="H380" s="368"/>
      <c r="I380" s="368"/>
      <c r="J380" s="368"/>
      <c r="K380" s="368"/>
      <c r="L380" s="368"/>
      <c r="M380" s="368"/>
      <c r="N380" s="368"/>
      <c r="O380" s="116"/>
      <c r="P380" s="116"/>
      <c r="Q380" s="6"/>
      <c r="R380" s="3"/>
    </row>
    <row r="381" spans="1:18" ht="14">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t="str">
        <f t="shared" si="33"/>
        <v/>
      </c>
      <c r="N381" s="8" t="str">
        <f t="shared" si="33"/>
        <v/>
      </c>
      <c r="O381" s="8" t="str">
        <f t="shared" si="33"/>
        <v/>
      </c>
      <c r="P381" s="8" t="str">
        <f t="shared" si="33"/>
        <v/>
      </c>
      <c r="Q381" s="6"/>
      <c r="R381" s="9" t="s">
        <v>12</v>
      </c>
    </row>
    <row r="382" spans="1:18" ht="14">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t="str">
        <f t="shared" si="33"/>
        <v/>
      </c>
      <c r="N382" s="8" t="str">
        <f t="shared" si="33"/>
        <v/>
      </c>
      <c r="O382" s="8" t="str">
        <f t="shared" si="33"/>
        <v/>
      </c>
      <c r="P382" s="8" t="str">
        <f t="shared" si="33"/>
        <v/>
      </c>
      <c r="Q382" s="6"/>
      <c r="R382" s="9" t="s">
        <v>13</v>
      </c>
    </row>
    <row r="383" spans="1:18" ht="14">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t="str">
        <f t="shared" si="33"/>
        <v/>
      </c>
      <c r="M383" s="8" t="str">
        <f t="shared" si="33"/>
        <v/>
      </c>
      <c r="N383" s="8" t="str">
        <f t="shared" si="33"/>
        <v/>
      </c>
      <c r="O383" s="8" t="str">
        <f t="shared" si="33"/>
        <v/>
      </c>
      <c r="P383" s="8" t="str">
        <f t="shared" si="33"/>
        <v/>
      </c>
      <c r="Q383" s="6"/>
      <c r="R383" s="9" t="s">
        <v>14</v>
      </c>
    </row>
    <row r="384" spans="1:18" ht="14">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t="str">
        <f t="shared" si="34"/>
        <v/>
      </c>
      <c r="L384" s="8" t="str">
        <f t="shared" si="34"/>
        <v/>
      </c>
      <c r="M384" s="8" t="str">
        <f t="shared" si="34"/>
        <v/>
      </c>
      <c r="N384" s="8" t="str">
        <f>IFERROR(VLOOKUP($B$380,$4:$126,MATCH($R384&amp;"/"&amp;N$348,$2:$2,0),FALSE),IFERROR(VLOOKUP($B$380,$4:$126,MATCH($R383&amp;"/"&amp;N$348,$2:$2,0),FALSE),IFERROR(VLOOKUP($B$380,$4:$126,MATCH($R382&amp;"/"&amp;N$348,$2:$2,0),FALSE),IFERROR(VLOOKUP($B$380,$4:$126,MATCH($R381&amp;"/"&amp;N$348,$2:$2,0),FALSE),""))))</f>
        <v/>
      </c>
      <c r="O384" s="8" t="str">
        <f>IFERROR(VLOOKUP($B$380,$4:$126,MATCH($R384&amp;"/"&amp;O$348,$2:$2,0),FALSE),IFERROR(VLOOKUP($B$380,$4:$126,MATCH($R383&amp;"/"&amp;O$348,$2:$2,0),FALSE),IFERROR(VLOOKUP($B$380,$4:$126,MATCH($R382&amp;"/"&amp;O$348,$2:$2,0),FALSE),IFERROR(VLOOKUP($B$380,$4:$126,MATCH($R381&amp;"/"&amp;O$348,$2:$2,0),FALSE),""))))</f>
        <v/>
      </c>
      <c r="P384" s="8" t="str">
        <f>IFERROR(VLOOKUP($B$380,$4:$126,MATCH($R384&amp;"/"&amp;P$348,$2:$2,0),FALSE),IFERROR(VLOOKUP($B$380,$4:$126,MATCH($R383&amp;"/"&amp;P$348,$2:$2,0),FALSE),IFERROR(VLOOKUP($B$380,$4:$126,MATCH($R382&amp;"/"&amp;P$348,$2:$2,0),FALSE),IFERROR(VLOOKUP($B$380,$4:$126,MATCH($R381&amp;"/"&amp;P$348,$2:$2,0),FALSE),""))))</f>
        <v/>
      </c>
      <c r="Q384" s="6"/>
      <c r="R384" s="9" t="s">
        <v>15</v>
      </c>
    </row>
    <row r="385" spans="1:18" ht="14">
      <c r="A385" s="84"/>
      <c r="B385" s="12" t="e">
        <f t="shared" ref="B385:P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t="e">
        <f t="shared" si="35"/>
        <v>#VALUE!</v>
      </c>
      <c r="L385" s="12" t="e">
        <f t="shared" si="35"/>
        <v>#VALUE!</v>
      </c>
      <c r="M385" s="12" t="e">
        <f t="shared" si="35"/>
        <v>#VALUE!</v>
      </c>
      <c r="N385" s="12" t="e">
        <f t="shared" si="35"/>
        <v>#VALUE!</v>
      </c>
      <c r="O385" s="12" t="e">
        <f t="shared" ref="O385" si="36">+O384/O$402</f>
        <v>#VALUE!</v>
      </c>
      <c r="P385" s="12" t="e">
        <f t="shared" si="35"/>
        <v>#VALUE!</v>
      </c>
      <c r="Q385" s="6"/>
      <c r="R385" s="11" t="s">
        <v>388</v>
      </c>
    </row>
    <row r="386" spans="1:18" ht="14">
      <c r="B386" s="368" t="s">
        <v>316</v>
      </c>
      <c r="C386" s="368"/>
      <c r="D386" s="368"/>
      <c r="E386" s="368"/>
      <c r="F386" s="368"/>
      <c r="G386" s="368"/>
      <c r="H386" s="368"/>
      <c r="I386" s="368"/>
      <c r="J386" s="368"/>
      <c r="K386" s="368"/>
      <c r="L386" s="368"/>
      <c r="M386" s="368"/>
      <c r="N386" s="368"/>
      <c r="O386" s="116"/>
      <c r="P386" s="116"/>
      <c r="Q386" s="6"/>
      <c r="R386" s="3"/>
    </row>
    <row r="387" spans="1:18" ht="14">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t="str">
        <f t="shared" si="37"/>
        <v/>
      </c>
      <c r="N387" s="8" t="str">
        <f t="shared" si="37"/>
        <v/>
      </c>
      <c r="O387" s="8" t="str">
        <f t="shared" si="37"/>
        <v/>
      </c>
      <c r="P387" s="8" t="str">
        <f t="shared" si="37"/>
        <v/>
      </c>
      <c r="Q387" s="6"/>
      <c r="R387" s="9" t="s">
        <v>12</v>
      </c>
    </row>
    <row r="388" spans="1:18" ht="14">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t="str">
        <f t="shared" si="37"/>
        <v/>
      </c>
      <c r="N388" s="8" t="str">
        <f t="shared" si="37"/>
        <v/>
      </c>
      <c r="O388" s="8" t="str">
        <f t="shared" si="37"/>
        <v/>
      </c>
      <c r="P388" s="8" t="str">
        <f t="shared" si="37"/>
        <v/>
      </c>
      <c r="Q388" s="6"/>
      <c r="R388" s="9" t="s">
        <v>13</v>
      </c>
    </row>
    <row r="389" spans="1:18" ht="14">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t="str">
        <f t="shared" si="37"/>
        <v/>
      </c>
      <c r="M389" s="8" t="str">
        <f t="shared" si="37"/>
        <v/>
      </c>
      <c r="N389" s="8" t="str">
        <f t="shared" si="37"/>
        <v/>
      </c>
      <c r="O389" s="8" t="str">
        <f t="shared" si="37"/>
        <v/>
      </c>
      <c r="P389" s="8" t="str">
        <f t="shared" si="37"/>
        <v/>
      </c>
      <c r="Q389" s="6"/>
      <c r="R389" s="9" t="s">
        <v>14</v>
      </c>
    </row>
    <row r="390" spans="1:18" ht="14">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t="str">
        <f t="shared" si="38"/>
        <v/>
      </c>
      <c r="L390" s="8" t="str">
        <f t="shared" si="38"/>
        <v/>
      </c>
      <c r="M390" s="8" t="str">
        <f t="shared" si="38"/>
        <v/>
      </c>
      <c r="N390" s="8" t="str">
        <f>IFERROR(VLOOKUP($B$386,$4:$126,MATCH($R390&amp;"/"&amp;N$348,$2:$2,0),FALSE),IFERROR(VLOOKUP($B$386,$4:$126,MATCH($R389&amp;"/"&amp;N$348,$2:$2,0),FALSE),IFERROR(VLOOKUP($B$386,$4:$126,MATCH($R388&amp;"/"&amp;N$348,$2:$2,0),FALSE),IFERROR(VLOOKUP($B$386,$4:$126,MATCH($R387&amp;"/"&amp;N$348,$2:$2,0),FALSE),""))))</f>
        <v/>
      </c>
      <c r="O390" s="8" t="str">
        <f>IFERROR(VLOOKUP($B$386,$4:$126,MATCH($R390&amp;"/"&amp;O$348,$2:$2,0),FALSE),IFERROR(VLOOKUP($B$386,$4:$126,MATCH($R389&amp;"/"&amp;O$348,$2:$2,0),FALSE),IFERROR(VLOOKUP($B$386,$4:$126,MATCH($R388&amp;"/"&amp;O$348,$2:$2,0),FALSE),IFERROR(VLOOKUP($B$386,$4:$126,MATCH($R387&amp;"/"&amp;O$348,$2:$2,0),FALSE),""))))</f>
        <v/>
      </c>
      <c r="P390" s="8" t="str">
        <f>IFERROR(VLOOKUP($B$386,$4:$126,MATCH($R390&amp;"/"&amp;P$348,$2:$2,0),FALSE),IFERROR(VLOOKUP($B$386,$4:$126,MATCH($R389&amp;"/"&amp;P$348,$2:$2,0),FALSE),IFERROR(VLOOKUP($B$386,$4:$126,MATCH($R388&amp;"/"&amp;P$348,$2:$2,0),FALSE),IFERROR(VLOOKUP($B$386,$4:$126,MATCH($R387&amp;"/"&amp;P$348,$2:$2,0),FALSE),""))))</f>
        <v/>
      </c>
      <c r="Q390" s="6"/>
      <c r="R390" s="9" t="s">
        <v>15</v>
      </c>
    </row>
    <row r="391" spans="1:18" ht="14">
      <c r="B391" s="12" t="e">
        <f t="shared" ref="B391:P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t="e">
        <f t="shared" si="39"/>
        <v>#VALUE!</v>
      </c>
      <c r="L391" s="12" t="e">
        <f t="shared" si="39"/>
        <v>#VALUE!</v>
      </c>
      <c r="M391" s="12" t="e">
        <f t="shared" si="39"/>
        <v>#VALUE!</v>
      </c>
      <c r="N391" s="12" t="e">
        <f t="shared" si="39"/>
        <v>#VALUE!</v>
      </c>
      <c r="O391" s="12" t="e">
        <f t="shared" ref="O391" si="40">+O390/O$402</f>
        <v>#VALUE!</v>
      </c>
      <c r="P391" s="12" t="e">
        <f t="shared" si="39"/>
        <v>#VALUE!</v>
      </c>
      <c r="Q391" s="6"/>
      <c r="R391" s="11" t="s">
        <v>388</v>
      </c>
    </row>
    <row r="392" spans="1:18" ht="14">
      <c r="A392" s="84"/>
      <c r="B392" s="369" t="s">
        <v>317</v>
      </c>
      <c r="C392" s="369"/>
      <c r="D392" s="369"/>
      <c r="E392" s="369"/>
      <c r="F392" s="369"/>
      <c r="G392" s="369"/>
      <c r="H392" s="369"/>
      <c r="I392" s="369"/>
      <c r="J392" s="369"/>
      <c r="K392" s="369"/>
      <c r="L392" s="369"/>
      <c r="M392" s="369"/>
      <c r="N392" s="369"/>
      <c r="O392" s="116"/>
      <c r="P392" s="116"/>
      <c r="Q392" s="6"/>
      <c r="R392" s="3"/>
    </row>
    <row r="393" spans="1:18" ht="14">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t="str">
        <f t="shared" si="41"/>
        <v/>
      </c>
      <c r="N393" s="8" t="str">
        <f t="shared" si="41"/>
        <v/>
      </c>
      <c r="O393" s="8" t="str">
        <f t="shared" si="41"/>
        <v/>
      </c>
      <c r="P393" s="8" t="str">
        <f t="shared" si="41"/>
        <v/>
      </c>
      <c r="Q393" s="6"/>
      <c r="R393" s="9" t="s">
        <v>12</v>
      </c>
    </row>
    <row r="394" spans="1:18" ht="14">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t="str">
        <f t="shared" si="41"/>
        <v/>
      </c>
      <c r="N394" s="8" t="str">
        <f t="shared" si="41"/>
        <v/>
      </c>
      <c r="O394" s="8" t="str">
        <f t="shared" si="41"/>
        <v/>
      </c>
      <c r="P394" s="8" t="str">
        <f t="shared" si="41"/>
        <v/>
      </c>
      <c r="Q394" s="6"/>
      <c r="R394" s="9" t="s">
        <v>13</v>
      </c>
    </row>
    <row r="395" spans="1:18" ht="14">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t="str">
        <f t="shared" si="41"/>
        <v/>
      </c>
      <c r="M395" s="8" t="str">
        <f t="shared" si="41"/>
        <v/>
      </c>
      <c r="N395" s="8" t="str">
        <f t="shared" si="41"/>
        <v/>
      </c>
      <c r="O395" s="8" t="str">
        <f t="shared" si="41"/>
        <v/>
      </c>
      <c r="P395" s="8" t="str">
        <f t="shared" si="41"/>
        <v/>
      </c>
      <c r="Q395" s="6"/>
      <c r="R395" s="9" t="s">
        <v>14</v>
      </c>
    </row>
    <row r="396" spans="1:18" ht="14">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t="str">
        <f t="shared" si="42"/>
        <v/>
      </c>
      <c r="L396" s="8" t="str">
        <f t="shared" si="42"/>
        <v/>
      </c>
      <c r="M396" s="8" t="str">
        <f t="shared" si="42"/>
        <v/>
      </c>
      <c r="N396" s="8" t="str">
        <f>IFERROR(VLOOKUP($B$392,$4:$126,MATCH($R396&amp;"/"&amp;N$348,$2:$2,0),FALSE),IFERROR(VLOOKUP($B$392,$4:$126,MATCH($R395&amp;"/"&amp;N$348,$2:$2,0),FALSE),IFERROR(VLOOKUP($B$392,$4:$126,MATCH($R394&amp;"/"&amp;N$348,$2:$2,0),FALSE),IFERROR(VLOOKUP($B$392,$4:$126,MATCH($R393&amp;"/"&amp;N$348,$2:$2,0),FALSE),""))))</f>
        <v/>
      </c>
      <c r="O396" s="8" t="str">
        <f>IFERROR(VLOOKUP($B$392,$4:$126,MATCH($R396&amp;"/"&amp;O$348,$2:$2,0),FALSE),IFERROR(VLOOKUP($B$392,$4:$126,MATCH($R395&amp;"/"&amp;O$348,$2:$2,0),FALSE),IFERROR(VLOOKUP($B$392,$4:$126,MATCH($R394&amp;"/"&amp;O$348,$2:$2,0),FALSE),IFERROR(VLOOKUP($B$392,$4:$126,MATCH($R393&amp;"/"&amp;O$348,$2:$2,0),FALSE),""))))</f>
        <v/>
      </c>
      <c r="P396" s="8" t="str">
        <f>IFERROR(VLOOKUP($B$392,$4:$126,MATCH($R396&amp;"/"&amp;P$348,$2:$2,0),FALSE),IFERROR(VLOOKUP($B$392,$4:$126,MATCH($R395&amp;"/"&amp;P$348,$2:$2,0),FALSE),IFERROR(VLOOKUP($B$392,$4:$126,MATCH($R394&amp;"/"&amp;P$348,$2:$2,0),FALSE),IFERROR(VLOOKUP($B$392,$4:$126,MATCH($R393&amp;"/"&amp;P$348,$2:$2,0),FALSE),""))))</f>
        <v/>
      </c>
      <c r="Q396" s="6"/>
      <c r="R396" s="9" t="s">
        <v>15</v>
      </c>
    </row>
    <row r="397" spans="1:18" ht="14">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t="e">
        <f t="shared" si="43"/>
        <v>#VALUE!</v>
      </c>
      <c r="L397" s="12" t="e">
        <f t="shared" si="43"/>
        <v>#VALUE!</v>
      </c>
      <c r="M397" s="12" t="e">
        <f t="shared" si="43"/>
        <v>#VALUE!</v>
      </c>
      <c r="N397" s="12" t="e">
        <f>+N396/N$402</f>
        <v>#VALUE!</v>
      </c>
      <c r="O397" s="12" t="e">
        <f>+O396/O$402</f>
        <v>#VALUE!</v>
      </c>
      <c r="P397" s="12" t="e">
        <f>+P396/P$402</f>
        <v>#VALUE!</v>
      </c>
      <c r="Q397" s="6"/>
      <c r="R397" s="11" t="s">
        <v>388</v>
      </c>
    </row>
    <row r="398" spans="1:18" ht="14">
      <c r="B398" s="347" t="s">
        <v>318</v>
      </c>
      <c r="C398" s="347"/>
      <c r="D398" s="347"/>
      <c r="E398" s="347"/>
      <c r="F398" s="347"/>
      <c r="G398" s="347"/>
      <c r="H398" s="347"/>
      <c r="I398" s="347"/>
      <c r="J398" s="347"/>
      <c r="K398" s="347"/>
      <c r="L398" s="347"/>
      <c r="M398" s="347"/>
      <c r="N398" s="347"/>
      <c r="O398" s="115"/>
      <c r="P398" s="115"/>
      <c r="Q398" s="6"/>
      <c r="R398" s="3"/>
    </row>
    <row r="399" spans="1:18" ht="14">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t="str">
        <f t="shared" si="44"/>
        <v/>
      </c>
      <c r="N399" s="8" t="str">
        <f t="shared" si="44"/>
        <v/>
      </c>
      <c r="O399" s="8" t="str">
        <f t="shared" si="44"/>
        <v/>
      </c>
      <c r="P399" s="8" t="str">
        <f t="shared" si="44"/>
        <v/>
      </c>
      <c r="Q399" s="6"/>
      <c r="R399" s="9" t="s">
        <v>12</v>
      </c>
    </row>
    <row r="400" spans="1:18" ht="14">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t="str">
        <f t="shared" si="44"/>
        <v/>
      </c>
      <c r="N400" s="8" t="str">
        <f t="shared" si="44"/>
        <v/>
      </c>
      <c r="O400" s="8" t="str">
        <f t="shared" si="44"/>
        <v/>
      </c>
      <c r="P400" s="8" t="str">
        <f t="shared" si="44"/>
        <v/>
      </c>
      <c r="Q400" s="6"/>
      <c r="R400" s="9" t="s">
        <v>13</v>
      </c>
    </row>
    <row r="401" spans="1:18" ht="14">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t="str">
        <f t="shared" si="44"/>
        <v/>
      </c>
      <c r="M401" s="8" t="str">
        <f t="shared" si="44"/>
        <v/>
      </c>
      <c r="N401" s="8" t="str">
        <f t="shared" si="44"/>
        <v/>
      </c>
      <c r="O401" s="8" t="str">
        <f t="shared" si="44"/>
        <v/>
      </c>
      <c r="P401" s="8" t="str">
        <f t="shared" si="44"/>
        <v/>
      </c>
      <c r="Q401" s="6"/>
      <c r="R401" s="9" t="s">
        <v>14</v>
      </c>
    </row>
    <row r="402" spans="1:18" ht="14">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t="str">
        <f t="shared" si="45"/>
        <v/>
      </c>
      <c r="L402" s="8" t="str">
        <f t="shared" si="45"/>
        <v/>
      </c>
      <c r="M402" s="8" t="str">
        <f t="shared" si="45"/>
        <v/>
      </c>
      <c r="N402" s="8" t="str">
        <f>IFERROR(VLOOKUP($B$398,$4:$126,MATCH($R402&amp;"/"&amp;N$348,$2:$2,0),FALSE),IFERROR(VLOOKUP($B$398,$4:$126,MATCH($R401&amp;"/"&amp;N$348,$2:$2,0),FALSE),IFERROR(VLOOKUP($B$398,$4:$126,MATCH($R400&amp;"/"&amp;N$348,$2:$2,0),FALSE),IFERROR(VLOOKUP($B$398,$4:$126,MATCH($R399&amp;"/"&amp;N$348,$2:$2,0),FALSE),""))))</f>
        <v/>
      </c>
      <c r="O402" s="8" t="str">
        <f>IFERROR(VLOOKUP($B$398,$4:$126,MATCH($R402&amp;"/"&amp;O$348,$2:$2,0),FALSE),IFERROR(VLOOKUP($B$398,$4:$126,MATCH($R401&amp;"/"&amp;O$348,$2:$2,0),FALSE),IFERROR(VLOOKUP($B$398,$4:$126,MATCH($R400&amp;"/"&amp;O$348,$2:$2,0),FALSE),IFERROR(VLOOKUP($B$398,$4:$126,MATCH($R399&amp;"/"&amp;O$348,$2:$2,0),FALSE),""))))</f>
        <v/>
      </c>
      <c r="P402" s="8" t="str">
        <f>IFERROR(VLOOKUP($B$398,$4:$126,MATCH($R402&amp;"/"&amp;P$348,$2:$2,0),FALSE),IFERROR(VLOOKUP($B$398,$4:$126,MATCH($R401&amp;"/"&amp;P$348,$2:$2,0),FALSE),IFERROR(VLOOKUP($B$398,$4:$126,MATCH($R400&amp;"/"&amp;P$348,$2:$2,0),FALSE),IFERROR(VLOOKUP($B$398,$4:$126,MATCH($R399&amp;"/"&amp;P$348,$2:$2,0),FALSE),""))))</f>
        <v/>
      </c>
      <c r="Q402" s="6"/>
      <c r="R402" s="9" t="s">
        <v>15</v>
      </c>
    </row>
    <row r="403" spans="1:18" ht="14">
      <c r="B403" s="364" t="s">
        <v>1</v>
      </c>
      <c r="C403" s="364"/>
      <c r="D403" s="364"/>
      <c r="E403" s="364"/>
      <c r="F403" s="364"/>
      <c r="G403" s="364"/>
      <c r="H403" s="364"/>
      <c r="I403" s="364"/>
      <c r="J403" s="364"/>
      <c r="K403" s="364"/>
      <c r="L403" s="364"/>
      <c r="M403" s="364"/>
      <c r="N403" s="364"/>
      <c r="O403" s="117"/>
      <c r="P403" s="117"/>
    </row>
    <row r="404" spans="1:18" ht="14">
      <c r="B404" s="365" t="s">
        <v>320</v>
      </c>
      <c r="C404" s="365"/>
      <c r="D404" s="365"/>
      <c r="E404" s="365"/>
      <c r="F404" s="365"/>
      <c r="G404" s="365"/>
      <c r="H404" s="365"/>
      <c r="I404" s="365"/>
      <c r="J404" s="365"/>
      <c r="K404" s="365"/>
      <c r="L404" s="365"/>
      <c r="M404" s="365"/>
      <c r="N404" s="365"/>
      <c r="O404" s="118"/>
      <c r="P404" s="118"/>
      <c r="Q404" s="6"/>
      <c r="R404" s="3"/>
    </row>
    <row r="405" spans="1:18" ht="14">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t="str">
        <f t="shared" si="46"/>
        <v/>
      </c>
      <c r="N405" s="8" t="str">
        <f t="shared" si="46"/>
        <v/>
      </c>
      <c r="O405" s="8" t="str">
        <f t="shared" si="46"/>
        <v/>
      </c>
      <c r="P405" s="8" t="str">
        <f t="shared" si="46"/>
        <v/>
      </c>
      <c r="Q405" s="6"/>
      <c r="R405" s="9" t="s">
        <v>12</v>
      </c>
    </row>
    <row r="406" spans="1:18" ht="14">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t="str">
        <f t="shared" si="46"/>
        <v/>
      </c>
      <c r="N406" s="8" t="str">
        <f t="shared" si="46"/>
        <v/>
      </c>
      <c r="O406" s="8" t="str">
        <f t="shared" si="46"/>
        <v/>
      </c>
      <c r="P406" s="8" t="str">
        <f t="shared" si="46"/>
        <v/>
      </c>
      <c r="Q406" s="6"/>
      <c r="R406" s="9" t="s">
        <v>13</v>
      </c>
    </row>
    <row r="407" spans="1:18" ht="14">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t="str">
        <f t="shared" si="46"/>
        <v/>
      </c>
      <c r="M407" s="8" t="str">
        <f t="shared" si="46"/>
        <v/>
      </c>
      <c r="N407" s="8" t="str">
        <f t="shared" si="46"/>
        <v/>
      </c>
      <c r="O407" s="8" t="str">
        <f t="shared" si="46"/>
        <v/>
      </c>
      <c r="P407" s="8" t="str">
        <f t="shared" si="46"/>
        <v/>
      </c>
      <c r="Q407" s="6"/>
      <c r="R407" s="9" t="s">
        <v>14</v>
      </c>
    </row>
    <row r="408" spans="1:18" ht="14">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t="str">
        <f t="shared" si="47"/>
        <v/>
      </c>
      <c r="L408" s="8" t="str">
        <f t="shared" si="47"/>
        <v/>
      </c>
      <c r="M408" s="8" t="str">
        <f t="shared" si="47"/>
        <v/>
      </c>
      <c r="N408" s="8" t="str">
        <f>IFERROR(VLOOKUP($B$404,$4:$126,MATCH($R408&amp;"/"&amp;N$348,$2:$2,0),FALSE),IFERROR(VLOOKUP($B$404,$4:$126,MATCH($R407&amp;"/"&amp;N$348,$2:$2,0),FALSE),IFERROR(VLOOKUP($B$404,$4:$126,MATCH($R406&amp;"/"&amp;N$348,$2:$2,0),FALSE),IFERROR(VLOOKUP($B$404,$4:$126,MATCH($R405&amp;"/"&amp;N$348,$2:$2,0),FALSE),""))))</f>
        <v/>
      </c>
      <c r="O408" s="8" t="str">
        <f>IFERROR(VLOOKUP($B$404,$4:$126,MATCH($R408&amp;"/"&amp;O$348,$2:$2,0),FALSE),IFERROR(VLOOKUP($B$404,$4:$126,MATCH($R407&amp;"/"&amp;O$348,$2:$2,0),FALSE),IFERROR(VLOOKUP($B$404,$4:$126,MATCH($R406&amp;"/"&amp;O$348,$2:$2,0),FALSE),IFERROR(VLOOKUP($B$404,$4:$126,MATCH($R405&amp;"/"&amp;O$348,$2:$2,0),FALSE),""))))</f>
        <v/>
      </c>
      <c r="P408" s="8" t="str">
        <f>IFERROR(VLOOKUP($B$404,$4:$126,MATCH($R408&amp;"/"&amp;P$348,$2:$2,0),FALSE),IFERROR(VLOOKUP($B$404,$4:$126,MATCH($R407&amp;"/"&amp;P$348,$2:$2,0),FALSE),IFERROR(VLOOKUP($B$404,$4:$126,MATCH($R406&amp;"/"&amp;P$348,$2:$2,0),FALSE),IFERROR(VLOOKUP($B$404,$4:$126,MATCH($R405&amp;"/"&amp;P$348,$2:$2,0),FALSE),""))))</f>
        <v/>
      </c>
      <c r="Q408" s="6"/>
      <c r="R408" s="9" t="s">
        <v>15</v>
      </c>
    </row>
    <row r="409" spans="1:18" ht="14">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t="e">
        <f t="shared" si="48"/>
        <v>#VALUE!</v>
      </c>
      <c r="L409" s="12" t="e">
        <f t="shared" si="48"/>
        <v>#VALUE!</v>
      </c>
      <c r="M409" s="12" t="e">
        <f t="shared" si="48"/>
        <v>#VALUE!</v>
      </c>
      <c r="N409" s="12" t="e">
        <f>+N408/N$402</f>
        <v>#VALUE!</v>
      </c>
      <c r="O409" s="12" t="e">
        <f>+O408/O$402</f>
        <v>#VALUE!</v>
      </c>
      <c r="P409" s="12" t="e">
        <f>+P408/P$402</f>
        <v>#VALUE!</v>
      </c>
      <c r="Q409" s="6"/>
      <c r="R409" s="11" t="s">
        <v>388</v>
      </c>
    </row>
    <row r="410" spans="1:18" ht="14">
      <c r="A410" s="84"/>
      <c r="B410" s="365" t="s">
        <v>323</v>
      </c>
      <c r="C410" s="365"/>
      <c r="D410" s="365"/>
      <c r="E410" s="365"/>
      <c r="F410" s="365"/>
      <c r="G410" s="365"/>
      <c r="H410" s="365"/>
      <c r="I410" s="365"/>
      <c r="J410" s="365"/>
      <c r="K410" s="365"/>
      <c r="L410" s="365"/>
      <c r="M410" s="365"/>
      <c r="N410" s="365"/>
      <c r="O410" s="118"/>
      <c r="P410" s="118"/>
      <c r="Q410" s="6"/>
      <c r="R410" s="3"/>
    </row>
    <row r="411" spans="1:18" ht="14">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t="str">
        <f t="shared" si="49"/>
        <v/>
      </c>
      <c r="N411" s="8" t="str">
        <f t="shared" si="49"/>
        <v/>
      </c>
      <c r="O411" s="8" t="str">
        <f t="shared" si="49"/>
        <v/>
      </c>
      <c r="P411" s="8" t="str">
        <f t="shared" si="49"/>
        <v/>
      </c>
      <c r="Q411" s="6"/>
      <c r="R411" s="9" t="s">
        <v>12</v>
      </c>
    </row>
    <row r="412" spans="1:18" ht="14">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t="str">
        <f t="shared" si="49"/>
        <v/>
      </c>
      <c r="N412" s="8" t="str">
        <f t="shared" si="49"/>
        <v/>
      </c>
      <c r="O412" s="8" t="str">
        <f t="shared" si="49"/>
        <v/>
      </c>
      <c r="P412" s="8" t="str">
        <f t="shared" si="49"/>
        <v/>
      </c>
      <c r="Q412" s="6"/>
      <c r="R412" s="9" t="s">
        <v>13</v>
      </c>
    </row>
    <row r="413" spans="1:18" ht="14">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t="str">
        <f t="shared" si="49"/>
        <v/>
      </c>
      <c r="M413" s="8" t="str">
        <f t="shared" si="49"/>
        <v/>
      </c>
      <c r="N413" s="8" t="str">
        <f t="shared" si="49"/>
        <v/>
      </c>
      <c r="O413" s="8" t="str">
        <f t="shared" si="49"/>
        <v/>
      </c>
      <c r="P413" s="8" t="str">
        <f t="shared" si="49"/>
        <v/>
      </c>
      <c r="Q413" s="6"/>
      <c r="R413" s="9" t="s">
        <v>14</v>
      </c>
    </row>
    <row r="414" spans="1:18" ht="14">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t="str">
        <f t="shared" si="50"/>
        <v/>
      </c>
      <c r="L414" s="8" t="str">
        <f t="shared" si="50"/>
        <v/>
      </c>
      <c r="M414" s="8" t="str">
        <f t="shared" si="50"/>
        <v/>
      </c>
      <c r="N414" s="8" t="str">
        <f>IFERROR(VLOOKUP($B$410,$4:$126,MATCH($R414&amp;"/"&amp;N$348,$2:$2,0),FALSE),IFERROR(VLOOKUP($B$410,$4:$126,MATCH($R413&amp;"/"&amp;N$348,$2:$2,0),FALSE),IFERROR(VLOOKUP($B$410,$4:$126,MATCH($R412&amp;"/"&amp;N$348,$2:$2,0),FALSE),IFERROR(VLOOKUP($B$410,$4:$126,MATCH($R411&amp;"/"&amp;N$348,$2:$2,0),FALSE),""))))</f>
        <v/>
      </c>
      <c r="O414" s="8" t="str">
        <f>IFERROR(VLOOKUP($B$410,$4:$126,MATCH($R414&amp;"/"&amp;O$348,$2:$2,0),FALSE),IFERROR(VLOOKUP($B$410,$4:$126,MATCH($R413&amp;"/"&amp;O$348,$2:$2,0),FALSE),IFERROR(VLOOKUP($B$410,$4:$126,MATCH($R412&amp;"/"&amp;O$348,$2:$2,0),FALSE),IFERROR(VLOOKUP($B$410,$4:$126,MATCH($R411&amp;"/"&amp;O$348,$2:$2,0),FALSE),""))))</f>
        <v/>
      </c>
      <c r="P414" s="8" t="str">
        <f>IFERROR(VLOOKUP($B$410,$4:$126,MATCH($R414&amp;"/"&amp;P$348,$2:$2,0),FALSE),IFERROR(VLOOKUP($B$410,$4:$126,MATCH($R413&amp;"/"&amp;P$348,$2:$2,0),FALSE),IFERROR(VLOOKUP($B$410,$4:$126,MATCH($R412&amp;"/"&amp;P$348,$2:$2,0),FALSE),IFERROR(VLOOKUP($B$410,$4:$126,MATCH($R411&amp;"/"&amp;P$348,$2:$2,0),FALSE),""))))</f>
        <v/>
      </c>
      <c r="Q414" s="6"/>
      <c r="R414" s="9" t="s">
        <v>15</v>
      </c>
    </row>
    <row r="415" spans="1:18" ht="14">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t="e">
        <f t="shared" si="51"/>
        <v>#VALUE!</v>
      </c>
      <c r="L415" s="12" t="e">
        <f t="shared" si="51"/>
        <v>#VALUE!</v>
      </c>
      <c r="M415" s="12" t="e">
        <f t="shared" si="51"/>
        <v>#VALUE!</v>
      </c>
      <c r="N415" s="12" t="e">
        <f>+N414/N$402</f>
        <v>#VALUE!</v>
      </c>
      <c r="O415" s="12" t="e">
        <f>+O414/O$402</f>
        <v>#VALUE!</v>
      </c>
      <c r="P415" s="12" t="e">
        <f>+P414/P$402</f>
        <v>#VALUE!</v>
      </c>
      <c r="Q415" s="6"/>
      <c r="R415" s="11" t="s">
        <v>388</v>
      </c>
    </row>
    <row r="416" spans="1:18" ht="14">
      <c r="B416" s="370" t="s">
        <v>2</v>
      </c>
      <c r="C416" s="370"/>
      <c r="D416" s="370"/>
      <c r="E416" s="370"/>
      <c r="F416" s="370"/>
      <c r="G416" s="370"/>
      <c r="H416" s="370"/>
      <c r="I416" s="370"/>
      <c r="J416" s="370"/>
      <c r="K416" s="370"/>
      <c r="L416" s="370"/>
      <c r="M416" s="370"/>
      <c r="N416" s="370"/>
      <c r="O416" s="119"/>
      <c r="P416" s="119"/>
      <c r="Q416" s="6"/>
      <c r="R416" s="3"/>
    </row>
    <row r="417" spans="2:18" ht="14">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t="str">
        <f t="shared" si="52"/>
        <v/>
      </c>
      <c r="N417" s="8" t="str">
        <f t="shared" si="52"/>
        <v/>
      </c>
      <c r="O417" s="8" t="str">
        <f t="shared" si="52"/>
        <v/>
      </c>
      <c r="P417" s="8" t="str">
        <f t="shared" si="52"/>
        <v/>
      </c>
      <c r="Q417" s="6"/>
      <c r="R417" s="9" t="s">
        <v>12</v>
      </c>
    </row>
    <row r="418" spans="2:18" ht="14">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t="str">
        <f t="shared" si="52"/>
        <v/>
      </c>
      <c r="N418" s="8" t="str">
        <f t="shared" si="52"/>
        <v/>
      </c>
      <c r="O418" s="8" t="str">
        <f t="shared" si="52"/>
        <v/>
      </c>
      <c r="P418" s="8" t="str">
        <f t="shared" si="52"/>
        <v/>
      </c>
      <c r="Q418" s="6"/>
      <c r="R418" s="9" t="s">
        <v>13</v>
      </c>
    </row>
    <row r="419" spans="2:18" ht="14">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t="str">
        <f t="shared" si="52"/>
        <v/>
      </c>
      <c r="M419" s="8" t="str">
        <f t="shared" si="52"/>
        <v/>
      </c>
      <c r="N419" s="8" t="str">
        <f t="shared" si="52"/>
        <v/>
      </c>
      <c r="O419" s="8" t="str">
        <f t="shared" si="52"/>
        <v/>
      </c>
      <c r="P419" s="8" t="str">
        <f t="shared" si="52"/>
        <v/>
      </c>
      <c r="Q419" s="6"/>
      <c r="R419" s="9" t="s">
        <v>14</v>
      </c>
    </row>
    <row r="420" spans="2:18" ht="14">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t="str">
        <f t="shared" si="53"/>
        <v/>
      </c>
      <c r="L420" s="8" t="str">
        <f t="shared" si="53"/>
        <v/>
      </c>
      <c r="M420" s="8" t="str">
        <f t="shared" si="53"/>
        <v/>
      </c>
      <c r="N420" s="8" t="str">
        <f>IFERROR(VLOOKUP($B$416,$4:$126,MATCH($R420&amp;"/"&amp;N$348,$2:$2,0),FALSE),IFERROR(VLOOKUP($B$416,$4:$126,MATCH($R419&amp;"/"&amp;N$348,$2:$2,0),FALSE),IFERROR(VLOOKUP($B$416,$4:$126,MATCH($R418&amp;"/"&amp;N$348,$2:$2,0),FALSE),IFERROR(VLOOKUP($B$416,$4:$126,MATCH($R417&amp;"/"&amp;N$348,$2:$2,0),FALSE),""))))</f>
        <v/>
      </c>
      <c r="O420" s="8" t="str">
        <f>IFERROR(VLOOKUP($B$416,$4:$126,MATCH($R420&amp;"/"&amp;O$348,$2:$2,0),FALSE),IFERROR(VLOOKUP($B$416,$4:$126,MATCH($R419&amp;"/"&amp;O$348,$2:$2,0),FALSE),IFERROR(VLOOKUP($B$416,$4:$126,MATCH($R418&amp;"/"&amp;O$348,$2:$2,0),FALSE),IFERROR(VLOOKUP($B$416,$4:$126,MATCH($R417&amp;"/"&amp;O$348,$2:$2,0),FALSE),""))))</f>
        <v/>
      </c>
      <c r="P420" s="8" t="str">
        <f>IFERROR(VLOOKUP($B$416,$4:$126,MATCH($R420&amp;"/"&amp;P$348,$2:$2,0),FALSE),IFERROR(VLOOKUP($B$416,$4:$126,MATCH($R419&amp;"/"&amp;P$348,$2:$2,0),FALSE),IFERROR(VLOOKUP($B$416,$4:$126,MATCH($R418&amp;"/"&amp;P$348,$2:$2,0),FALSE),IFERROR(VLOOKUP($B$416,$4:$126,MATCH($R417&amp;"/"&amp;P$348,$2:$2,0),FALSE),""))))</f>
        <v/>
      </c>
      <c r="Q420" s="6"/>
      <c r="R420" s="9" t="s">
        <v>15</v>
      </c>
    </row>
    <row r="421" spans="2:18" ht="14">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t="e">
        <f t="shared" si="54"/>
        <v>#VALUE!</v>
      </c>
      <c r="L421" s="12" t="e">
        <f t="shared" si="54"/>
        <v>#VALUE!</v>
      </c>
      <c r="M421" s="12" t="e">
        <f t="shared" si="54"/>
        <v>#VALUE!</v>
      </c>
      <c r="N421" s="12" t="e">
        <f>+N420/N$402</f>
        <v>#VALUE!</v>
      </c>
      <c r="O421" s="12" t="e">
        <f>+O420/O$402</f>
        <v>#VALUE!</v>
      </c>
      <c r="P421" s="12" t="e">
        <f>+P420/P$402</f>
        <v>#VALUE!</v>
      </c>
      <c r="Q421" s="6"/>
      <c r="R421" s="11" t="s">
        <v>388</v>
      </c>
    </row>
    <row r="422" spans="2:18" ht="14">
      <c r="B422" s="365" t="s">
        <v>3</v>
      </c>
      <c r="C422" s="365"/>
      <c r="D422" s="365"/>
      <c r="E422" s="365"/>
      <c r="F422" s="365"/>
      <c r="G422" s="365"/>
      <c r="H422" s="365"/>
      <c r="I422" s="365"/>
      <c r="J422" s="365"/>
      <c r="K422" s="365"/>
      <c r="L422" s="365"/>
      <c r="M422" s="365"/>
      <c r="N422" s="365"/>
      <c r="O422" s="118"/>
      <c r="P422" s="118"/>
      <c r="Q422" s="6"/>
      <c r="R422" s="3"/>
    </row>
    <row r="423" spans="2:18" ht="14">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t="str">
        <f t="shared" si="55"/>
        <v/>
      </c>
      <c r="N423" s="8" t="str">
        <f t="shared" si="55"/>
        <v/>
      </c>
      <c r="O423" s="8" t="str">
        <f t="shared" si="55"/>
        <v/>
      </c>
      <c r="P423" s="8" t="str">
        <f t="shared" si="55"/>
        <v/>
      </c>
      <c r="Q423" s="6"/>
      <c r="R423" s="9" t="s">
        <v>12</v>
      </c>
    </row>
    <row r="424" spans="2:18" ht="14">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t="str">
        <f t="shared" si="55"/>
        <v/>
      </c>
      <c r="N424" s="8" t="str">
        <f t="shared" si="55"/>
        <v/>
      </c>
      <c r="O424" s="8" t="str">
        <f t="shared" si="55"/>
        <v/>
      </c>
      <c r="P424" s="8" t="str">
        <f t="shared" si="55"/>
        <v/>
      </c>
      <c r="Q424" s="6"/>
      <c r="R424" s="9" t="s">
        <v>13</v>
      </c>
    </row>
    <row r="425" spans="2:18" ht="14">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t="str">
        <f t="shared" si="55"/>
        <v/>
      </c>
      <c r="M425" s="8" t="str">
        <f t="shared" si="55"/>
        <v/>
      </c>
      <c r="N425" s="8" t="str">
        <f t="shared" si="55"/>
        <v/>
      </c>
      <c r="O425" s="8" t="str">
        <f t="shared" si="55"/>
        <v/>
      </c>
      <c r="P425" s="8" t="str">
        <f t="shared" si="55"/>
        <v/>
      </c>
      <c r="Q425" s="6"/>
      <c r="R425" s="9" t="s">
        <v>14</v>
      </c>
    </row>
    <row r="426" spans="2:18" ht="14">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t="str">
        <f t="shared" si="56"/>
        <v/>
      </c>
      <c r="L426" s="8" t="str">
        <f t="shared" si="56"/>
        <v/>
      </c>
      <c r="M426" s="8" t="str">
        <f t="shared" si="56"/>
        <v/>
      </c>
      <c r="N426" s="8" t="str">
        <f>IFERROR(VLOOKUP($B$422,$4:$126,MATCH($R426&amp;"/"&amp;N$348,$2:$2,0),FALSE),IFERROR(VLOOKUP($B$422,$4:$126,MATCH($R425&amp;"/"&amp;N$348,$2:$2,0),FALSE),IFERROR(VLOOKUP($B$422,$4:$126,MATCH($R424&amp;"/"&amp;N$348,$2:$2,0),FALSE),IFERROR(VLOOKUP($B$422,$4:$126,MATCH($R423&amp;"/"&amp;N$348,$2:$2,0),FALSE),""))))</f>
        <v/>
      </c>
      <c r="O426" s="8" t="str">
        <f>IFERROR(VLOOKUP($B$422,$4:$126,MATCH($R426&amp;"/"&amp;O$348,$2:$2,0),FALSE),IFERROR(VLOOKUP($B$422,$4:$126,MATCH($R425&amp;"/"&amp;O$348,$2:$2,0),FALSE),IFERROR(VLOOKUP($B$422,$4:$126,MATCH($R424&amp;"/"&amp;O$348,$2:$2,0),FALSE),IFERROR(VLOOKUP($B$422,$4:$126,MATCH($R423&amp;"/"&amp;O$348,$2:$2,0),FALSE),""))))</f>
        <v/>
      </c>
      <c r="P426" s="8" t="str">
        <f>IFERROR(VLOOKUP($B$422,$4:$126,MATCH($R426&amp;"/"&amp;P$348,$2:$2,0),FALSE),IFERROR(VLOOKUP($B$422,$4:$126,MATCH($R425&amp;"/"&amp;P$348,$2:$2,0),FALSE),IFERROR(VLOOKUP($B$422,$4:$126,MATCH($R424&amp;"/"&amp;P$348,$2:$2,0),FALSE),IFERROR(VLOOKUP($B$422,$4:$126,MATCH($R423&amp;"/"&amp;P$348,$2:$2,0),FALSE),""))))</f>
        <v/>
      </c>
      <c r="Q426" s="6"/>
      <c r="R426" s="9" t="s">
        <v>15</v>
      </c>
    </row>
    <row r="427" spans="2:18" ht="14">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t="e">
        <f t="shared" si="57"/>
        <v>#VALUE!</v>
      </c>
      <c r="L427" s="12" t="e">
        <f t="shared" si="57"/>
        <v>#VALUE!</v>
      </c>
      <c r="M427" s="12" t="e">
        <f t="shared" si="57"/>
        <v>#VALUE!</v>
      </c>
      <c r="N427" s="12" t="e">
        <f>+N426/N$402</f>
        <v>#VALUE!</v>
      </c>
      <c r="O427" s="12" t="e">
        <f>+O426/O$402</f>
        <v>#VALUE!</v>
      </c>
      <c r="P427" s="12" t="e">
        <f>+P426/P$402</f>
        <v>#VALUE!</v>
      </c>
      <c r="Q427" s="6"/>
      <c r="R427" s="11" t="s">
        <v>388</v>
      </c>
    </row>
    <row r="428" spans="2:18" ht="14">
      <c r="B428" s="365" t="s">
        <v>4</v>
      </c>
      <c r="C428" s="365"/>
      <c r="D428" s="365"/>
      <c r="E428" s="365"/>
      <c r="F428" s="365"/>
      <c r="G428" s="365"/>
      <c r="H428" s="365"/>
      <c r="I428" s="365"/>
      <c r="J428" s="365"/>
      <c r="K428" s="365"/>
      <c r="L428" s="365"/>
      <c r="M428" s="365"/>
      <c r="N428" s="365"/>
      <c r="O428" s="118"/>
      <c r="P428" s="118"/>
      <c r="Q428" s="6"/>
      <c r="R428" s="3"/>
    </row>
    <row r="429" spans="2:18" ht="14">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t="str">
        <f t="shared" si="58"/>
        <v/>
      </c>
      <c r="N429" s="8" t="str">
        <f t="shared" si="58"/>
        <v/>
      </c>
      <c r="O429" s="8" t="str">
        <f t="shared" si="58"/>
        <v/>
      </c>
      <c r="P429" s="8" t="str">
        <f t="shared" si="58"/>
        <v/>
      </c>
      <c r="Q429" s="6"/>
      <c r="R429" s="9" t="s">
        <v>12</v>
      </c>
    </row>
    <row r="430" spans="2:18" ht="14">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t="str">
        <f t="shared" si="58"/>
        <v/>
      </c>
      <c r="N430" s="8" t="str">
        <f t="shared" si="58"/>
        <v/>
      </c>
      <c r="O430" s="8" t="str">
        <f t="shared" si="58"/>
        <v/>
      </c>
      <c r="P430" s="8" t="str">
        <f t="shared" si="58"/>
        <v/>
      </c>
      <c r="Q430" s="6"/>
      <c r="R430" s="9" t="s">
        <v>13</v>
      </c>
    </row>
    <row r="431" spans="2:18" ht="14">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t="str">
        <f t="shared" si="58"/>
        <v/>
      </c>
      <c r="M431" s="8" t="str">
        <f t="shared" si="58"/>
        <v/>
      </c>
      <c r="N431" s="8" t="str">
        <f t="shared" si="58"/>
        <v/>
      </c>
      <c r="O431" s="8" t="str">
        <f t="shared" si="58"/>
        <v/>
      </c>
      <c r="P431" s="8" t="str">
        <f t="shared" si="58"/>
        <v/>
      </c>
      <c r="Q431" s="6"/>
      <c r="R431" s="9" t="s">
        <v>14</v>
      </c>
    </row>
    <row r="432" spans="2:18" ht="14">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t="str">
        <f t="shared" si="59"/>
        <v/>
      </c>
      <c r="L432" s="8" t="str">
        <f t="shared" si="59"/>
        <v/>
      </c>
      <c r="M432" s="8" t="str">
        <f t="shared" si="59"/>
        <v/>
      </c>
      <c r="N432" s="8" t="str">
        <f>IFERROR(VLOOKUP($B$428,$4:$126,MATCH($R432&amp;"/"&amp;N$348,$2:$2,0),FALSE),IFERROR(VLOOKUP($B$428,$4:$126,MATCH($R431&amp;"/"&amp;N$348,$2:$2,0),FALSE),IFERROR(VLOOKUP($B$428,$4:$126,MATCH($R430&amp;"/"&amp;N$348,$2:$2,0),FALSE),IFERROR(VLOOKUP($B$428,$4:$126,MATCH($R429&amp;"/"&amp;N$348,$2:$2,0),FALSE),""))))</f>
        <v/>
      </c>
      <c r="O432" s="8" t="str">
        <f>IFERROR(VLOOKUP($B$428,$4:$126,MATCH($R432&amp;"/"&amp;O$348,$2:$2,0),FALSE),IFERROR(VLOOKUP($B$428,$4:$126,MATCH($R431&amp;"/"&amp;O$348,$2:$2,0),FALSE),IFERROR(VLOOKUP($B$428,$4:$126,MATCH($R430&amp;"/"&amp;O$348,$2:$2,0),FALSE),IFERROR(VLOOKUP($B$428,$4:$126,MATCH($R429&amp;"/"&amp;O$348,$2:$2,0),FALSE),""))))</f>
        <v/>
      </c>
      <c r="P432" s="8" t="str">
        <f>IFERROR(VLOOKUP($B$428,$4:$126,MATCH($R432&amp;"/"&amp;P$348,$2:$2,0),FALSE),IFERROR(VLOOKUP($B$428,$4:$126,MATCH($R431&amp;"/"&amp;P$348,$2:$2,0),FALSE),IFERROR(VLOOKUP($B$428,$4:$126,MATCH($R430&amp;"/"&amp;P$348,$2:$2,0),FALSE),IFERROR(VLOOKUP($B$428,$4:$126,MATCH($R429&amp;"/"&amp;P$348,$2:$2,0),FALSE),""))))</f>
        <v/>
      </c>
      <c r="Q432" s="6"/>
      <c r="R432" s="9" t="s">
        <v>15</v>
      </c>
    </row>
    <row r="433" spans="1:18" s="87" customFormat="1" ht="14">
      <c r="A433" s="86"/>
      <c r="B433" s="13" t="e">
        <f t="shared" ref="B433:P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t="e">
        <f t="shared" si="60"/>
        <v>#VALUE!</v>
      </c>
      <c r="L433" s="13" t="e">
        <f t="shared" si="60"/>
        <v>#VALUE!</v>
      </c>
      <c r="M433" s="13" t="e">
        <f t="shared" si="60"/>
        <v>#VALUE!</v>
      </c>
      <c r="N433" s="13" t="e">
        <f t="shared" si="60"/>
        <v>#VALUE!</v>
      </c>
      <c r="O433" s="13" t="e">
        <f t="shared" ref="O433" si="61">+O432/O$457</f>
        <v>#VALUE!</v>
      </c>
      <c r="P433" s="13" t="e">
        <f t="shared" si="60"/>
        <v>#VALUE!</v>
      </c>
      <c r="Q433" s="6"/>
      <c r="R433" s="14" t="s">
        <v>16</v>
      </c>
    </row>
    <row r="434" spans="1:18" ht="14">
      <c r="A434" s="84"/>
      <c r="B434" s="365" t="s">
        <v>325</v>
      </c>
      <c r="C434" s="365"/>
      <c r="D434" s="365"/>
      <c r="E434" s="365"/>
      <c r="F434" s="365"/>
      <c r="G434" s="365"/>
      <c r="H434" s="365"/>
      <c r="I434" s="365"/>
      <c r="J434" s="365"/>
      <c r="K434" s="365"/>
      <c r="L434" s="365"/>
      <c r="M434" s="365"/>
      <c r="N434" s="365"/>
      <c r="O434" s="118"/>
      <c r="P434" s="118"/>
      <c r="Q434" s="6"/>
      <c r="R434" s="3"/>
    </row>
    <row r="435" spans="1:18" ht="14">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t="str">
        <f t="shared" si="62"/>
        <v/>
      </c>
      <c r="N435" s="8" t="str">
        <f t="shared" si="62"/>
        <v/>
      </c>
      <c r="O435" s="8" t="str">
        <f t="shared" si="62"/>
        <v/>
      </c>
      <c r="P435" s="8" t="str">
        <f t="shared" si="62"/>
        <v/>
      </c>
      <c r="Q435" s="6"/>
      <c r="R435" s="9" t="s">
        <v>12</v>
      </c>
    </row>
    <row r="436" spans="1:18" ht="14">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t="str">
        <f t="shared" si="62"/>
        <v/>
      </c>
      <c r="N436" s="8" t="str">
        <f t="shared" si="62"/>
        <v/>
      </c>
      <c r="O436" s="8" t="str">
        <f t="shared" si="62"/>
        <v/>
      </c>
      <c r="P436" s="8" t="str">
        <f t="shared" si="62"/>
        <v/>
      </c>
      <c r="Q436" s="6"/>
      <c r="R436" s="9" t="s">
        <v>13</v>
      </c>
    </row>
    <row r="437" spans="1:18" ht="14">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t="str">
        <f t="shared" si="62"/>
        <v/>
      </c>
      <c r="M437" s="8" t="str">
        <f t="shared" si="62"/>
        <v/>
      </c>
      <c r="N437" s="8" t="str">
        <f t="shared" si="62"/>
        <v/>
      </c>
      <c r="O437" s="8" t="str">
        <f t="shared" si="62"/>
        <v/>
      </c>
      <c r="P437" s="8" t="str">
        <f t="shared" si="62"/>
        <v/>
      </c>
      <c r="Q437" s="6"/>
      <c r="R437" s="9" t="s">
        <v>14</v>
      </c>
    </row>
    <row r="438" spans="1:18" ht="14">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t="str">
        <f t="shared" si="63"/>
        <v/>
      </c>
      <c r="L438" s="8" t="str">
        <f t="shared" si="63"/>
        <v/>
      </c>
      <c r="M438" s="8" t="str">
        <f t="shared" si="63"/>
        <v/>
      </c>
      <c r="N438" s="8" t="str">
        <f>IFERROR(VLOOKUP($B$434,$4:$126,MATCH($R438&amp;"/"&amp;N$348,$2:$2,0),FALSE),IFERROR(VLOOKUP($B$434,$4:$126,MATCH($R437&amp;"/"&amp;N$348,$2:$2,0),FALSE),IFERROR(VLOOKUP($B$434,$4:$126,MATCH($R436&amp;"/"&amp;N$348,$2:$2,0),FALSE),IFERROR(VLOOKUP($B$434,$4:$126,MATCH($R435&amp;"/"&amp;N$348,$2:$2,0),FALSE),""))))</f>
        <v/>
      </c>
      <c r="O438" s="8" t="str">
        <f>IFERROR(VLOOKUP($B$434,$4:$126,MATCH($R438&amp;"/"&amp;O$348,$2:$2,0),FALSE),IFERROR(VLOOKUP($B$434,$4:$126,MATCH($R437&amp;"/"&amp;O$348,$2:$2,0),FALSE),IFERROR(VLOOKUP($B$434,$4:$126,MATCH($R436&amp;"/"&amp;O$348,$2:$2,0),FALSE),IFERROR(VLOOKUP($B$434,$4:$126,MATCH($R435&amp;"/"&amp;O$348,$2:$2,0),FALSE),""))))</f>
        <v/>
      </c>
      <c r="P438" s="8" t="str">
        <f>IFERROR(VLOOKUP($B$434,$4:$126,MATCH($R438&amp;"/"&amp;P$348,$2:$2,0),FALSE),IFERROR(VLOOKUP($B$434,$4:$126,MATCH($R437&amp;"/"&amp;P$348,$2:$2,0),FALSE),IFERROR(VLOOKUP($B$434,$4:$126,MATCH($R436&amp;"/"&amp;P$348,$2:$2,0),FALSE),IFERROR(VLOOKUP($B$434,$4:$126,MATCH($R435&amp;"/"&amp;P$348,$2:$2,0),FALSE),""))))</f>
        <v/>
      </c>
      <c r="Q438" s="6"/>
      <c r="R438" s="9" t="s">
        <v>15</v>
      </c>
    </row>
    <row r="439" spans="1:18" ht="14">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t="e">
        <f t="shared" si="64"/>
        <v>#VALUE!</v>
      </c>
      <c r="L439" s="12" t="e">
        <f t="shared" si="64"/>
        <v>#VALUE!</v>
      </c>
      <c r="M439" s="12" t="e">
        <f t="shared" si="64"/>
        <v>#VALUE!</v>
      </c>
      <c r="N439" s="12" t="e">
        <f>+N438/N$402</f>
        <v>#VALUE!</v>
      </c>
      <c r="O439" s="12" t="e">
        <f>+O438/O$402</f>
        <v>#VALUE!</v>
      </c>
      <c r="P439" s="12" t="e">
        <f>+P438/P$402</f>
        <v>#VALUE!</v>
      </c>
      <c r="Q439" s="6"/>
      <c r="R439" s="11" t="s">
        <v>388</v>
      </c>
    </row>
    <row r="440" spans="1:18" ht="14">
      <c r="B440" s="364" t="s">
        <v>326</v>
      </c>
      <c r="C440" s="364"/>
      <c r="D440" s="364"/>
      <c r="E440" s="364"/>
      <c r="F440" s="364"/>
      <c r="G440" s="364"/>
      <c r="H440" s="364"/>
      <c r="I440" s="364"/>
      <c r="J440" s="364"/>
      <c r="K440" s="364"/>
      <c r="L440" s="364"/>
      <c r="M440" s="364"/>
      <c r="N440" s="364"/>
      <c r="O440" s="117"/>
      <c r="P440" s="117"/>
      <c r="Q440" s="6"/>
      <c r="R440" s="3"/>
    </row>
    <row r="441" spans="1:18" ht="14">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t="str">
        <f t="shared" si="65"/>
        <v/>
      </c>
      <c r="N441" s="8" t="str">
        <f t="shared" si="65"/>
        <v/>
      </c>
      <c r="O441" s="8" t="str">
        <f t="shared" si="65"/>
        <v/>
      </c>
      <c r="P441" s="8" t="str">
        <f t="shared" si="65"/>
        <v/>
      </c>
      <c r="Q441" s="6"/>
      <c r="R441" s="9" t="s">
        <v>12</v>
      </c>
    </row>
    <row r="442" spans="1:18" ht="14">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t="str">
        <f t="shared" si="65"/>
        <v/>
      </c>
      <c r="N442" s="8" t="str">
        <f t="shared" si="65"/>
        <v/>
      </c>
      <c r="O442" s="8" t="str">
        <f t="shared" si="65"/>
        <v/>
      </c>
      <c r="P442" s="8" t="str">
        <f t="shared" si="65"/>
        <v/>
      </c>
      <c r="Q442" s="6"/>
      <c r="R442" s="9" t="s">
        <v>13</v>
      </c>
    </row>
    <row r="443" spans="1:18" ht="14">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t="str">
        <f t="shared" si="65"/>
        <v/>
      </c>
      <c r="M443" s="8" t="str">
        <f t="shared" si="65"/>
        <v/>
      </c>
      <c r="N443" s="8" t="str">
        <f t="shared" si="65"/>
        <v/>
      </c>
      <c r="O443" s="8" t="str">
        <f t="shared" si="65"/>
        <v/>
      </c>
      <c r="P443" s="8" t="str">
        <f t="shared" si="65"/>
        <v/>
      </c>
      <c r="Q443" s="6"/>
      <c r="R443" s="9" t="s">
        <v>14</v>
      </c>
    </row>
    <row r="444" spans="1:18" ht="14">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t="str">
        <f t="shared" si="66"/>
        <v/>
      </c>
      <c r="L444" s="8" t="str">
        <f t="shared" si="66"/>
        <v/>
      </c>
      <c r="M444" s="8" t="str">
        <f t="shared" si="66"/>
        <v/>
      </c>
      <c r="N444" s="8" t="str">
        <f>IFERROR(VLOOKUP($B$440,$4:$126,MATCH($R444&amp;"/"&amp;N$348,$2:$2,0),FALSE),IFERROR(VLOOKUP($B$440,$4:$126,MATCH($R443&amp;"/"&amp;N$348,$2:$2,0),FALSE),IFERROR(VLOOKUP($B$440,$4:$126,MATCH($R442&amp;"/"&amp;N$348,$2:$2,0),FALSE),IFERROR(VLOOKUP($B$440,$4:$126,MATCH($R441&amp;"/"&amp;N$348,$2:$2,0),FALSE),""))))</f>
        <v/>
      </c>
      <c r="O444" s="8" t="str">
        <f>IFERROR(VLOOKUP($B$440,$4:$126,MATCH($R444&amp;"/"&amp;O$348,$2:$2,0),FALSE),IFERROR(VLOOKUP($B$440,$4:$126,MATCH($R443&amp;"/"&amp;O$348,$2:$2,0),FALSE),IFERROR(VLOOKUP($B$440,$4:$126,MATCH($R442&amp;"/"&amp;O$348,$2:$2,0),FALSE),IFERROR(VLOOKUP($B$440,$4:$126,MATCH($R441&amp;"/"&amp;O$348,$2:$2,0),FALSE),""))))</f>
        <v/>
      </c>
      <c r="P444" s="8" t="str">
        <f>IFERROR(VLOOKUP($B$440,$4:$126,MATCH($R444&amp;"/"&amp;P$348,$2:$2,0),FALSE),IFERROR(VLOOKUP($B$440,$4:$126,MATCH($R443&amp;"/"&amp;P$348,$2:$2,0),FALSE),IFERROR(VLOOKUP($B$440,$4:$126,MATCH($R442&amp;"/"&amp;P$348,$2:$2,0),FALSE),IFERROR(VLOOKUP($B$440,$4:$126,MATCH($R441&amp;"/"&amp;P$348,$2:$2,0),FALSE),""))))</f>
        <v/>
      </c>
      <c r="Q444" s="6"/>
      <c r="R444" s="9" t="s">
        <v>15</v>
      </c>
    </row>
    <row r="445" spans="1:18" ht="14">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t="e">
        <f t="shared" si="67"/>
        <v>#VALUE!</v>
      </c>
      <c r="L445" s="12" t="e">
        <f t="shared" si="67"/>
        <v>#VALUE!</v>
      </c>
      <c r="M445" s="12" t="e">
        <f t="shared" si="67"/>
        <v>#VALUE!</v>
      </c>
      <c r="N445" s="12" t="e">
        <f>+N444/N$402</f>
        <v>#VALUE!</v>
      </c>
      <c r="O445" s="12" t="e">
        <f>+O444/O$402</f>
        <v>#VALUE!</v>
      </c>
      <c r="P445" s="12" t="e">
        <f>+P444/P$402</f>
        <v>#VALUE!</v>
      </c>
      <c r="Q445" s="6"/>
      <c r="R445" s="11" t="s">
        <v>388</v>
      </c>
    </row>
    <row r="446" spans="1:18" ht="14">
      <c r="B446" s="363" t="s">
        <v>17</v>
      </c>
      <c r="C446" s="363"/>
      <c r="D446" s="363"/>
      <c r="E446" s="363"/>
      <c r="F446" s="363"/>
      <c r="G446" s="363"/>
      <c r="H446" s="363"/>
      <c r="I446" s="363"/>
      <c r="J446" s="363"/>
      <c r="K446" s="363"/>
      <c r="L446" s="363"/>
      <c r="M446" s="363"/>
      <c r="N446" s="363"/>
      <c r="O446" s="120"/>
      <c r="P446" s="120"/>
      <c r="Q446" s="6"/>
      <c r="R446" s="11"/>
    </row>
    <row r="447" spans="1:18" ht="14">
      <c r="B447" s="367" t="s">
        <v>327</v>
      </c>
      <c r="C447" s="367"/>
      <c r="D447" s="367"/>
      <c r="E447" s="367"/>
      <c r="F447" s="367"/>
      <c r="G447" s="367"/>
      <c r="H447" s="367"/>
      <c r="I447" s="367"/>
      <c r="J447" s="367"/>
      <c r="K447" s="367"/>
      <c r="L447" s="367"/>
      <c r="M447" s="367"/>
      <c r="N447" s="367"/>
      <c r="O447" s="121"/>
      <c r="P447" s="121"/>
    </row>
    <row r="448" spans="1:18" ht="14">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t="str">
        <f t="shared" si="68"/>
        <v/>
      </c>
      <c r="N448" s="8" t="str">
        <f t="shared" si="68"/>
        <v/>
      </c>
      <c r="O448" s="8" t="str">
        <f t="shared" si="68"/>
        <v/>
      </c>
      <c r="P448" s="8" t="str">
        <f t="shared" si="68"/>
        <v/>
      </c>
      <c r="Q448" s="6"/>
      <c r="R448" s="9" t="s">
        <v>12</v>
      </c>
    </row>
    <row r="449" spans="1:19" ht="14">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t="str">
        <f t="shared" si="68"/>
        <v/>
      </c>
      <c r="N449" s="8" t="str">
        <f t="shared" si="68"/>
        <v/>
      </c>
      <c r="O449" s="8" t="str">
        <f t="shared" si="68"/>
        <v/>
      </c>
      <c r="P449" s="8" t="str">
        <f t="shared" si="68"/>
        <v/>
      </c>
      <c r="Q449" s="6"/>
      <c r="R449" s="9" t="s">
        <v>13</v>
      </c>
    </row>
    <row r="450" spans="1:19" ht="14">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t="str">
        <f t="shared" si="68"/>
        <v/>
      </c>
      <c r="M450" s="8" t="str">
        <f t="shared" si="68"/>
        <v/>
      </c>
      <c r="N450" s="8" t="str">
        <f t="shared" si="68"/>
        <v/>
      </c>
      <c r="O450" s="8" t="str">
        <f t="shared" si="68"/>
        <v/>
      </c>
      <c r="P450" s="8" t="str">
        <f t="shared" si="68"/>
        <v/>
      </c>
      <c r="Q450" s="6"/>
      <c r="R450" s="9" t="s">
        <v>14</v>
      </c>
    </row>
    <row r="451" spans="1:19" ht="14">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t="str">
        <f t="shared" si="69"/>
        <v/>
      </c>
      <c r="L451" s="8" t="str">
        <f t="shared" si="69"/>
        <v/>
      </c>
      <c r="M451" s="8" t="str">
        <f t="shared" si="69"/>
        <v/>
      </c>
      <c r="N451" s="8" t="str">
        <f>IFERROR(VLOOKUP($B$447,$4:$126,MATCH($R451&amp;"/"&amp;N$348,$2:$2,0),FALSE),IFERROR(VLOOKUP($B$447,$4:$126,MATCH($R450&amp;"/"&amp;N$348,$2:$2,0),FALSE),IFERROR(VLOOKUP($B$447,$4:$126,MATCH($R449&amp;"/"&amp;N$348,$2:$2,0),FALSE),IFERROR(VLOOKUP($B$447,$4:$126,MATCH($R448&amp;"/"&amp;N$348,$2:$2,0),FALSE),""))))</f>
        <v/>
      </c>
      <c r="O451" s="8" t="str">
        <f>IFERROR(VLOOKUP($B$447,$4:$126,MATCH($R451&amp;"/"&amp;O$348,$2:$2,0),FALSE),IFERROR(VLOOKUP($B$447,$4:$126,MATCH($R450&amp;"/"&amp;O$348,$2:$2,0),FALSE),IFERROR(VLOOKUP($B$447,$4:$126,MATCH($R449&amp;"/"&amp;O$348,$2:$2,0),FALSE),IFERROR(VLOOKUP($B$447,$4:$126,MATCH($R448&amp;"/"&amp;O$348,$2:$2,0),FALSE),""))))</f>
        <v/>
      </c>
      <c r="P451" s="8" t="str">
        <f>IFERROR(VLOOKUP($B$447,$4:$126,MATCH($R451&amp;"/"&amp;P$348,$2:$2,0),FALSE),IFERROR(VLOOKUP($B$447,$4:$126,MATCH($R450&amp;"/"&amp;P$348,$2:$2,0),FALSE),IFERROR(VLOOKUP($B$447,$4:$126,MATCH($R449&amp;"/"&amp;P$348,$2:$2,0),FALSE),IFERROR(VLOOKUP($B$447,$4:$126,MATCH($R448&amp;"/"&amp;P$348,$2:$2,0),FALSE),""))))</f>
        <v/>
      </c>
      <c r="Q451" s="6"/>
      <c r="R451" s="9" t="s">
        <v>15</v>
      </c>
    </row>
    <row r="452" spans="1:19" ht="14">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t="e">
        <f t="shared" si="70"/>
        <v>#VALUE!</v>
      </c>
      <c r="L452" s="12" t="e">
        <f t="shared" si="70"/>
        <v>#VALUE!</v>
      </c>
      <c r="M452" s="12" t="e">
        <f t="shared" si="70"/>
        <v>#VALUE!</v>
      </c>
      <c r="N452" s="12" t="e">
        <f>+N451/N$402</f>
        <v>#VALUE!</v>
      </c>
      <c r="O452" s="12" t="e">
        <f>+O451/O$402</f>
        <v>#VALUE!</v>
      </c>
      <c r="P452" s="12" t="e">
        <f>+P451/P$402</f>
        <v>#VALUE!</v>
      </c>
      <c r="Q452" s="6"/>
      <c r="R452" s="11" t="s">
        <v>388</v>
      </c>
    </row>
    <row r="453" spans="1:19" ht="14">
      <c r="B453" s="363" t="s">
        <v>328</v>
      </c>
      <c r="C453" s="363"/>
      <c r="D453" s="363"/>
      <c r="E453" s="363"/>
      <c r="F453" s="363"/>
      <c r="G453" s="363"/>
      <c r="H453" s="363"/>
      <c r="I453" s="363"/>
      <c r="J453" s="363"/>
      <c r="K453" s="363"/>
      <c r="L453" s="363"/>
      <c r="M453" s="363"/>
      <c r="N453" s="363"/>
      <c r="O453" s="120"/>
      <c r="P453" s="120"/>
    </row>
    <row r="454" spans="1:19" ht="14">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t="str">
        <f t="shared" si="71"/>
        <v/>
      </c>
      <c r="N454" s="8" t="str">
        <f t="shared" si="71"/>
        <v/>
      </c>
      <c r="O454" s="8" t="str">
        <f t="shared" si="71"/>
        <v/>
      </c>
      <c r="P454" s="8" t="str">
        <f t="shared" si="71"/>
        <v/>
      </c>
      <c r="Q454" s="6"/>
      <c r="R454" s="9" t="s">
        <v>12</v>
      </c>
    </row>
    <row r="455" spans="1:19" ht="14">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t="str">
        <f t="shared" si="71"/>
        <v/>
      </c>
      <c r="N455" s="8" t="str">
        <f t="shared" si="71"/>
        <v/>
      </c>
      <c r="O455" s="8" t="str">
        <f t="shared" si="71"/>
        <v/>
      </c>
      <c r="P455" s="8" t="str">
        <f t="shared" si="71"/>
        <v/>
      </c>
      <c r="Q455" s="6"/>
      <c r="R455" s="9" t="s">
        <v>13</v>
      </c>
    </row>
    <row r="456" spans="1:19" ht="14">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t="str">
        <f t="shared" si="71"/>
        <v/>
      </c>
      <c r="M456" s="8" t="str">
        <f t="shared" si="71"/>
        <v/>
      </c>
      <c r="N456" s="8" t="str">
        <f t="shared" si="71"/>
        <v/>
      </c>
      <c r="O456" s="8" t="str">
        <f t="shared" si="71"/>
        <v/>
      </c>
      <c r="P456" s="8" t="str">
        <f t="shared" si="71"/>
        <v/>
      </c>
      <c r="Q456" s="6"/>
      <c r="R456" s="9" t="s">
        <v>14</v>
      </c>
    </row>
    <row r="457" spans="1:19" ht="14">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t="str">
        <f t="shared" si="72"/>
        <v/>
      </c>
      <c r="L457" s="8" t="str">
        <f t="shared" si="72"/>
        <v/>
      </c>
      <c r="M457" s="8" t="str">
        <f t="shared" si="72"/>
        <v/>
      </c>
      <c r="N457" s="8" t="str">
        <f>IFERROR(VLOOKUP($B$453,$4:$126,MATCH($R457&amp;"/"&amp;N$348,$2:$2,0),FALSE),IFERROR(VLOOKUP($B$453,$4:$126,MATCH($R456&amp;"/"&amp;N$348,$2:$2,0),FALSE),IFERROR(VLOOKUP($B$453,$4:$126,MATCH($R455&amp;"/"&amp;N$348,$2:$2,0),FALSE),IFERROR(VLOOKUP($B$453,$4:$126,MATCH($R454&amp;"/"&amp;N$348,$2:$2,0),FALSE),""))))</f>
        <v/>
      </c>
      <c r="O457" s="8" t="str">
        <f>IFERROR(VLOOKUP($B$453,$4:$126,MATCH($R457&amp;"/"&amp;O$348,$2:$2,0),FALSE),IFERROR(VLOOKUP($B$453,$4:$126,MATCH($R456&amp;"/"&amp;O$348,$2:$2,0),FALSE),IFERROR(VLOOKUP($B$453,$4:$126,MATCH($R455&amp;"/"&amp;O$348,$2:$2,0),FALSE),IFERROR(VLOOKUP($B$453,$4:$126,MATCH($R454&amp;"/"&amp;O$348,$2:$2,0),FALSE),""))))</f>
        <v/>
      </c>
      <c r="P457" s="8" t="str">
        <f>IFERROR(VLOOKUP($B$453,$4:$126,MATCH($R457&amp;"/"&amp;P$348,$2:$2,0),FALSE),IFERROR(VLOOKUP($B$453,$4:$126,MATCH($R456&amp;"/"&amp;P$348,$2:$2,0),FALSE),IFERROR(VLOOKUP($B$453,$4:$126,MATCH($R455&amp;"/"&amp;P$348,$2:$2,0),FALSE),IFERROR(VLOOKUP($B$453,$4:$126,MATCH($R454&amp;"/"&amp;P$348,$2:$2,0),FALSE),""))))</f>
        <v/>
      </c>
      <c r="Q457" s="6"/>
      <c r="R457" s="9" t="s">
        <v>15</v>
      </c>
    </row>
    <row r="458" spans="1:19" ht="14">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t="e">
        <f t="shared" si="73"/>
        <v>#VALUE!</v>
      </c>
      <c r="L458" s="12" t="e">
        <f t="shared" si="73"/>
        <v>#VALUE!</v>
      </c>
      <c r="M458" s="12" t="e">
        <f t="shared" si="73"/>
        <v>#VALUE!</v>
      </c>
      <c r="N458" s="12" t="e">
        <f>+N457/N$402</f>
        <v>#VALUE!</v>
      </c>
      <c r="O458" s="12" t="e">
        <f>+O457/O$402</f>
        <v>#VALUE!</v>
      </c>
      <c r="P458" s="12" t="e">
        <f>+P457/P$402</f>
        <v>#VALUE!</v>
      </c>
      <c r="Q458" s="6"/>
      <c r="R458" s="11" t="s">
        <v>388</v>
      </c>
    </row>
    <row r="459" spans="1:19" ht="14">
      <c r="B459" s="347" t="s">
        <v>18</v>
      </c>
      <c r="C459" s="347"/>
      <c r="D459" s="347"/>
      <c r="E459" s="347"/>
      <c r="F459" s="347"/>
      <c r="G459" s="347"/>
      <c r="H459" s="347"/>
      <c r="I459" s="347"/>
      <c r="J459" s="347"/>
      <c r="K459" s="347"/>
      <c r="L459" s="347"/>
      <c r="M459" s="347"/>
      <c r="N459" s="347"/>
      <c r="O459" s="115"/>
      <c r="P459" s="115"/>
      <c r="Q459" s="6"/>
      <c r="R459" s="15"/>
    </row>
    <row r="460" spans="1:19" ht="14">
      <c r="B460" s="347" t="s">
        <v>346</v>
      </c>
      <c r="C460" s="347"/>
      <c r="D460" s="347"/>
      <c r="E460" s="347"/>
      <c r="F460" s="347"/>
      <c r="G460" s="347"/>
      <c r="H460" s="347"/>
      <c r="I460" s="347"/>
      <c r="J460" s="347"/>
      <c r="K460" s="347"/>
      <c r="L460" s="347"/>
      <c r="M460" s="347"/>
      <c r="N460" s="347"/>
      <c r="O460" s="115"/>
      <c r="P460" s="115"/>
      <c r="Q460" s="6"/>
      <c r="R460" s="9"/>
    </row>
    <row r="461" spans="1:19" ht="14">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t="str">
        <f t="shared" si="74"/>
        <v/>
      </c>
      <c r="N461" s="7" t="str">
        <f t="shared" si="74"/>
        <v/>
      </c>
      <c r="O461" s="7" t="str">
        <f t="shared" si="74"/>
        <v/>
      </c>
      <c r="P461" s="7" t="str">
        <f t="shared" si="74"/>
        <v/>
      </c>
      <c r="Q461" s="17"/>
      <c r="R461" s="9" t="s">
        <v>12</v>
      </c>
      <c r="S461" s="88"/>
    </row>
    <row r="462" spans="1:19" ht="14">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t="str">
        <f t="shared" si="74"/>
        <v/>
      </c>
      <c r="N462" s="7" t="str">
        <f t="shared" si="74"/>
        <v/>
      </c>
      <c r="O462" s="7" t="str">
        <f t="shared" si="74"/>
        <v/>
      </c>
      <c r="P462" s="7" t="str">
        <f t="shared" si="74"/>
        <v/>
      </c>
      <c r="Q462" s="17"/>
      <c r="R462" s="9" t="s">
        <v>13</v>
      </c>
    </row>
    <row r="463" spans="1:19" ht="14">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t="str">
        <f t="shared" si="74"/>
        <v/>
      </c>
      <c r="M463" s="7" t="str">
        <f t="shared" si="74"/>
        <v/>
      </c>
      <c r="N463" s="7" t="str">
        <f t="shared" si="74"/>
        <v/>
      </c>
      <c r="O463" s="7" t="str">
        <f t="shared" si="74"/>
        <v/>
      </c>
      <c r="P463" s="7" t="str">
        <f t="shared" si="74"/>
        <v/>
      </c>
      <c r="Q463" s="17"/>
      <c r="R463" s="9" t="s">
        <v>14</v>
      </c>
    </row>
    <row r="464" spans="1:19" ht="14">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t="str">
        <f t="shared" si="74"/>
        <v/>
      </c>
      <c r="L464" s="18" t="str">
        <f t="shared" si="74"/>
        <v/>
      </c>
      <c r="M464" s="18" t="str">
        <f t="shared" si="74"/>
        <v/>
      </c>
      <c r="N464" s="18" t="str">
        <f t="shared" si="74"/>
        <v/>
      </c>
      <c r="O464" s="18" t="str">
        <f t="shared" si="74"/>
        <v/>
      </c>
      <c r="P464" s="18" t="str">
        <f t="shared" si="74"/>
        <v/>
      </c>
      <c r="Q464" s="17"/>
      <c r="R464" s="9" t="s">
        <v>19</v>
      </c>
    </row>
    <row r="465" spans="1:18" ht="14">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0</v>
      </c>
      <c r="L465" s="16">
        <f t="shared" si="75"/>
        <v>0</v>
      </c>
      <c r="M465" s="16">
        <f t="shared" si="75"/>
        <v>0</v>
      </c>
      <c r="N465" s="16" t="e">
        <f>IF(N462="",N461*4,IF(N463="",(N462+N461)*2,IF(N464="",((N463+N462+N461)/3)*4,SUM(N461:N464))))</f>
        <v>#VALUE!</v>
      </c>
      <c r="O465" s="16" t="e">
        <f>IF(O462="",O461*4,IF(O463="",(O462+O461)*2,IF(O464="",((O463+O462+O461)/3)*4,SUM(O461:O464))))</f>
        <v>#VALUE!</v>
      </c>
      <c r="P465" s="16" t="e">
        <f>IF(P462="",P461*4,IF(P463="",(P462+P461)*2,IF(P464="",((P463+P462+P461)/3)*4,SUM(P461:P464))))</f>
        <v>#VALUE!</v>
      </c>
      <c r="Q465" s="6"/>
      <c r="R465" s="9" t="s">
        <v>15</v>
      </c>
    </row>
    <row r="466" spans="1:18" s="87" customFormat="1" ht="14">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t="e">
        <f t="shared" si="76"/>
        <v>#DIV/0!</v>
      </c>
      <c r="M466" s="20" t="e">
        <f t="shared" si="76"/>
        <v>#DIV/0!</v>
      </c>
      <c r="N466" s="12" t="e">
        <f>N465/M465-1</f>
        <v>#VALUE!</v>
      </c>
      <c r="O466" s="12" t="e">
        <f>O465/M465-1</f>
        <v>#VALUE!</v>
      </c>
      <c r="P466" s="12" t="e">
        <f>P465/N465-1</f>
        <v>#VALUE!</v>
      </c>
      <c r="Q466" s="17"/>
      <c r="R466" s="14" t="s">
        <v>20</v>
      </c>
    </row>
    <row r="467" spans="1:18" ht="14">
      <c r="B467" s="347" t="s">
        <v>309</v>
      </c>
      <c r="C467" s="347"/>
      <c r="D467" s="347"/>
      <c r="E467" s="347"/>
      <c r="F467" s="347"/>
      <c r="G467" s="347"/>
      <c r="H467" s="347"/>
      <c r="I467" s="347"/>
      <c r="J467" s="347"/>
      <c r="K467" s="347"/>
      <c r="L467" s="347"/>
      <c r="M467" s="347"/>
      <c r="N467" s="347"/>
      <c r="O467" s="115"/>
      <c r="P467" s="115"/>
      <c r="Q467" s="6"/>
      <c r="R467" s="9"/>
    </row>
    <row r="468" spans="1:18" ht="14">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t="str">
        <f t="shared" si="77"/>
        <v/>
      </c>
      <c r="N468" s="7" t="str">
        <f t="shared" si="77"/>
        <v/>
      </c>
      <c r="O468" s="7" t="str">
        <f t="shared" si="77"/>
        <v/>
      </c>
      <c r="P468" s="7" t="str">
        <f t="shared" si="77"/>
        <v/>
      </c>
      <c r="Q468" s="6"/>
      <c r="R468" s="9" t="s">
        <v>12</v>
      </c>
    </row>
    <row r="469" spans="1:18" ht="14">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t="str">
        <f t="shared" si="77"/>
        <v/>
      </c>
      <c r="N469" s="7" t="str">
        <f t="shared" si="77"/>
        <v/>
      </c>
      <c r="O469" s="7" t="str">
        <f t="shared" si="77"/>
        <v/>
      </c>
      <c r="P469" s="7" t="str">
        <f t="shared" si="77"/>
        <v/>
      </c>
      <c r="Q469" s="6"/>
      <c r="R469" s="9" t="s">
        <v>13</v>
      </c>
    </row>
    <row r="470" spans="1:18" ht="14">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t="str">
        <f t="shared" si="77"/>
        <v/>
      </c>
      <c r="M470" s="7" t="str">
        <f t="shared" si="77"/>
        <v/>
      </c>
      <c r="N470" s="7" t="str">
        <f t="shared" si="77"/>
        <v/>
      </c>
      <c r="O470" s="7" t="str">
        <f t="shared" si="77"/>
        <v/>
      </c>
      <c r="P470" s="7" t="str">
        <f t="shared" si="77"/>
        <v/>
      </c>
      <c r="Q470" s="6"/>
      <c r="R470" s="9" t="s">
        <v>14</v>
      </c>
    </row>
    <row r="471" spans="1:18" ht="14">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t="str">
        <f t="shared" si="77"/>
        <v/>
      </c>
      <c r="L471" s="18" t="str">
        <f t="shared" si="77"/>
        <v/>
      </c>
      <c r="M471" s="18" t="str">
        <f t="shared" si="77"/>
        <v/>
      </c>
      <c r="N471" s="18" t="str">
        <f t="shared" si="77"/>
        <v/>
      </c>
      <c r="O471" s="18" t="str">
        <f t="shared" si="77"/>
        <v/>
      </c>
      <c r="P471" s="18" t="str">
        <f t="shared" si="77"/>
        <v/>
      </c>
      <c r="Q471" s="6"/>
      <c r="R471" s="9" t="s">
        <v>19</v>
      </c>
    </row>
    <row r="472" spans="1:18" ht="14">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0</v>
      </c>
      <c r="L472" s="112">
        <f t="shared" si="78"/>
        <v>0</v>
      </c>
      <c r="M472" s="112">
        <f t="shared" si="78"/>
        <v>0</v>
      </c>
      <c r="N472" s="112" t="e">
        <f>IF(N469="",N468*4,IF(N470="",(N469+N468)*2,IF(N471="",((N470+N469+N468)/3)*4,SUM(N468:N471))))</f>
        <v>#VALUE!</v>
      </c>
      <c r="O472" s="112" t="e">
        <f>IF(O469="",O468*4,IF(O470="",(O469+O468)*2,IF(O471="",((O470+O469+O468)/3)*4,SUM(O468:O471))))</f>
        <v>#VALUE!</v>
      </c>
      <c r="P472" s="112" t="e">
        <f>IF(P469="",P468*4,IF(P470="",(P469+P468)*2,IF(P471="",((P470+P469+P468)/3)*4,SUM(P468:P471))))</f>
        <v>#VALUE!</v>
      </c>
      <c r="Q472" s="6"/>
      <c r="R472" s="9" t="s">
        <v>15</v>
      </c>
    </row>
    <row r="473" spans="1:18" ht="14">
      <c r="B473" s="347" t="s">
        <v>347</v>
      </c>
      <c r="C473" s="347"/>
      <c r="D473" s="347"/>
      <c r="E473" s="347"/>
      <c r="F473" s="347"/>
      <c r="G473" s="347"/>
      <c r="H473" s="347"/>
      <c r="I473" s="347"/>
      <c r="J473" s="347"/>
      <c r="K473" s="347"/>
      <c r="L473" s="347"/>
      <c r="M473" s="347"/>
      <c r="N473" s="347"/>
      <c r="O473" s="115"/>
      <c r="P473" s="115"/>
      <c r="Q473" s="6"/>
      <c r="R473" s="9"/>
    </row>
    <row r="474" spans="1:18" ht="14">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t="str">
        <f t="shared" si="79"/>
        <v/>
      </c>
      <c r="N474" s="7" t="str">
        <f t="shared" si="79"/>
        <v/>
      </c>
      <c r="O474" s="7" t="str">
        <f t="shared" si="79"/>
        <v/>
      </c>
      <c r="P474" s="7" t="str">
        <f t="shared" si="79"/>
        <v/>
      </c>
      <c r="Q474" s="6"/>
      <c r="R474" s="9" t="s">
        <v>12</v>
      </c>
    </row>
    <row r="475" spans="1:18" ht="14">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t="str">
        <f t="shared" si="79"/>
        <v/>
      </c>
      <c r="N475" s="7" t="str">
        <f t="shared" si="79"/>
        <v/>
      </c>
      <c r="O475" s="7" t="str">
        <f t="shared" si="79"/>
        <v/>
      </c>
      <c r="P475" s="7" t="str">
        <f t="shared" si="79"/>
        <v/>
      </c>
      <c r="Q475" s="6"/>
      <c r="R475" s="9" t="s">
        <v>13</v>
      </c>
    </row>
    <row r="476" spans="1:18" ht="14">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t="str">
        <f t="shared" si="79"/>
        <v/>
      </c>
      <c r="N476" s="7" t="str">
        <f t="shared" si="79"/>
        <v/>
      </c>
      <c r="O476" s="7" t="str">
        <f t="shared" si="79"/>
        <v/>
      </c>
      <c r="P476" s="7" t="str">
        <f t="shared" si="79"/>
        <v/>
      </c>
      <c r="Q476" s="6"/>
      <c r="R476" s="9" t="s">
        <v>14</v>
      </c>
    </row>
    <row r="477" spans="1:18" ht="14">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t="str">
        <f t="shared" si="79"/>
        <v/>
      </c>
      <c r="M477" s="18" t="str">
        <f t="shared" si="79"/>
        <v/>
      </c>
      <c r="N477" s="18" t="str">
        <f t="shared" si="79"/>
        <v/>
      </c>
      <c r="O477" s="18" t="str">
        <f t="shared" si="79"/>
        <v/>
      </c>
      <c r="P477" s="18" t="str">
        <f t="shared" si="79"/>
        <v/>
      </c>
      <c r="Q477" s="6"/>
      <c r="R477" s="9" t="s">
        <v>19</v>
      </c>
    </row>
    <row r="478" spans="1:18" ht="14">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ht="14">
      <c r="B479" s="347" t="s">
        <v>355</v>
      </c>
      <c r="C479" s="347"/>
      <c r="D479" s="347"/>
      <c r="E479" s="347"/>
      <c r="F479" s="347"/>
      <c r="G479" s="347"/>
      <c r="H479" s="347"/>
      <c r="I479" s="347"/>
      <c r="J479" s="347"/>
      <c r="K479" s="347"/>
      <c r="L479" s="347"/>
      <c r="M479" s="347"/>
      <c r="N479" s="347"/>
      <c r="O479" s="115"/>
      <c r="P479" s="115"/>
      <c r="Q479" s="6"/>
      <c r="R479" s="9"/>
    </row>
    <row r="480" spans="1:18" ht="14">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ht="14">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ht="14">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ht="14">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ht="14">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ht="14">
      <c r="B485" s="347" t="s">
        <v>356</v>
      </c>
      <c r="C485" s="347"/>
      <c r="D485" s="347"/>
      <c r="E485" s="347"/>
      <c r="F485" s="347"/>
      <c r="G485" s="347"/>
      <c r="H485" s="347"/>
      <c r="I485" s="347"/>
      <c r="J485" s="347"/>
      <c r="K485" s="347"/>
      <c r="L485" s="347"/>
      <c r="M485" s="347"/>
      <c r="N485" s="347"/>
      <c r="O485" s="115"/>
      <c r="P485" s="115"/>
      <c r="Q485" s="6"/>
      <c r="R485" s="9"/>
    </row>
    <row r="486" spans="2:18" ht="14">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ht="14">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ht="14">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ht="14">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ht="14">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ht="14">
      <c r="B491" s="347" t="s">
        <v>349</v>
      </c>
      <c r="C491" s="347"/>
      <c r="D491" s="347"/>
      <c r="E491" s="347"/>
      <c r="F491" s="347"/>
      <c r="G491" s="347"/>
      <c r="H491" s="347"/>
      <c r="I491" s="347"/>
      <c r="J491" s="347"/>
      <c r="K491" s="347"/>
      <c r="L491" s="347"/>
      <c r="M491" s="347"/>
      <c r="N491" s="347"/>
      <c r="O491" s="115"/>
      <c r="P491" s="115"/>
      <c r="Q491" s="6"/>
      <c r="R491" s="9"/>
    </row>
    <row r="492" spans="2:18" s="2" customFormat="1" ht="14">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t="str">
        <f t="shared" si="85"/>
        <v/>
      </c>
      <c r="N492" s="7" t="str">
        <f t="shared" si="85"/>
        <v/>
      </c>
      <c r="O492" s="7" t="str">
        <f t="shared" si="85"/>
        <v/>
      </c>
      <c r="P492" s="7" t="str">
        <f t="shared" si="85"/>
        <v/>
      </c>
      <c r="Q492" s="6"/>
      <c r="R492" s="9" t="s">
        <v>12</v>
      </c>
    </row>
    <row r="493" spans="2:18" s="2" customFormat="1" ht="14">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t="str">
        <f t="shared" si="85"/>
        <v/>
      </c>
      <c r="N493" s="7" t="str">
        <f t="shared" si="85"/>
        <v/>
      </c>
      <c r="O493" s="7" t="str">
        <f t="shared" si="85"/>
        <v/>
      </c>
      <c r="P493" s="7" t="str">
        <f t="shared" si="85"/>
        <v/>
      </c>
      <c r="Q493" s="6"/>
      <c r="R493" s="9" t="s">
        <v>13</v>
      </c>
    </row>
    <row r="494" spans="2:18" s="2" customFormat="1" ht="14">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t="str">
        <f t="shared" si="85"/>
        <v/>
      </c>
      <c r="M494" s="7" t="str">
        <f t="shared" si="85"/>
        <v/>
      </c>
      <c r="N494" s="7" t="str">
        <f t="shared" si="85"/>
        <v/>
      </c>
      <c r="O494" s="7" t="str">
        <f t="shared" si="85"/>
        <v/>
      </c>
      <c r="P494" s="7" t="str">
        <f t="shared" si="85"/>
        <v/>
      </c>
      <c r="Q494" s="6"/>
      <c r="R494" s="9" t="s">
        <v>14</v>
      </c>
    </row>
    <row r="495" spans="2:18" s="2" customFormat="1" ht="14">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t="str">
        <f t="shared" si="85"/>
        <v/>
      </c>
      <c r="L495" s="7" t="str">
        <f t="shared" si="85"/>
        <v/>
      </c>
      <c r="M495" s="7" t="str">
        <f t="shared" si="85"/>
        <v/>
      </c>
      <c r="N495" s="7" t="str">
        <f t="shared" si="85"/>
        <v/>
      </c>
      <c r="O495" s="7" t="str">
        <f t="shared" si="85"/>
        <v/>
      </c>
      <c r="P495" s="7" t="str">
        <f t="shared" si="85"/>
        <v/>
      </c>
      <c r="Q495" s="6"/>
      <c r="R495" s="9" t="s">
        <v>19</v>
      </c>
    </row>
    <row r="496" spans="2:18" s="2" customFormat="1" ht="14">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0</v>
      </c>
      <c r="L496" s="16">
        <f t="shared" si="86"/>
        <v>0</v>
      </c>
      <c r="M496" s="16">
        <f t="shared" si="86"/>
        <v>0</v>
      </c>
      <c r="N496" s="16" t="e">
        <f>IF(N493="",N492*4,IF(N494="",(N493+N492)*2,IF(N495="",((N494+N493+N492)/3)*4,SUM(N492:N495))))</f>
        <v>#VALUE!</v>
      </c>
      <c r="O496" s="16" t="e">
        <f>IF(O493="",O492*4,IF(O494="",(O493+O492)*2,IF(O495="",((O494+O493+O492)/3)*4,SUM(O492:O495))))</f>
        <v>#VALUE!</v>
      </c>
      <c r="P496" s="16" t="e">
        <f>IF(P493="",P492*4,IF(P494="",(P493+P492)*2,IF(P495="",((P494+P493+P492)/3)*4,SUM(P492:P495))))</f>
        <v>#VALUE!</v>
      </c>
      <c r="Q496" s="6"/>
      <c r="R496" s="9" t="s">
        <v>15</v>
      </c>
    </row>
    <row r="497" spans="1:18" ht="14">
      <c r="B497" s="364" t="s">
        <v>21</v>
      </c>
      <c r="C497" s="364"/>
      <c r="D497" s="364"/>
      <c r="E497" s="364"/>
      <c r="F497" s="364"/>
      <c r="G497" s="364"/>
      <c r="H497" s="364"/>
      <c r="I497" s="364"/>
      <c r="J497" s="364"/>
      <c r="K497" s="364"/>
      <c r="L497" s="364"/>
      <c r="M497" s="364"/>
      <c r="N497" s="364"/>
      <c r="O497" s="117"/>
      <c r="P497" s="117"/>
      <c r="Q497" s="6"/>
      <c r="R497" s="9"/>
    </row>
    <row r="498" spans="1:18" ht="14">
      <c r="B498" s="365" t="s">
        <v>350</v>
      </c>
      <c r="C498" s="365"/>
      <c r="D498" s="365"/>
      <c r="E498" s="365"/>
      <c r="F498" s="365"/>
      <c r="G498" s="365"/>
      <c r="H498" s="365"/>
      <c r="I498" s="365"/>
      <c r="J498" s="365"/>
      <c r="K498" s="365"/>
      <c r="L498" s="365"/>
      <c r="M498" s="365"/>
      <c r="N498" s="365"/>
      <c r="O498" s="118"/>
      <c r="P498" s="118"/>
      <c r="Q498" s="6"/>
      <c r="R498" s="9"/>
    </row>
    <row r="499" spans="1:18" ht="14">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t="str">
        <f t="shared" si="87"/>
        <v/>
      </c>
      <c r="N499" s="7" t="str">
        <f t="shared" si="87"/>
        <v/>
      </c>
      <c r="O499" s="7" t="str">
        <f t="shared" si="87"/>
        <v/>
      </c>
      <c r="P499" s="7" t="str">
        <f t="shared" si="87"/>
        <v/>
      </c>
      <c r="Q499" s="6"/>
      <c r="R499" s="9" t="s">
        <v>12</v>
      </c>
    </row>
    <row r="500" spans="1:18" ht="14">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t="str">
        <f t="shared" si="87"/>
        <v/>
      </c>
      <c r="N500" s="7" t="str">
        <f t="shared" si="87"/>
        <v/>
      </c>
      <c r="O500" s="7" t="str">
        <f t="shared" si="87"/>
        <v/>
      </c>
      <c r="P500" s="7" t="str">
        <f t="shared" si="87"/>
        <v/>
      </c>
      <c r="Q500" s="6"/>
      <c r="R500" s="9" t="s">
        <v>13</v>
      </c>
    </row>
    <row r="501" spans="1:18" ht="14">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t="str">
        <f t="shared" si="87"/>
        <v/>
      </c>
      <c r="M501" s="7" t="str">
        <f t="shared" si="87"/>
        <v/>
      </c>
      <c r="N501" s="7" t="str">
        <f t="shared" si="87"/>
        <v/>
      </c>
      <c r="O501" s="7" t="str">
        <f t="shared" si="87"/>
        <v/>
      </c>
      <c r="P501" s="7" t="str">
        <f t="shared" si="87"/>
        <v/>
      </c>
      <c r="Q501" s="6"/>
      <c r="R501" s="9" t="s">
        <v>14</v>
      </c>
    </row>
    <row r="502" spans="1:18" ht="14">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t="str">
        <f t="shared" si="87"/>
        <v/>
      </c>
      <c r="L502" s="18" t="str">
        <f t="shared" si="87"/>
        <v/>
      </c>
      <c r="M502" s="18" t="str">
        <f t="shared" si="87"/>
        <v/>
      </c>
      <c r="N502" s="18" t="str">
        <f t="shared" si="87"/>
        <v/>
      </c>
      <c r="O502" s="18" t="str">
        <f t="shared" si="87"/>
        <v/>
      </c>
      <c r="P502" s="18" t="str">
        <f t="shared" si="87"/>
        <v/>
      </c>
      <c r="Q502" s="6"/>
      <c r="R502" s="9" t="s">
        <v>19</v>
      </c>
    </row>
    <row r="503" spans="1:18" ht="14">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0</v>
      </c>
      <c r="L503" s="18">
        <f t="shared" si="88"/>
        <v>0</v>
      </c>
      <c r="M503" s="18">
        <f t="shared" si="88"/>
        <v>0</v>
      </c>
      <c r="N503" s="18" t="e">
        <f>IF(N500="",N499*4,IF(N501="",(N500+N499)*2,IF(N502="",((N501+N500+N499)/3)*4,SUM(N499:N502))))</f>
        <v>#VALUE!</v>
      </c>
      <c r="O503" s="18" t="e">
        <f>IF(O500="",O499*4,IF(O501="",(O500+O499)*2,IF(O502="",((O501+O500+O499)/3)*4,SUM(O499:O502))))</f>
        <v>#VALUE!</v>
      </c>
      <c r="P503" s="18" t="e">
        <f>IF(P500="",P499*4,IF(P501="",(P500+P499)*2,IF(P502="",((P501+P500+P499)/3)*4,SUM(P499:P502))))</f>
        <v>#VALUE!</v>
      </c>
      <c r="Q503" s="6"/>
      <c r="R503" s="9" t="s">
        <v>15</v>
      </c>
    </row>
    <row r="504" spans="1:18" ht="14">
      <c r="B504" s="21" t="e">
        <f>B503/B$465</f>
        <v>#DIV/0!</v>
      </c>
      <c r="C504" s="22" t="e">
        <f>C503/C$465</f>
        <v>#DIV/0!</v>
      </c>
      <c r="D504" s="22" t="e">
        <f t="shared" ref="D504:P504" si="89">D503/D$465</f>
        <v>#DIV/0!</v>
      </c>
      <c r="E504" s="22" t="e">
        <f t="shared" si="89"/>
        <v>#DIV/0!</v>
      </c>
      <c r="F504" s="22" t="e">
        <f t="shared" si="89"/>
        <v>#DIV/0!</v>
      </c>
      <c r="G504" s="22" t="e">
        <f t="shared" si="89"/>
        <v>#DIV/0!</v>
      </c>
      <c r="H504" s="22" t="e">
        <f t="shared" si="89"/>
        <v>#DIV/0!</v>
      </c>
      <c r="I504" s="22" t="e">
        <f t="shared" si="89"/>
        <v>#DIV/0!</v>
      </c>
      <c r="J504" s="22" t="e">
        <f t="shared" si="89"/>
        <v>#DIV/0!</v>
      </c>
      <c r="K504" s="22" t="e">
        <f t="shared" si="89"/>
        <v>#DIV/0!</v>
      </c>
      <c r="L504" s="22" t="e">
        <f t="shared" si="89"/>
        <v>#DIV/0!</v>
      </c>
      <c r="M504" s="22" t="e">
        <f t="shared" si="89"/>
        <v>#DIV/0!</v>
      </c>
      <c r="N504" s="23" t="e">
        <f t="shared" si="89"/>
        <v>#VALUE!</v>
      </c>
      <c r="O504" s="23" t="e">
        <f t="shared" ref="O504" si="90">O503/O$465</f>
        <v>#VALUE!</v>
      </c>
      <c r="P504" s="23" t="e">
        <f t="shared" si="89"/>
        <v>#VALUE!</v>
      </c>
      <c r="Q504" s="6"/>
      <c r="R504" s="11" t="s">
        <v>388</v>
      </c>
    </row>
    <row r="505" spans="1:18" s="87" customFormat="1" ht="14">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t="e">
        <f t="shared" si="91"/>
        <v>#DIV/0!</v>
      </c>
      <c r="M505" s="10" t="e">
        <f t="shared" si="91"/>
        <v>#DIV/0!</v>
      </c>
      <c r="N505" s="10" t="e">
        <f>N503/M503-1</f>
        <v>#VALUE!</v>
      </c>
      <c r="O505" s="10" t="e">
        <f>O503/M503-1</f>
        <v>#VALUE!</v>
      </c>
      <c r="P505" s="10" t="e">
        <f>P503/N503-1</f>
        <v>#VALUE!</v>
      </c>
      <c r="Q505" s="17"/>
      <c r="R505" s="14" t="s">
        <v>20</v>
      </c>
    </row>
    <row r="506" spans="1:18" ht="14">
      <c r="B506" s="363" t="s">
        <v>22</v>
      </c>
      <c r="C506" s="363"/>
      <c r="D506" s="363"/>
      <c r="E506" s="363"/>
      <c r="F506" s="363"/>
      <c r="G506" s="363"/>
      <c r="H506" s="363"/>
      <c r="I506" s="363"/>
      <c r="J506" s="363"/>
      <c r="K506" s="363"/>
      <c r="L506" s="363"/>
      <c r="M506" s="363"/>
      <c r="N506" s="363"/>
      <c r="O506" s="120"/>
      <c r="P506" s="120"/>
      <c r="Q506" s="6"/>
      <c r="R506" s="9"/>
    </row>
    <row r="507" spans="1:18" ht="14">
      <c r="B507" s="16" t="str">
        <f t="shared" ref="B507:P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t="str">
        <f t="shared" si="92"/>
        <v/>
      </c>
      <c r="N507" s="16" t="str">
        <f t="shared" si="92"/>
        <v/>
      </c>
      <c r="O507" s="16" t="str">
        <f t="shared" ref="O507" si="93">IFERROR(O461-O499,"")</f>
        <v/>
      </c>
      <c r="P507" s="16" t="str">
        <f t="shared" si="92"/>
        <v/>
      </c>
      <c r="Q507" s="6"/>
      <c r="R507" s="9" t="s">
        <v>12</v>
      </c>
    </row>
    <row r="508" spans="1:18" ht="14">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t="str">
        <f t="shared" si="92"/>
        <v/>
      </c>
      <c r="N508" s="7" t="str">
        <f t="shared" si="92"/>
        <v/>
      </c>
      <c r="O508" s="7" t="str">
        <f t="shared" ref="O508" si="94">IFERROR(O462-O500,"")</f>
        <v/>
      </c>
      <c r="P508" s="7" t="str">
        <f t="shared" si="92"/>
        <v/>
      </c>
      <c r="Q508" s="6"/>
      <c r="R508" s="9" t="s">
        <v>13</v>
      </c>
    </row>
    <row r="509" spans="1:18" ht="14">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t="str">
        <f t="shared" si="92"/>
        <v/>
      </c>
      <c r="M509" s="7" t="str">
        <f t="shared" si="92"/>
        <v/>
      </c>
      <c r="N509" s="7" t="str">
        <f t="shared" si="92"/>
        <v/>
      </c>
      <c r="O509" s="7" t="str">
        <f t="shared" ref="O509" si="95">IFERROR(O463-O501,"")</f>
        <v/>
      </c>
      <c r="P509" s="7" t="str">
        <f t="shared" si="92"/>
        <v/>
      </c>
      <c r="Q509" s="6"/>
      <c r="R509" s="9" t="s">
        <v>14</v>
      </c>
    </row>
    <row r="510" spans="1:18" ht="14">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t="str">
        <f t="shared" si="92"/>
        <v/>
      </c>
      <c r="L510" s="18" t="str">
        <f t="shared" si="92"/>
        <v/>
      </c>
      <c r="M510" s="18" t="str">
        <f t="shared" si="92"/>
        <v/>
      </c>
      <c r="N510" s="18" t="str">
        <f t="shared" si="92"/>
        <v/>
      </c>
      <c r="O510" s="18" t="str">
        <f t="shared" ref="O510" si="96">IFERROR(O464-O502,"")</f>
        <v/>
      </c>
      <c r="P510" s="18" t="str">
        <f t="shared" si="92"/>
        <v/>
      </c>
      <c r="Q510" s="6"/>
      <c r="R510" s="9" t="s">
        <v>19</v>
      </c>
    </row>
    <row r="511" spans="1:18" ht="14">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0</v>
      </c>
      <c r="L511" s="16">
        <f t="shared" si="92"/>
        <v>0</v>
      </c>
      <c r="M511" s="16">
        <f t="shared" si="92"/>
        <v>0</v>
      </c>
      <c r="N511" s="16" t="str">
        <f t="shared" si="92"/>
        <v/>
      </c>
      <c r="O511" s="16" t="str">
        <f t="shared" ref="O511" si="97">IFERROR(O465-O503,"")</f>
        <v/>
      </c>
      <c r="P511" s="16" t="str">
        <f t="shared" si="92"/>
        <v/>
      </c>
      <c r="Q511" s="6"/>
      <c r="R511" s="9" t="s">
        <v>15</v>
      </c>
    </row>
    <row r="512" spans="1:18" ht="14">
      <c r="B512" s="10" t="e">
        <f t="shared" ref="B512:P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t="e">
        <f t="shared" si="98"/>
        <v>#DIV/0!</v>
      </c>
      <c r="L512" s="10" t="e">
        <f t="shared" si="98"/>
        <v>#DIV/0!</v>
      </c>
      <c r="M512" s="10" t="e">
        <f t="shared" si="98"/>
        <v>#DIV/0!</v>
      </c>
      <c r="N512" s="10" t="e">
        <f t="shared" si="98"/>
        <v>#VALUE!</v>
      </c>
      <c r="O512" s="10" t="e">
        <f t="shared" ref="O512" si="99">O511/O$465</f>
        <v>#VALUE!</v>
      </c>
      <c r="P512" s="10" t="e">
        <f t="shared" si="98"/>
        <v>#VALUE!</v>
      </c>
      <c r="Q512" s="6"/>
      <c r="R512" s="24" t="s">
        <v>23</v>
      </c>
    </row>
    <row r="513" spans="1:18" s="87" customFormat="1" ht="14">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t="e">
        <f t="shared" si="100"/>
        <v>#DIV/0!</v>
      </c>
      <c r="M513" s="10" t="e">
        <f t="shared" si="100"/>
        <v>#DIV/0!</v>
      </c>
      <c r="N513" s="10" t="e">
        <f>N511/M511-1</f>
        <v>#VALUE!</v>
      </c>
      <c r="O513" s="10" t="e">
        <f>O511/M511-1</f>
        <v>#VALUE!</v>
      </c>
      <c r="P513" s="10" t="e">
        <f>P511/N511-1</f>
        <v>#VALUE!</v>
      </c>
      <c r="Q513" s="17"/>
      <c r="R513" s="14" t="s">
        <v>20</v>
      </c>
    </row>
    <row r="514" spans="1:18" ht="14">
      <c r="B514" s="364" t="s">
        <v>24</v>
      </c>
      <c r="C514" s="364"/>
      <c r="D514" s="364"/>
      <c r="E514" s="364"/>
      <c r="F514" s="364"/>
      <c r="G514" s="364"/>
      <c r="H514" s="364"/>
      <c r="I514" s="364"/>
      <c r="J514" s="364"/>
      <c r="K514" s="364"/>
      <c r="L514" s="364"/>
      <c r="M514" s="364"/>
      <c r="N514" s="364"/>
      <c r="O514" s="117"/>
      <c r="P514" s="117"/>
      <c r="Q514" s="6"/>
      <c r="R514" s="3"/>
    </row>
    <row r="515" spans="1:18" ht="14">
      <c r="B515" s="365" t="s">
        <v>352</v>
      </c>
      <c r="C515" s="365"/>
      <c r="D515" s="365"/>
      <c r="E515" s="365"/>
      <c r="F515" s="365"/>
      <c r="G515" s="365"/>
      <c r="H515" s="365"/>
      <c r="I515" s="365"/>
      <c r="J515" s="365"/>
      <c r="K515" s="365"/>
      <c r="L515" s="365"/>
      <c r="M515" s="365"/>
      <c r="N515" s="365"/>
      <c r="O515" s="118"/>
      <c r="P515" s="118"/>
      <c r="Q515" s="6"/>
      <c r="R515" s="3"/>
    </row>
    <row r="516" spans="1:18" ht="14">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t="str">
        <f t="shared" si="101"/>
        <v/>
      </c>
      <c r="N516" s="16" t="str">
        <f t="shared" si="101"/>
        <v/>
      </c>
      <c r="O516" s="16" t="str">
        <f t="shared" si="101"/>
        <v/>
      </c>
      <c r="P516" s="16" t="str">
        <f t="shared" si="101"/>
        <v/>
      </c>
      <c r="Q516" s="6"/>
      <c r="R516" s="9" t="s">
        <v>12</v>
      </c>
    </row>
    <row r="517" spans="1:18" ht="14">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t="str">
        <f t="shared" si="101"/>
        <v/>
      </c>
      <c r="N517" s="7" t="str">
        <f t="shared" si="101"/>
        <v/>
      </c>
      <c r="O517" s="7" t="str">
        <f t="shared" si="101"/>
        <v/>
      </c>
      <c r="P517" s="7" t="str">
        <f t="shared" si="101"/>
        <v/>
      </c>
      <c r="Q517" s="6"/>
      <c r="R517" s="9" t="s">
        <v>13</v>
      </c>
    </row>
    <row r="518" spans="1:18" ht="14">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t="str">
        <f t="shared" si="101"/>
        <v/>
      </c>
      <c r="N518" s="7" t="str">
        <f t="shared" si="101"/>
        <v/>
      </c>
      <c r="O518" s="7" t="str">
        <f t="shared" si="101"/>
        <v/>
      </c>
      <c r="P518" s="7" t="str">
        <f t="shared" si="101"/>
        <v/>
      </c>
      <c r="Q518" s="6"/>
      <c r="R518" s="9" t="s">
        <v>14</v>
      </c>
    </row>
    <row r="519" spans="1:18" ht="14">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t="str">
        <f t="shared" si="101"/>
        <v/>
      </c>
      <c r="M519" s="18" t="str">
        <f t="shared" si="101"/>
        <v/>
      </c>
      <c r="N519" s="18" t="str">
        <f t="shared" si="101"/>
        <v/>
      </c>
      <c r="O519" s="18" t="str">
        <f t="shared" si="101"/>
        <v/>
      </c>
      <c r="P519" s="18" t="str">
        <f t="shared" si="101"/>
        <v/>
      </c>
      <c r="Q519" s="6"/>
      <c r="R519" s="9" t="s">
        <v>19</v>
      </c>
    </row>
    <row r="520" spans="1:18" ht="14">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0</v>
      </c>
      <c r="M520" s="18">
        <f t="shared" si="102"/>
        <v>0</v>
      </c>
      <c r="N520" s="18" t="e">
        <f>IF(N517="",N516*4,IF(N518="",(N517+N516)*2,IF(N519="",((N518+N517+N516)/3)*4,SUM(N516:N519))))</f>
        <v>#VALUE!</v>
      </c>
      <c r="O520" s="18" t="e">
        <f>IF(O517="",O516*4,IF(O518="",(O517+O516)*2,IF(O519="",((O518+O517+O516)/3)*4,SUM(O516:O519))))</f>
        <v>#VALUE!</v>
      </c>
      <c r="P520" s="18" t="e">
        <f>IF(P517="",P516*4,IF(P518="",(P517+P516)*2,IF(P519="",((P518+P517+P516)/3)*4,SUM(P516:P519))))</f>
        <v>#VALUE!</v>
      </c>
      <c r="Q520" s="6"/>
      <c r="R520" s="9" t="s">
        <v>15</v>
      </c>
    </row>
    <row r="521" spans="1:18" ht="14">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t="e">
        <f t="shared" si="103"/>
        <v>#DIV/0!</v>
      </c>
      <c r="L521" s="10" t="e">
        <f t="shared" si="103"/>
        <v>#DIV/0!</v>
      </c>
      <c r="M521" s="10" t="e">
        <f t="shared" si="103"/>
        <v>#DIV/0!</v>
      </c>
      <c r="N521" s="10" t="e">
        <f>+N520/(N$465+N$472)</f>
        <v>#VALUE!</v>
      </c>
      <c r="O521" s="10" t="e">
        <f>+O520/(O$465+O$472)</f>
        <v>#VALUE!</v>
      </c>
      <c r="P521" s="10" t="e">
        <f>+P520/(P$465+P$472)</f>
        <v>#VALUE!</v>
      </c>
      <c r="Q521" s="6"/>
      <c r="R521" s="11" t="s">
        <v>388</v>
      </c>
    </row>
    <row r="522" spans="1:18" s="87" customFormat="1" ht="14">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t="e">
        <f t="shared" si="104"/>
        <v>#DIV/0!</v>
      </c>
      <c r="N522" s="10" t="e">
        <f>N520/M520-1</f>
        <v>#VALUE!</v>
      </c>
      <c r="O522" s="10" t="e">
        <f>O520/M520-1</f>
        <v>#VALUE!</v>
      </c>
      <c r="P522" s="10" t="e">
        <f>P520/N520-1</f>
        <v>#VALUE!</v>
      </c>
      <c r="Q522" s="17"/>
      <c r="R522" s="14" t="s">
        <v>20</v>
      </c>
    </row>
    <row r="523" spans="1:18" ht="14">
      <c r="B523" s="365" t="s">
        <v>353</v>
      </c>
      <c r="C523" s="365"/>
      <c r="D523" s="365"/>
      <c r="E523" s="365"/>
      <c r="F523" s="365"/>
      <c r="G523" s="365"/>
      <c r="H523" s="365"/>
      <c r="I523" s="365"/>
      <c r="J523" s="365"/>
      <c r="K523" s="365"/>
      <c r="L523" s="365"/>
      <c r="M523" s="365"/>
      <c r="N523" s="365"/>
      <c r="O523" s="118"/>
      <c r="P523" s="118"/>
      <c r="Q523" s="6"/>
      <c r="R523" s="3"/>
    </row>
    <row r="524" spans="1:18" ht="14">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t="str">
        <f t="shared" si="105"/>
        <v/>
      </c>
      <c r="N524" s="16" t="str">
        <f t="shared" si="105"/>
        <v/>
      </c>
      <c r="O524" s="16" t="str">
        <f t="shared" si="105"/>
        <v/>
      </c>
      <c r="P524" s="16" t="str">
        <f t="shared" si="105"/>
        <v/>
      </c>
      <c r="Q524" s="6"/>
      <c r="R524" s="9" t="s">
        <v>12</v>
      </c>
    </row>
    <row r="525" spans="1:18" ht="14">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t="str">
        <f t="shared" si="105"/>
        <v/>
      </c>
      <c r="N525" s="7" t="str">
        <f t="shared" si="105"/>
        <v/>
      </c>
      <c r="O525" s="7" t="str">
        <f t="shared" si="105"/>
        <v/>
      </c>
      <c r="P525" s="7" t="str">
        <f t="shared" si="105"/>
        <v/>
      </c>
      <c r="Q525" s="6"/>
      <c r="R525" s="9" t="s">
        <v>13</v>
      </c>
    </row>
    <row r="526" spans="1:18" ht="14">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t="str">
        <f t="shared" si="105"/>
        <v/>
      </c>
      <c r="M526" s="7" t="str">
        <f t="shared" si="105"/>
        <v/>
      </c>
      <c r="N526" s="7" t="str">
        <f t="shared" si="105"/>
        <v/>
      </c>
      <c r="O526" s="7" t="str">
        <f t="shared" si="105"/>
        <v/>
      </c>
      <c r="P526" s="7" t="str">
        <f t="shared" si="105"/>
        <v/>
      </c>
      <c r="Q526" s="6"/>
      <c r="R526" s="9" t="s">
        <v>14</v>
      </c>
    </row>
    <row r="527" spans="1:18" ht="14">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t="str">
        <f t="shared" si="105"/>
        <v/>
      </c>
      <c r="L527" s="18" t="str">
        <f t="shared" si="105"/>
        <v/>
      </c>
      <c r="M527" s="18" t="str">
        <f t="shared" si="105"/>
        <v/>
      </c>
      <c r="N527" s="18" t="str">
        <f t="shared" si="105"/>
        <v/>
      </c>
      <c r="O527" s="18" t="str">
        <f t="shared" si="105"/>
        <v/>
      </c>
      <c r="P527" s="18" t="str">
        <f t="shared" si="105"/>
        <v/>
      </c>
      <c r="Q527" s="6"/>
      <c r="R527" s="9" t="s">
        <v>19</v>
      </c>
    </row>
    <row r="528" spans="1:18" ht="14">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0</v>
      </c>
      <c r="L528" s="18">
        <f t="shared" si="106"/>
        <v>0</v>
      </c>
      <c r="M528" s="18">
        <f t="shared" si="106"/>
        <v>0</v>
      </c>
      <c r="N528" s="18" t="e">
        <f>IF(N525="",N524*4,IF(N526="",(N525+N524)*2,IF(N527="",((N526+N525+N524)/3)*4,SUM(N524:N527))))</f>
        <v>#VALUE!</v>
      </c>
      <c r="O528" s="18" t="e">
        <f>IF(O525="",O524*4,IF(O526="",(O525+O524)*2,IF(O527="",((O526+O525+O524)/3)*4,SUM(O524:O527))))</f>
        <v>#VALUE!</v>
      </c>
      <c r="P528" s="18" t="e">
        <f>IF(P525="",P524*4,IF(P526="",(P525+P524)*2,IF(P527="",((P526+P525+P524)/3)*4,SUM(P524:P527))))</f>
        <v>#VALUE!</v>
      </c>
      <c r="Q528" s="6"/>
      <c r="R528" s="9" t="s">
        <v>15</v>
      </c>
    </row>
    <row r="529" spans="1:18" ht="14">
      <c r="B529" s="10" t="e">
        <f t="shared" ref="B529:P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t="e">
        <f t="shared" si="107"/>
        <v>#DIV/0!</v>
      </c>
      <c r="L529" s="10" t="e">
        <f t="shared" si="107"/>
        <v>#DIV/0!</v>
      </c>
      <c r="M529" s="10" t="e">
        <f t="shared" si="107"/>
        <v>#DIV/0!</v>
      </c>
      <c r="N529" s="10" t="e">
        <f t="shared" si="107"/>
        <v>#VALUE!</v>
      </c>
      <c r="O529" s="10" t="e">
        <f t="shared" ref="O529" si="108">+O528/(O$465+O$472)</f>
        <v>#VALUE!</v>
      </c>
      <c r="P529" s="10" t="e">
        <f t="shared" si="107"/>
        <v>#VALUE!</v>
      </c>
      <c r="Q529" s="6"/>
      <c r="R529" s="11" t="s">
        <v>388</v>
      </c>
    </row>
    <row r="530" spans="1:18" s="87" customFormat="1" ht="14">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t="e">
        <f t="shared" si="109"/>
        <v>#DIV/0!</v>
      </c>
      <c r="M530" s="10" t="e">
        <f t="shared" si="109"/>
        <v>#DIV/0!</v>
      </c>
      <c r="N530" s="10" t="e">
        <f>N528/M528-1</f>
        <v>#VALUE!</v>
      </c>
      <c r="O530" s="10" t="e">
        <f>O528/M528-1</f>
        <v>#VALUE!</v>
      </c>
      <c r="P530" s="10" t="e">
        <f>P528/N528-1</f>
        <v>#VALUE!</v>
      </c>
      <c r="Q530" s="17"/>
      <c r="R530" s="14" t="s">
        <v>20</v>
      </c>
    </row>
    <row r="531" spans="1:18" ht="14">
      <c r="B531" s="364" t="s">
        <v>351</v>
      </c>
      <c r="C531" s="364"/>
      <c r="D531" s="364"/>
      <c r="E531" s="364"/>
      <c r="F531" s="364"/>
      <c r="G531" s="364"/>
      <c r="H531" s="364"/>
      <c r="I531" s="364"/>
      <c r="J531" s="364"/>
      <c r="K531" s="364"/>
      <c r="L531" s="364"/>
      <c r="M531" s="364"/>
      <c r="N531" s="364"/>
      <c r="O531" s="117"/>
      <c r="P531" s="117"/>
      <c r="Q531" s="6"/>
      <c r="R531" s="3"/>
    </row>
    <row r="532" spans="1:18" ht="14">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t="str">
        <f t="shared" si="110"/>
        <v/>
      </c>
      <c r="N532" s="16" t="str">
        <f t="shared" si="110"/>
        <v/>
      </c>
      <c r="O532" s="16" t="str">
        <f t="shared" si="110"/>
        <v/>
      </c>
      <c r="P532" s="16" t="str">
        <f t="shared" si="110"/>
        <v/>
      </c>
      <c r="Q532" s="6"/>
      <c r="R532" s="9" t="s">
        <v>12</v>
      </c>
    </row>
    <row r="533" spans="1:18" ht="14">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t="str">
        <f t="shared" si="110"/>
        <v/>
      </c>
      <c r="N533" s="7" t="str">
        <f t="shared" si="110"/>
        <v/>
      </c>
      <c r="O533" s="7" t="str">
        <f t="shared" si="110"/>
        <v/>
      </c>
      <c r="P533" s="7" t="str">
        <f t="shared" si="110"/>
        <v/>
      </c>
      <c r="Q533" s="6"/>
      <c r="R533" s="9" t="s">
        <v>13</v>
      </c>
    </row>
    <row r="534" spans="1:18" ht="14">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t="str">
        <f t="shared" si="110"/>
        <v/>
      </c>
      <c r="M534" s="7" t="str">
        <f t="shared" si="110"/>
        <v/>
      </c>
      <c r="N534" s="7" t="str">
        <f t="shared" si="110"/>
        <v/>
      </c>
      <c r="O534" s="7" t="str">
        <f t="shared" si="110"/>
        <v/>
      </c>
      <c r="P534" s="7" t="str">
        <f t="shared" si="110"/>
        <v/>
      </c>
      <c r="Q534" s="6"/>
      <c r="R534" s="9" t="s">
        <v>14</v>
      </c>
    </row>
    <row r="535" spans="1:18" ht="14">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t="str">
        <f t="shared" si="110"/>
        <v/>
      </c>
      <c r="L535" s="18" t="str">
        <f t="shared" si="110"/>
        <v/>
      </c>
      <c r="M535" s="18" t="str">
        <f t="shared" si="110"/>
        <v/>
      </c>
      <c r="N535" s="18" t="str">
        <f t="shared" si="110"/>
        <v/>
      </c>
      <c r="O535" s="18" t="str">
        <f t="shared" si="110"/>
        <v/>
      </c>
      <c r="P535" s="18" t="str">
        <f t="shared" si="110"/>
        <v/>
      </c>
      <c r="Q535" s="6"/>
      <c r="R535" s="9" t="s">
        <v>19</v>
      </c>
    </row>
    <row r="536" spans="1:18" ht="14">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0</v>
      </c>
      <c r="L536" s="25">
        <f t="shared" si="111"/>
        <v>0</v>
      </c>
      <c r="M536" s="25">
        <f t="shared" si="111"/>
        <v>0</v>
      </c>
      <c r="N536" s="25" t="e">
        <f>IF(N533="",N532*4,IF(N534="",(N533+N532)*2,IF(N535="",((N534+N533+N532)/3)*4,SUM(N532:N535))))</f>
        <v>#VALUE!</v>
      </c>
      <c r="O536" s="25" t="e">
        <f>IF(O533="",O532*4,IF(O534="",(O533+O532)*2,IF(O535="",((O534+O533+O532)/3)*4,SUM(O532:O535))))</f>
        <v>#VALUE!</v>
      </c>
      <c r="P536" s="25" t="e">
        <f>IF(P533="",P532*4,IF(P534="",(P533+P532)*2,IF(P535="",((P534+P533+P532)/3)*4,SUM(P532:P535))))</f>
        <v>#VALUE!</v>
      </c>
      <c r="Q536" s="6"/>
      <c r="R536" s="9" t="s">
        <v>15</v>
      </c>
    </row>
    <row r="537" spans="1:18" ht="14">
      <c r="B537" s="21" t="e">
        <f t="shared" ref="B537:P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t="e">
        <f t="shared" si="112"/>
        <v>#DIV/0!</v>
      </c>
      <c r="L537" s="10" t="e">
        <f t="shared" si="112"/>
        <v>#DIV/0!</v>
      </c>
      <c r="M537" s="10" t="e">
        <f t="shared" si="112"/>
        <v>#DIV/0!</v>
      </c>
      <c r="N537" s="10" t="e">
        <f t="shared" si="112"/>
        <v>#VALUE!</v>
      </c>
      <c r="O537" s="10" t="e">
        <f t="shared" ref="O537" si="113">+O536/(O$465+O$472)</f>
        <v>#VALUE!</v>
      </c>
      <c r="P537" s="10" t="e">
        <f t="shared" si="112"/>
        <v>#VALUE!</v>
      </c>
      <c r="Q537" s="6"/>
      <c r="R537" s="11" t="s">
        <v>388</v>
      </c>
    </row>
    <row r="538" spans="1:18" s="87" customFormat="1" ht="14">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t="e">
        <f t="shared" si="114"/>
        <v>#DIV/0!</v>
      </c>
      <c r="M538" s="10" t="e">
        <f t="shared" si="114"/>
        <v>#DIV/0!</v>
      </c>
      <c r="N538" s="10" t="e">
        <f>N536/M536-1</f>
        <v>#VALUE!</v>
      </c>
      <c r="O538" s="10" t="e">
        <f>O536/M536-1</f>
        <v>#VALUE!</v>
      </c>
      <c r="P538" s="10" t="e">
        <f>P536/N536-1</f>
        <v>#VALUE!</v>
      </c>
      <c r="Q538" s="17"/>
      <c r="R538" s="14" t="s">
        <v>20</v>
      </c>
    </row>
    <row r="539" spans="1:18" ht="14">
      <c r="B539" s="365" t="s">
        <v>7</v>
      </c>
      <c r="C539" s="365"/>
      <c r="D539" s="365"/>
      <c r="E539" s="365"/>
      <c r="F539" s="365"/>
      <c r="G539" s="365"/>
      <c r="H539" s="365"/>
      <c r="I539" s="365"/>
      <c r="J539" s="365"/>
      <c r="K539" s="365"/>
      <c r="L539" s="365"/>
      <c r="M539" s="365"/>
      <c r="N539" s="365"/>
      <c r="O539" s="118"/>
      <c r="P539" s="118"/>
      <c r="Q539" s="6"/>
      <c r="R539" s="3"/>
    </row>
    <row r="540" spans="1:18" ht="14">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t="str">
        <f t="shared" si="115"/>
        <v/>
      </c>
      <c r="N540" s="16" t="str">
        <f t="shared" si="115"/>
        <v/>
      </c>
      <c r="O540" s="16" t="str">
        <f t="shared" si="115"/>
        <v/>
      </c>
      <c r="P540" s="16" t="str">
        <f t="shared" si="115"/>
        <v/>
      </c>
      <c r="Q540" s="6"/>
      <c r="R540" s="9" t="s">
        <v>12</v>
      </c>
    </row>
    <row r="541" spans="1:18" ht="14">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t="str">
        <f t="shared" si="115"/>
        <v/>
      </c>
      <c r="N541" s="7" t="str">
        <f t="shared" si="115"/>
        <v/>
      </c>
      <c r="O541" s="7" t="str">
        <f t="shared" si="115"/>
        <v/>
      </c>
      <c r="P541" s="7" t="str">
        <f t="shared" si="115"/>
        <v/>
      </c>
      <c r="Q541" s="6"/>
      <c r="R541" s="9" t="s">
        <v>13</v>
      </c>
    </row>
    <row r="542" spans="1:18" ht="14">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t="str">
        <f t="shared" si="115"/>
        <v/>
      </c>
      <c r="M542" s="7" t="str">
        <f t="shared" si="115"/>
        <v/>
      </c>
      <c r="N542" s="7" t="str">
        <f t="shared" si="115"/>
        <v/>
      </c>
      <c r="O542" s="7" t="str">
        <f t="shared" si="115"/>
        <v/>
      </c>
      <c r="P542" s="7" t="str">
        <f t="shared" si="115"/>
        <v/>
      </c>
      <c r="Q542" s="6"/>
      <c r="R542" s="9" t="s">
        <v>14</v>
      </c>
    </row>
    <row r="543" spans="1:18" ht="14">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t="str">
        <f t="shared" si="115"/>
        <v/>
      </c>
      <c r="L543" s="18" t="str">
        <f t="shared" si="115"/>
        <v/>
      </c>
      <c r="M543" s="18" t="str">
        <f t="shared" si="115"/>
        <v/>
      </c>
      <c r="N543" s="18" t="str">
        <f t="shared" si="115"/>
        <v/>
      </c>
      <c r="O543" s="18" t="str">
        <f t="shared" si="115"/>
        <v/>
      </c>
      <c r="P543" s="18" t="str">
        <f t="shared" si="115"/>
        <v/>
      </c>
      <c r="Q543" s="6"/>
      <c r="R543" s="9" t="s">
        <v>19</v>
      </c>
    </row>
    <row r="544" spans="1:18" ht="14">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t="e">
        <f>IF(N541="",N540*4,IF(N542="",(N541+N540)*2,IF(N543="",((N542+N541+N540)/3)*4,SUM(N540:N543))))</f>
        <v>#VALUE!</v>
      </c>
      <c r="O544" s="18" t="e">
        <f>IF(O541="",O540*4,IF(O542="",(O541+O540)*2,IF(O543="",((O542+O541+O540)/3)*4,SUM(O540:O543))))</f>
        <v>#VALUE!</v>
      </c>
      <c r="P544" s="18" t="e">
        <f>IF(P541="",P540*4,IF(P542="",(P541+P540)*2,IF(P543="",((P542+P541+P540)/3)*4,SUM(P540:P543))))</f>
        <v>#VALUE!</v>
      </c>
      <c r="Q544" s="6"/>
      <c r="R544" s="9" t="s">
        <v>15</v>
      </c>
    </row>
    <row r="545" spans="1:18" ht="14">
      <c r="B545" s="21" t="e">
        <f t="shared" ref="B545:P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t="e">
        <f t="shared" si="117"/>
        <v>#DIV/0!</v>
      </c>
      <c r="L545" s="22" t="e">
        <f t="shared" si="117"/>
        <v>#DIV/0!</v>
      </c>
      <c r="M545" s="22" t="e">
        <f t="shared" si="117"/>
        <v>#DIV/0!</v>
      </c>
      <c r="N545" s="23" t="e">
        <f t="shared" si="117"/>
        <v>#VALUE!</v>
      </c>
      <c r="O545" s="23" t="e">
        <f t="shared" ref="O545" si="118">+O544/(O$465+O$472)</f>
        <v>#VALUE!</v>
      </c>
      <c r="P545" s="23" t="e">
        <f t="shared" si="117"/>
        <v>#VALUE!</v>
      </c>
      <c r="Q545" s="6"/>
      <c r="R545" s="11" t="s">
        <v>388</v>
      </c>
    </row>
    <row r="546" spans="1:18" ht="14">
      <c r="B546" s="363" t="s">
        <v>25</v>
      </c>
      <c r="C546" s="363"/>
      <c r="D546" s="363"/>
      <c r="E546" s="363"/>
      <c r="F546" s="363"/>
      <c r="G546" s="363"/>
      <c r="H546" s="363"/>
      <c r="I546" s="363"/>
      <c r="J546" s="363"/>
      <c r="K546" s="363"/>
      <c r="L546" s="363"/>
      <c r="M546" s="363"/>
      <c r="N546" s="363"/>
      <c r="O546" s="120"/>
      <c r="P546" s="120"/>
      <c r="Q546" s="6"/>
      <c r="R546" s="3"/>
    </row>
    <row r="547" spans="1:18" ht="14">
      <c r="B547" s="16" t="str">
        <f t="shared" ref="B547:P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t="str">
        <f t="shared" si="119"/>
        <v/>
      </c>
      <c r="N547" s="16" t="str">
        <f t="shared" si="119"/>
        <v/>
      </c>
      <c r="O547" s="16" t="str">
        <f t="shared" ref="O547" si="120">IFERROR(O507+O468-O532-O540,"")</f>
        <v/>
      </c>
      <c r="P547" s="16" t="str">
        <f t="shared" si="119"/>
        <v/>
      </c>
      <c r="Q547" s="6"/>
      <c r="R547" s="9" t="s">
        <v>12</v>
      </c>
    </row>
    <row r="548" spans="1:18" ht="14">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t="str">
        <f t="shared" si="119"/>
        <v/>
      </c>
      <c r="N548" s="7" t="str">
        <f t="shared" si="119"/>
        <v/>
      </c>
      <c r="O548" s="7" t="str">
        <f t="shared" ref="O548" si="121">IFERROR(O508+O469-O533-O541,"")</f>
        <v/>
      </c>
      <c r="P548" s="7" t="str">
        <f t="shared" si="119"/>
        <v/>
      </c>
      <c r="Q548" s="6"/>
      <c r="R548" s="9" t="s">
        <v>13</v>
      </c>
    </row>
    <row r="549" spans="1:18" ht="14">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t="str">
        <f t="shared" si="119"/>
        <v/>
      </c>
      <c r="M549" s="7" t="str">
        <f t="shared" si="119"/>
        <v/>
      </c>
      <c r="N549" s="7" t="str">
        <f t="shared" si="119"/>
        <v/>
      </c>
      <c r="O549" s="7" t="str">
        <f t="shared" ref="O549" si="122">IFERROR(O509+O470-O534-O542,"")</f>
        <v/>
      </c>
      <c r="P549" s="7" t="str">
        <f t="shared" si="119"/>
        <v/>
      </c>
      <c r="Q549" s="6"/>
      <c r="R549" s="9" t="s">
        <v>14</v>
      </c>
    </row>
    <row r="550" spans="1:18" ht="14">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t="str">
        <f t="shared" si="119"/>
        <v/>
      </c>
      <c r="L550" s="18" t="str">
        <f t="shared" si="119"/>
        <v/>
      </c>
      <c r="M550" s="18" t="str">
        <f t="shared" si="119"/>
        <v/>
      </c>
      <c r="N550" s="18" t="str">
        <f t="shared" si="119"/>
        <v/>
      </c>
      <c r="O550" s="18" t="str">
        <f t="shared" ref="O550" si="123">IFERROR(O510+O471-O535-O543,"")</f>
        <v/>
      </c>
      <c r="P550" s="18" t="str">
        <f t="shared" si="119"/>
        <v/>
      </c>
      <c r="Q550" s="6"/>
      <c r="R550" s="9" t="s">
        <v>19</v>
      </c>
    </row>
    <row r="551" spans="1:18" ht="14">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0</v>
      </c>
      <c r="L551" s="18">
        <f t="shared" si="119"/>
        <v>0</v>
      </c>
      <c r="M551" s="18">
        <f t="shared" si="119"/>
        <v>0</v>
      </c>
      <c r="N551" s="18" t="str">
        <f t="shared" si="119"/>
        <v/>
      </c>
      <c r="O551" s="18" t="str">
        <f t="shared" ref="O551" si="124">IFERROR(O511+O472-O536-O544,"")</f>
        <v/>
      </c>
      <c r="P551" s="18" t="str">
        <f t="shared" si="119"/>
        <v/>
      </c>
      <c r="Q551" s="6"/>
      <c r="R551" s="9" t="s">
        <v>15</v>
      </c>
    </row>
    <row r="552" spans="1:18" ht="14">
      <c r="B552" s="10" t="e">
        <f t="shared" ref="B552:P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t="e">
        <f t="shared" si="125"/>
        <v>#DIV/0!</v>
      </c>
      <c r="L552" s="10" t="e">
        <f t="shared" si="125"/>
        <v>#DIV/0!</v>
      </c>
      <c r="M552" s="10" t="e">
        <f t="shared" si="125"/>
        <v>#DIV/0!</v>
      </c>
      <c r="N552" s="10" t="e">
        <f t="shared" si="125"/>
        <v>#VALUE!</v>
      </c>
      <c r="O552" s="10" t="e">
        <f t="shared" ref="O552" si="126">+O551/(O$465+O$472)</f>
        <v>#VALUE!</v>
      </c>
      <c r="P552" s="10" t="e">
        <f t="shared" si="125"/>
        <v>#VALUE!</v>
      </c>
      <c r="Q552" s="6"/>
      <c r="R552" s="11" t="s">
        <v>26</v>
      </c>
    </row>
    <row r="553" spans="1:18" s="87" customFormat="1" ht="14">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t="e">
        <f t="shared" si="127"/>
        <v>#DIV/0!</v>
      </c>
      <c r="M553" s="10" t="e">
        <f t="shared" si="127"/>
        <v>#DIV/0!</v>
      </c>
      <c r="N553" s="10" t="e">
        <f>N551/M551-1</f>
        <v>#VALUE!</v>
      </c>
      <c r="O553" s="10" t="e">
        <f>O551/M551-1</f>
        <v>#VALUE!</v>
      </c>
      <c r="P553" s="10" t="e">
        <f>P551/N551-1</f>
        <v>#VALUE!</v>
      </c>
      <c r="Q553" s="17"/>
      <c r="R553" s="14" t="s">
        <v>20</v>
      </c>
    </row>
    <row r="554" spans="1:18" ht="14">
      <c r="B554" s="363" t="s">
        <v>27</v>
      </c>
      <c r="C554" s="363"/>
      <c r="D554" s="363"/>
      <c r="E554" s="363"/>
      <c r="F554" s="363"/>
      <c r="G554" s="363"/>
      <c r="H554" s="363"/>
      <c r="I554" s="363"/>
      <c r="J554" s="363"/>
      <c r="K554" s="363"/>
      <c r="L554" s="363"/>
      <c r="M554" s="363"/>
      <c r="N554" s="363"/>
      <c r="O554" s="120"/>
      <c r="P554" s="120"/>
      <c r="Q554" s="6"/>
      <c r="R554" s="11"/>
    </row>
    <row r="555" spans="1:18" ht="14">
      <c r="B555" s="16" t="str">
        <f t="shared" ref="B555:P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t="str">
        <f t="shared" si="128"/>
        <v/>
      </c>
      <c r="N555" s="16" t="str">
        <f t="shared" si="128"/>
        <v/>
      </c>
      <c r="O555" s="16" t="str">
        <f t="shared" ref="O555" si="129">IFERROR(O547+O593,"")</f>
        <v/>
      </c>
      <c r="P555" s="16" t="str">
        <f t="shared" si="128"/>
        <v/>
      </c>
      <c r="Q555" s="6"/>
      <c r="R555" s="9" t="s">
        <v>12</v>
      </c>
    </row>
    <row r="556" spans="1:18" ht="14">
      <c r="B556" s="7" t="str">
        <f t="shared" ref="B556:P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t="str">
        <f t="shared" si="130"/>
        <v/>
      </c>
      <c r="N556" s="7" t="str">
        <f t="shared" si="130"/>
        <v/>
      </c>
      <c r="O556" s="7" t="str">
        <f t="shared" ref="O556" si="131">IFERROR(O548+O594-O593,"")</f>
        <v/>
      </c>
      <c r="P556" s="7" t="str">
        <f t="shared" si="130"/>
        <v/>
      </c>
      <c r="Q556" s="6"/>
      <c r="R556" s="9" t="s">
        <v>13</v>
      </c>
    </row>
    <row r="557" spans="1:18" ht="14">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t="str">
        <f t="shared" si="130"/>
        <v/>
      </c>
      <c r="N557" s="7" t="str">
        <f t="shared" si="130"/>
        <v/>
      </c>
      <c r="O557" s="7" t="str">
        <f t="shared" ref="O557" si="132">IFERROR(O549+O595-O594,"")</f>
        <v/>
      </c>
      <c r="P557" s="7" t="str">
        <f t="shared" si="130"/>
        <v/>
      </c>
      <c r="Q557" s="6"/>
      <c r="R557" s="9" t="s">
        <v>14</v>
      </c>
    </row>
    <row r="558" spans="1:18" ht="14">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t="str">
        <f t="shared" si="130"/>
        <v/>
      </c>
      <c r="M558" s="18" t="str">
        <f t="shared" si="130"/>
        <v/>
      </c>
      <c r="N558" s="18" t="str">
        <f t="shared" si="130"/>
        <v/>
      </c>
      <c r="O558" s="18" t="str">
        <f t="shared" ref="O558" si="133">IFERROR(O550+O596-O595,"")</f>
        <v/>
      </c>
      <c r="P558" s="18" t="str">
        <f t="shared" si="130"/>
        <v/>
      </c>
      <c r="Q558" s="6"/>
      <c r="R558" s="9" t="s">
        <v>19</v>
      </c>
    </row>
    <row r="559" spans="1:18" ht="14">
      <c r="B559" s="25" t="str">
        <f t="shared" ref="B559:P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t="str">
        <f t="shared" si="134"/>
        <v/>
      </c>
      <c r="L559" s="18" t="str">
        <f t="shared" si="134"/>
        <v/>
      </c>
      <c r="M559" s="18" t="str">
        <f t="shared" si="134"/>
        <v/>
      </c>
      <c r="N559" s="18" t="str">
        <f t="shared" si="134"/>
        <v/>
      </c>
      <c r="O559" s="18" t="str">
        <f t="shared" ref="O559" si="135">IFERROR(O551+O596,"")</f>
        <v/>
      </c>
      <c r="P559" s="18" t="str">
        <f t="shared" si="134"/>
        <v/>
      </c>
      <c r="Q559" s="6"/>
      <c r="R559" s="9" t="s">
        <v>15</v>
      </c>
    </row>
    <row r="560" spans="1:18" ht="14">
      <c r="B560" s="10" t="e">
        <f t="shared" ref="B560:P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t="e">
        <f t="shared" si="136"/>
        <v>#VALUE!</v>
      </c>
      <c r="L560" s="10" t="e">
        <f t="shared" si="136"/>
        <v>#VALUE!</v>
      </c>
      <c r="M560" s="10" t="e">
        <f t="shared" si="136"/>
        <v>#VALUE!</v>
      </c>
      <c r="N560" s="10" t="e">
        <f t="shared" si="136"/>
        <v>#VALUE!</v>
      </c>
      <c r="O560" s="10" t="e">
        <f t="shared" ref="O560" si="137">+O559/(O$465+O$472)</f>
        <v>#VALUE!</v>
      </c>
      <c r="P560" s="10" t="e">
        <f t="shared" si="136"/>
        <v>#VALUE!</v>
      </c>
      <c r="Q560" s="6"/>
      <c r="R560" s="11" t="s">
        <v>28</v>
      </c>
    </row>
    <row r="561" spans="1:18" s="87" customFormat="1" ht="14">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t="e">
        <f t="shared" si="138"/>
        <v>#VALUE!</v>
      </c>
      <c r="M561" s="10" t="e">
        <f t="shared" si="138"/>
        <v>#VALUE!</v>
      </c>
      <c r="N561" s="10" t="e">
        <f>N559/M559-1</f>
        <v>#VALUE!</v>
      </c>
      <c r="O561" s="10" t="e">
        <f>O559/M559-1</f>
        <v>#VALUE!</v>
      </c>
      <c r="P561" s="10" t="e">
        <f>P559/N559-1</f>
        <v>#VALUE!</v>
      </c>
      <c r="Q561" s="17"/>
      <c r="R561" s="14" t="s">
        <v>20</v>
      </c>
    </row>
    <row r="562" spans="1:18" ht="14">
      <c r="B562" s="365" t="s">
        <v>357</v>
      </c>
      <c r="C562" s="365"/>
      <c r="D562" s="365"/>
      <c r="E562" s="365"/>
      <c r="F562" s="365"/>
      <c r="G562" s="365"/>
      <c r="H562" s="365"/>
      <c r="I562" s="365"/>
      <c r="J562" s="365"/>
      <c r="K562" s="365"/>
      <c r="L562" s="365"/>
      <c r="M562" s="365"/>
      <c r="N562" s="365"/>
      <c r="O562" s="118"/>
      <c r="P562" s="118"/>
      <c r="Q562" s="6"/>
      <c r="R562" s="3"/>
    </row>
    <row r="563" spans="1:18" ht="14">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t="str">
        <f t="shared" si="139"/>
        <v/>
      </c>
      <c r="N563" s="16" t="str">
        <f t="shared" si="139"/>
        <v/>
      </c>
      <c r="O563" s="16" t="str">
        <f t="shared" si="139"/>
        <v/>
      </c>
      <c r="P563" s="16" t="str">
        <f t="shared" si="139"/>
        <v/>
      </c>
      <c r="Q563" s="6"/>
      <c r="R563" s="9" t="s">
        <v>12</v>
      </c>
    </row>
    <row r="564" spans="1:18" ht="14">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t="str">
        <f t="shared" si="139"/>
        <v/>
      </c>
      <c r="N564" s="7" t="str">
        <f t="shared" si="139"/>
        <v/>
      </c>
      <c r="O564" s="7" t="str">
        <f t="shared" si="139"/>
        <v/>
      </c>
      <c r="P564" s="7" t="str">
        <f t="shared" si="139"/>
        <v/>
      </c>
      <c r="Q564" s="6"/>
      <c r="R564" s="9" t="s">
        <v>13</v>
      </c>
    </row>
    <row r="565" spans="1:18" ht="14">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t="str">
        <f t="shared" si="139"/>
        <v/>
      </c>
      <c r="M565" s="7" t="str">
        <f t="shared" si="139"/>
        <v/>
      </c>
      <c r="N565" s="7" t="str">
        <f t="shared" si="139"/>
        <v/>
      </c>
      <c r="O565" s="7" t="str">
        <f t="shared" si="139"/>
        <v/>
      </c>
      <c r="P565" s="7" t="str">
        <f t="shared" si="139"/>
        <v/>
      </c>
      <c r="Q565" s="6"/>
      <c r="R565" s="9" t="s">
        <v>14</v>
      </c>
    </row>
    <row r="566" spans="1:18" ht="14">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t="str">
        <f t="shared" si="139"/>
        <v/>
      </c>
      <c r="L566" s="18" t="str">
        <f t="shared" si="139"/>
        <v/>
      </c>
      <c r="M566" s="18" t="str">
        <f t="shared" si="139"/>
        <v/>
      </c>
      <c r="N566" s="18" t="str">
        <f t="shared" si="139"/>
        <v/>
      </c>
      <c r="O566" s="18" t="str">
        <f t="shared" si="139"/>
        <v/>
      </c>
      <c r="P566" s="18" t="str">
        <f t="shared" si="139"/>
        <v/>
      </c>
      <c r="Q566" s="6"/>
      <c r="R566" s="9" t="s">
        <v>19</v>
      </c>
    </row>
    <row r="567" spans="1:18" ht="14">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0</v>
      </c>
      <c r="M567" s="18">
        <f t="shared" si="140"/>
        <v>0</v>
      </c>
      <c r="N567" s="18" t="e">
        <f>IF(N564="",N563*4,IF(N565="",(N564+N563)*2,IF(N566="",((N565+N564+N563)/3)*4,SUM(N563:N566))))</f>
        <v>#VALUE!</v>
      </c>
      <c r="O567" s="18" t="e">
        <f>IF(O564="",O563*4,IF(O565="",(O564+O563)*2,IF(O566="",((O565+O564+O563)/3)*4,SUM(O563:O566))))</f>
        <v>#VALUE!</v>
      </c>
      <c r="P567" s="18" t="e">
        <f>IF(P564="",P563*4,IF(P565="",(P564+P563)*2,IF(P566="",((P565+P564+P563)/3)*4,SUM(P563:P566))))</f>
        <v>#VALUE!</v>
      </c>
      <c r="Q567" s="6"/>
      <c r="R567" s="9" t="s">
        <v>15</v>
      </c>
    </row>
    <row r="568" spans="1:18" ht="14">
      <c r="B568" s="10" t="e">
        <f t="shared" ref="B568:P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t="e">
        <f t="shared" si="141"/>
        <v>#DIV/0!</v>
      </c>
      <c r="L568" s="10" t="e">
        <f t="shared" si="141"/>
        <v>#DIV/0!</v>
      </c>
      <c r="M568" s="10" t="e">
        <f t="shared" si="141"/>
        <v>#DIV/0!</v>
      </c>
      <c r="N568" s="10" t="e">
        <f t="shared" si="141"/>
        <v>#VALUE!</v>
      </c>
      <c r="O568" s="10" t="e">
        <f t="shared" ref="O568" si="142">+O567/(O$465+O$472)</f>
        <v>#VALUE!</v>
      </c>
      <c r="P568" s="10" t="e">
        <f t="shared" si="141"/>
        <v>#VALUE!</v>
      </c>
      <c r="Q568" s="6"/>
      <c r="R568" s="11" t="s">
        <v>388</v>
      </c>
    </row>
    <row r="569" spans="1:18" ht="14">
      <c r="B569" s="363" t="s">
        <v>29</v>
      </c>
      <c r="C569" s="363"/>
      <c r="D569" s="363"/>
      <c r="E569" s="363"/>
      <c r="F569" s="363"/>
      <c r="G569" s="363"/>
      <c r="H569" s="363"/>
      <c r="I569" s="363"/>
      <c r="J569" s="363"/>
      <c r="K569" s="363"/>
      <c r="L569" s="363"/>
      <c r="M569" s="363"/>
      <c r="N569" s="363"/>
      <c r="O569" s="120"/>
      <c r="P569" s="120"/>
      <c r="Q569" s="6"/>
      <c r="R569" s="3"/>
    </row>
    <row r="570" spans="1:18" ht="14">
      <c r="B570" s="16" t="str">
        <f t="shared" ref="B570:P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t="str">
        <f t="shared" si="143"/>
        <v/>
      </c>
      <c r="N570" s="16" t="str">
        <f t="shared" si="143"/>
        <v/>
      </c>
      <c r="O570" s="16" t="str">
        <f t="shared" ref="O570" si="144">IFERROR(O547-O563,"")</f>
        <v/>
      </c>
      <c r="P570" s="16" t="str">
        <f t="shared" si="143"/>
        <v/>
      </c>
      <c r="Q570" s="6"/>
      <c r="R570" s="9" t="s">
        <v>12</v>
      </c>
    </row>
    <row r="571" spans="1:18" ht="14">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t="str">
        <f t="shared" si="143"/>
        <v/>
      </c>
      <c r="N571" s="7" t="str">
        <f t="shared" si="143"/>
        <v/>
      </c>
      <c r="O571" s="7" t="str">
        <f t="shared" ref="O571" si="145">IFERROR(O548-O564,"")</f>
        <v/>
      </c>
      <c r="P571" s="7" t="str">
        <f t="shared" si="143"/>
        <v/>
      </c>
      <c r="Q571" s="6"/>
      <c r="R571" s="9" t="s">
        <v>13</v>
      </c>
    </row>
    <row r="572" spans="1:18" ht="14">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t="str">
        <f t="shared" si="143"/>
        <v/>
      </c>
      <c r="M572" s="7" t="str">
        <f t="shared" si="143"/>
        <v/>
      </c>
      <c r="N572" s="7" t="str">
        <f t="shared" si="143"/>
        <v/>
      </c>
      <c r="O572" s="7" t="str">
        <f t="shared" ref="O572" si="146">IFERROR(O549-O565,"")</f>
        <v/>
      </c>
      <c r="P572" s="7" t="str">
        <f t="shared" si="143"/>
        <v/>
      </c>
      <c r="Q572" s="6"/>
      <c r="R572" s="9" t="s">
        <v>14</v>
      </c>
    </row>
    <row r="573" spans="1:18" ht="14">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t="str">
        <f t="shared" si="143"/>
        <v/>
      </c>
      <c r="L573" s="18" t="str">
        <f t="shared" si="143"/>
        <v/>
      </c>
      <c r="M573" s="18" t="str">
        <f t="shared" si="143"/>
        <v/>
      </c>
      <c r="N573" s="18" t="str">
        <f t="shared" si="143"/>
        <v/>
      </c>
      <c r="O573" s="18" t="str">
        <f t="shared" ref="O573" si="147">IFERROR(O550-O566,"")</f>
        <v/>
      </c>
      <c r="P573" s="18" t="str">
        <f t="shared" si="143"/>
        <v/>
      </c>
      <c r="Q573" s="6"/>
      <c r="R573" s="9" t="s">
        <v>19</v>
      </c>
    </row>
    <row r="574" spans="1:18" ht="14">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0</v>
      </c>
      <c r="L574" s="18">
        <f t="shared" si="148"/>
        <v>0</v>
      </c>
      <c r="M574" s="18">
        <f t="shared" si="148"/>
        <v>0</v>
      </c>
      <c r="N574" s="18" t="str">
        <f>IFERROR(N551-N567,"")</f>
        <v/>
      </c>
      <c r="O574" s="18" t="str">
        <f>IFERROR(O551-O567,"")</f>
        <v/>
      </c>
      <c r="P574" s="18" t="str">
        <f>IFERROR(P551-P567,"")</f>
        <v/>
      </c>
      <c r="Q574" s="6"/>
      <c r="R574" s="9" t="s">
        <v>15</v>
      </c>
    </row>
    <row r="575" spans="1:18" ht="14">
      <c r="B575" s="10" t="e">
        <f t="shared" ref="B575:P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t="e">
        <f t="shared" si="149"/>
        <v>#DIV/0!</v>
      </c>
      <c r="L575" s="10" t="e">
        <f t="shared" si="149"/>
        <v>#DIV/0!</v>
      </c>
      <c r="M575" s="10" t="e">
        <f t="shared" si="149"/>
        <v>#DIV/0!</v>
      </c>
      <c r="N575" s="10" t="e">
        <f t="shared" si="149"/>
        <v>#VALUE!</v>
      </c>
      <c r="O575" s="10" t="e">
        <f t="shared" ref="O575" si="150">+O574/(O$465+O$472)</f>
        <v>#VALUE!</v>
      </c>
      <c r="P575" s="10" t="e">
        <f t="shared" si="149"/>
        <v>#VALUE!</v>
      </c>
      <c r="Q575" s="6"/>
      <c r="R575" s="11" t="s">
        <v>30</v>
      </c>
    </row>
    <row r="576" spans="1:18" ht="14">
      <c r="B576" s="366" t="s">
        <v>358</v>
      </c>
      <c r="C576" s="366"/>
      <c r="D576" s="366"/>
      <c r="E576" s="366"/>
      <c r="F576" s="366"/>
      <c r="G576" s="366"/>
      <c r="H576" s="366"/>
      <c r="I576" s="366"/>
      <c r="J576" s="366"/>
      <c r="K576" s="366"/>
      <c r="L576" s="366"/>
      <c r="M576" s="366"/>
      <c r="N576" s="366"/>
      <c r="O576" s="122"/>
      <c r="P576" s="122"/>
      <c r="Q576" s="6"/>
      <c r="R576" s="3"/>
    </row>
    <row r="577" spans="1:18" ht="14">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t="str">
        <f t="shared" si="151"/>
        <v/>
      </c>
      <c r="N577" s="16" t="str">
        <f t="shared" si="151"/>
        <v/>
      </c>
      <c r="O577" s="16" t="str">
        <f t="shared" si="151"/>
        <v/>
      </c>
      <c r="P577" s="16" t="str">
        <f t="shared" si="151"/>
        <v/>
      </c>
      <c r="Q577" s="6"/>
      <c r="R577" s="9" t="s">
        <v>12</v>
      </c>
    </row>
    <row r="578" spans="1:18" ht="14">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t="str">
        <f t="shared" si="151"/>
        <v/>
      </c>
      <c r="N578" s="7" t="str">
        <f t="shared" si="151"/>
        <v/>
      </c>
      <c r="O578" s="7" t="str">
        <f t="shared" si="151"/>
        <v/>
      </c>
      <c r="P578" s="7" t="str">
        <f t="shared" si="151"/>
        <v/>
      </c>
      <c r="Q578" s="6"/>
      <c r="R578" s="9" t="s">
        <v>13</v>
      </c>
    </row>
    <row r="579" spans="1:18" ht="14">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t="str">
        <f t="shared" si="151"/>
        <v/>
      </c>
      <c r="N579" s="7" t="str">
        <f t="shared" si="151"/>
        <v/>
      </c>
      <c r="O579" s="7" t="str">
        <f t="shared" si="151"/>
        <v/>
      </c>
      <c r="P579" s="7" t="str">
        <f t="shared" si="151"/>
        <v/>
      </c>
      <c r="Q579" s="6"/>
      <c r="R579" s="9" t="s">
        <v>14</v>
      </c>
    </row>
    <row r="580" spans="1:18" ht="14">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t="str">
        <f t="shared" si="151"/>
        <v/>
      </c>
      <c r="L580" s="18" t="str">
        <f t="shared" si="151"/>
        <v/>
      </c>
      <c r="M580" s="18" t="str">
        <f t="shared" si="151"/>
        <v/>
      </c>
      <c r="N580" s="18" t="str">
        <f t="shared" si="151"/>
        <v/>
      </c>
      <c r="O580" s="18" t="str">
        <f t="shared" si="151"/>
        <v/>
      </c>
      <c r="P580" s="18" t="str">
        <f t="shared" si="151"/>
        <v/>
      </c>
      <c r="Q580" s="6"/>
      <c r="R580" s="9" t="s">
        <v>19</v>
      </c>
    </row>
    <row r="581" spans="1:18" ht="14">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0</v>
      </c>
      <c r="L581" s="18">
        <f t="shared" si="152"/>
        <v>0</v>
      </c>
      <c r="M581" s="18">
        <f t="shared" si="152"/>
        <v>0</v>
      </c>
      <c r="N581" s="18" t="e">
        <f>IF(N578="",N577*4,IF(N579="",(N578+N577)*2,IF(N580="",((N579+N578+N577)/3)*4,SUM(N577:N580))))</f>
        <v>#VALUE!</v>
      </c>
      <c r="O581" s="18" t="e">
        <f>IF(O578="",O577*4,IF(O579="",(O578+O577)*2,IF(O580="",((O579+O578+O577)/3)*4,SUM(O577:O580))))</f>
        <v>#VALUE!</v>
      </c>
      <c r="P581" s="18" t="e">
        <f>IF(P578="",P577*4,IF(P579="",(P578+P577)*2,IF(P580="",((P579+P578+P577)/3)*4,SUM(P577:P580))))</f>
        <v>#VALUE!</v>
      </c>
      <c r="Q581" s="6"/>
      <c r="R581" s="9" t="s">
        <v>15</v>
      </c>
    </row>
    <row r="582" spans="1:18" ht="14">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t="e">
        <f t="shared" si="153"/>
        <v>#DIV/0!</v>
      </c>
      <c r="L582" s="10" t="e">
        <f t="shared" si="153"/>
        <v>#DIV/0!</v>
      </c>
      <c r="M582" s="10" t="e">
        <f t="shared" si="153"/>
        <v>#DIV/0!</v>
      </c>
      <c r="N582" s="10" t="e">
        <f>+N581/N$574</f>
        <v>#VALUE!</v>
      </c>
      <c r="O582" s="10" t="e">
        <f>+O581/O$574</f>
        <v>#VALUE!</v>
      </c>
      <c r="P582" s="10" t="e">
        <f>+P581/P$574</f>
        <v>#VALUE!</v>
      </c>
      <c r="Q582" s="6"/>
      <c r="R582" s="11" t="s">
        <v>31</v>
      </c>
    </row>
    <row r="583" spans="1:18" ht="14">
      <c r="B583" s="363" t="s">
        <v>726</v>
      </c>
      <c r="C583" s="363"/>
      <c r="D583" s="363"/>
      <c r="E583" s="363"/>
      <c r="F583" s="363"/>
      <c r="G583" s="363"/>
      <c r="H583" s="363"/>
      <c r="I583" s="363"/>
      <c r="J583" s="363"/>
      <c r="K583" s="363"/>
      <c r="L583" s="363"/>
      <c r="M583" s="363"/>
      <c r="N583" s="363"/>
      <c r="O583" s="120"/>
      <c r="P583" s="120"/>
      <c r="Q583" s="6"/>
      <c r="R583" s="3"/>
    </row>
    <row r="584" spans="1:18" ht="14">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t="str">
        <f t="shared" si="154"/>
        <v/>
      </c>
      <c r="N584" s="16" t="str">
        <f t="shared" si="154"/>
        <v/>
      </c>
      <c r="O584" s="16" t="str">
        <f t="shared" si="154"/>
        <v/>
      </c>
      <c r="P584" s="16" t="str">
        <f t="shared" si="154"/>
        <v/>
      </c>
      <c r="Q584" s="6"/>
      <c r="R584" s="9" t="s">
        <v>12</v>
      </c>
    </row>
    <row r="585" spans="1:18" ht="14">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t="str">
        <f t="shared" si="154"/>
        <v/>
      </c>
      <c r="N585" s="7" t="str">
        <f t="shared" si="154"/>
        <v/>
      </c>
      <c r="O585" s="7" t="str">
        <f t="shared" si="154"/>
        <v/>
      </c>
      <c r="P585" s="7" t="str">
        <f t="shared" si="154"/>
        <v/>
      </c>
      <c r="Q585" s="6"/>
      <c r="R585" s="9" t="s">
        <v>13</v>
      </c>
    </row>
    <row r="586" spans="1:18" ht="14">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t="str">
        <f t="shared" si="154"/>
        <v/>
      </c>
      <c r="M586" s="7" t="str">
        <f t="shared" si="154"/>
        <v/>
      </c>
      <c r="N586" s="7" t="str">
        <f t="shared" si="154"/>
        <v/>
      </c>
      <c r="O586" s="7" t="str">
        <f t="shared" si="154"/>
        <v/>
      </c>
      <c r="P586" s="7" t="str">
        <f t="shared" si="154"/>
        <v/>
      </c>
      <c r="Q586" s="6"/>
      <c r="R586" s="9" t="s">
        <v>14</v>
      </c>
    </row>
    <row r="587" spans="1:18" ht="14">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t="str">
        <f t="shared" si="154"/>
        <v/>
      </c>
      <c r="L587" s="18" t="str">
        <f t="shared" si="154"/>
        <v/>
      </c>
      <c r="M587" s="18" t="str">
        <f t="shared" si="154"/>
        <v/>
      </c>
      <c r="N587" s="18" t="str">
        <f t="shared" si="154"/>
        <v/>
      </c>
      <c r="O587" s="18" t="str">
        <f t="shared" si="154"/>
        <v/>
      </c>
      <c r="P587" s="18" t="str">
        <f t="shared" si="154"/>
        <v/>
      </c>
      <c r="Q587" s="6"/>
      <c r="R587" s="9" t="s">
        <v>19</v>
      </c>
    </row>
    <row r="588" spans="1:18" ht="14">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0</v>
      </c>
      <c r="L588" s="18">
        <f t="shared" si="155"/>
        <v>0</v>
      </c>
      <c r="M588" s="18">
        <f t="shared" si="155"/>
        <v>0</v>
      </c>
      <c r="N588" s="18" t="e">
        <f>IF(N585="",N584*4,IF(N586="",(N585+N584)*2,IF(N587="",((N586+N585+N584)/3)*4,SUM(N584:N587))))</f>
        <v>#VALUE!</v>
      </c>
      <c r="O588" s="18" t="e">
        <f>IF(O585="",O584*4,IF(O586="",(O585+O584)*2,IF(O587="",((O586+O585+O584)/3)*4,SUM(O584:O587))))</f>
        <v>#VALUE!</v>
      </c>
      <c r="P588" s="18" t="e">
        <f>IF(P585="",P584*4,IF(P586="",(P585+P584)*2,IF(P587="",((P586+P585+P584)/3)*4,SUM(P584:P587))))</f>
        <v>#VALUE!</v>
      </c>
      <c r="Q588" s="6"/>
      <c r="R588" s="9" t="s">
        <v>15</v>
      </c>
    </row>
    <row r="589" spans="1:18" ht="14">
      <c r="B589" s="10" t="e">
        <f t="shared" ref="B589:P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t="e">
        <f t="shared" si="156"/>
        <v>#DIV/0!</v>
      </c>
      <c r="L589" s="10" t="e">
        <f t="shared" si="156"/>
        <v>#DIV/0!</v>
      </c>
      <c r="M589" s="10" t="e">
        <f t="shared" si="156"/>
        <v>#DIV/0!</v>
      </c>
      <c r="N589" s="10" t="e">
        <f t="shared" si="156"/>
        <v>#VALUE!</v>
      </c>
      <c r="O589" s="10" t="e">
        <f t="shared" ref="O589" si="157">+O588/(O$465+O$472)</f>
        <v>#VALUE!</v>
      </c>
      <c r="P589" s="10" t="e">
        <f t="shared" si="156"/>
        <v>#VALUE!</v>
      </c>
      <c r="Q589" s="6"/>
      <c r="R589" s="11" t="s">
        <v>32</v>
      </c>
    </row>
    <row r="590" spans="1:18" s="87" customFormat="1" ht="14">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t="e">
        <f t="shared" si="158"/>
        <v>#DIV/0!</v>
      </c>
      <c r="M590" s="10" t="e">
        <f t="shared" si="158"/>
        <v>#DIV/0!</v>
      </c>
      <c r="N590" s="10" t="e">
        <f>N588/M588-1</f>
        <v>#VALUE!</v>
      </c>
      <c r="O590" s="10" t="e">
        <f>O588/M588-1</f>
        <v>#VALUE!</v>
      </c>
      <c r="P590" s="10" t="e">
        <f>P588/N588-1</f>
        <v>#VALUE!</v>
      </c>
      <c r="Q590" s="17"/>
      <c r="R590" s="14" t="s">
        <v>20</v>
      </c>
    </row>
    <row r="591" spans="1:18" ht="14">
      <c r="B591" s="347" t="s">
        <v>9</v>
      </c>
      <c r="C591" s="347"/>
      <c r="D591" s="347"/>
      <c r="E591" s="347"/>
      <c r="F591" s="347"/>
      <c r="G591" s="347"/>
      <c r="H591" s="347"/>
      <c r="I591" s="347"/>
      <c r="J591" s="347"/>
      <c r="K591" s="347"/>
      <c r="L591" s="347"/>
      <c r="M591" s="347"/>
      <c r="N591" s="347"/>
      <c r="O591" s="115"/>
      <c r="P591" s="115"/>
    </row>
    <row r="592" spans="1:18" ht="14">
      <c r="B592" s="348" t="s">
        <v>359</v>
      </c>
      <c r="C592" s="348"/>
      <c r="D592" s="348"/>
      <c r="E592" s="348"/>
      <c r="F592" s="348"/>
      <c r="G592" s="348"/>
      <c r="H592" s="348"/>
      <c r="I592" s="348"/>
      <c r="J592" s="348"/>
      <c r="K592" s="348"/>
      <c r="L592" s="348"/>
      <c r="M592" s="348"/>
      <c r="N592" s="348"/>
      <c r="O592" s="123"/>
      <c r="P592" s="123"/>
    </row>
    <row r="593" spans="2:18" ht="14">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t="str">
        <f t="shared" si="159"/>
        <v/>
      </c>
      <c r="N593" s="8" t="str">
        <f t="shared" si="159"/>
        <v/>
      </c>
      <c r="O593" s="8" t="str">
        <f t="shared" si="159"/>
        <v/>
      </c>
      <c r="P593" s="8" t="str">
        <f t="shared" si="159"/>
        <v/>
      </c>
      <c r="Q593" s="6"/>
      <c r="R593" s="9" t="s">
        <v>12</v>
      </c>
    </row>
    <row r="594" spans="2:18" ht="14">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t="str">
        <f t="shared" si="159"/>
        <v/>
      </c>
      <c r="N594" s="8" t="str">
        <f t="shared" si="159"/>
        <v/>
      </c>
      <c r="O594" s="8" t="str">
        <f t="shared" si="159"/>
        <v/>
      </c>
      <c r="P594" s="8" t="str">
        <f t="shared" si="159"/>
        <v/>
      </c>
      <c r="Q594" s="6"/>
      <c r="R594" s="9" t="s">
        <v>13</v>
      </c>
    </row>
    <row r="595" spans="2:18" ht="14">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t="str">
        <f t="shared" si="159"/>
        <v/>
      </c>
      <c r="M595" s="7" t="str">
        <f t="shared" si="159"/>
        <v/>
      </c>
      <c r="N595" s="8" t="str">
        <f t="shared" si="159"/>
        <v/>
      </c>
      <c r="O595" s="8" t="str">
        <f t="shared" si="159"/>
        <v/>
      </c>
      <c r="P595" s="8" t="str">
        <f t="shared" si="159"/>
        <v/>
      </c>
      <c r="Q595" s="6"/>
      <c r="R595" s="9" t="s">
        <v>14</v>
      </c>
    </row>
    <row r="596" spans="2:18" ht="14">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t="str">
        <f t="shared" si="160"/>
        <v/>
      </c>
      <c r="L596" s="7" t="str">
        <f t="shared" si="160"/>
        <v/>
      </c>
      <c r="M596" s="7" t="str">
        <f t="shared" si="160"/>
        <v/>
      </c>
      <c r="N596" s="8" t="str">
        <f>IFERROR(VLOOKUP($B$592,$221:$343,MATCH($R596&amp;"/"&amp;N$348,$219:$219,0),FALSE),IFERROR((VLOOKUP($B$592,$221:$343,MATCH($R595&amp;"/"&amp;N$348,$219:$219,0),FALSE)/3)*4,IFERROR(VLOOKUP($B$592,$221:$343,MATCH($R594&amp;"/"&amp;N$348,$219:$219,0),FALSE)*2,IFERROR(VLOOKUP($B$592,$221:$343,MATCH($R593&amp;"/"&amp;N$348,$219:$219,0),FALSE)*4,""))))</f>
        <v/>
      </c>
      <c r="O596" s="8" t="str">
        <f>IFERROR(VLOOKUP($B$592,$221:$343,MATCH($R596&amp;"/"&amp;O$348,$219:$219,0),FALSE),IFERROR((VLOOKUP($B$592,$221:$343,MATCH($R595&amp;"/"&amp;O$348,$219:$219,0),FALSE)/3)*4,IFERROR(VLOOKUP($B$592,$221:$343,MATCH($R594&amp;"/"&amp;O$348,$219:$219,0),FALSE)*2,IFERROR(VLOOKUP($B$592,$221:$343,MATCH($R593&amp;"/"&amp;O$348,$219:$219,0),FALSE)*4,""))))</f>
        <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ht="14">
      <c r="B597" s="10" t="e">
        <f t="shared" ref="B597:P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t="e">
        <f t="shared" si="161"/>
        <v>#VALUE!</v>
      </c>
      <c r="L597" s="10" t="e">
        <f t="shared" si="161"/>
        <v>#VALUE!</v>
      </c>
      <c r="M597" s="10" t="e">
        <f t="shared" si="161"/>
        <v>#VALUE!</v>
      </c>
      <c r="N597" s="10" t="e">
        <f t="shared" si="161"/>
        <v>#VALUE!</v>
      </c>
      <c r="O597" s="10" t="e">
        <f t="shared" ref="O597" si="162">O596/(O$465+O472)</f>
        <v>#VALUE!</v>
      </c>
      <c r="P597" s="10" t="e">
        <f t="shared" si="161"/>
        <v>#VALUE!</v>
      </c>
      <c r="Q597" s="6"/>
      <c r="R597" s="11" t="s">
        <v>388</v>
      </c>
    </row>
    <row r="598" spans="2:18" ht="14">
      <c r="B598" s="349" t="s">
        <v>361</v>
      </c>
      <c r="C598" s="350"/>
      <c r="D598" s="350"/>
      <c r="E598" s="350"/>
      <c r="F598" s="350"/>
      <c r="G598" s="350"/>
      <c r="H598" s="350"/>
      <c r="I598" s="350"/>
      <c r="J598" s="350"/>
      <c r="K598" s="350"/>
      <c r="L598" s="350"/>
      <c r="M598" s="350"/>
      <c r="N598" s="350"/>
      <c r="O598" s="115"/>
      <c r="P598" s="115"/>
    </row>
    <row r="599" spans="2:18" ht="14">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t="str">
        <f t="shared" si="163"/>
        <v/>
      </c>
      <c r="N599" s="8" t="str">
        <f t="shared" si="163"/>
        <v/>
      </c>
      <c r="O599" s="8" t="str">
        <f t="shared" si="163"/>
        <v/>
      </c>
      <c r="P599" s="8" t="str">
        <f t="shared" si="163"/>
        <v/>
      </c>
      <c r="Q599" s="6"/>
      <c r="R599" s="9" t="s">
        <v>12</v>
      </c>
    </row>
    <row r="600" spans="2:18" ht="14">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t="str">
        <f t="shared" si="163"/>
        <v/>
      </c>
      <c r="N600" s="8" t="str">
        <f t="shared" si="163"/>
        <v/>
      </c>
      <c r="O600" s="8" t="str">
        <f t="shared" si="163"/>
        <v/>
      </c>
      <c r="P600" s="8" t="str">
        <f t="shared" si="163"/>
        <v/>
      </c>
      <c r="Q600" s="6"/>
      <c r="R600" s="9" t="s">
        <v>13</v>
      </c>
    </row>
    <row r="601" spans="2:18" ht="14">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t="str">
        <f t="shared" si="163"/>
        <v/>
      </c>
      <c r="M601" s="7" t="str">
        <f t="shared" si="163"/>
        <v/>
      </c>
      <c r="N601" s="8" t="str">
        <f t="shared" si="163"/>
        <v/>
      </c>
      <c r="O601" s="8" t="str">
        <f t="shared" si="163"/>
        <v/>
      </c>
      <c r="P601" s="8" t="str">
        <f t="shared" si="163"/>
        <v/>
      </c>
      <c r="Q601" s="6"/>
      <c r="R601" s="9" t="s">
        <v>14</v>
      </c>
    </row>
    <row r="602" spans="2:18" ht="14">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t="str">
        <f t="shared" si="163"/>
        <v/>
      </c>
      <c r="L602" s="7" t="str">
        <f t="shared" si="163"/>
        <v/>
      </c>
      <c r="M602" s="7" t="str">
        <f t="shared" si="163"/>
        <v/>
      </c>
      <c r="N602" s="8" t="str">
        <f t="shared" si="163"/>
        <v/>
      </c>
      <c r="O602" s="8" t="str">
        <f t="shared" si="163"/>
        <v/>
      </c>
      <c r="P602" s="8" t="str">
        <f t="shared" si="163"/>
        <v/>
      </c>
      <c r="Q602" s="6"/>
      <c r="R602" s="9" t="s">
        <v>15</v>
      </c>
    </row>
    <row r="603" spans="2:18" ht="14">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t="e">
        <f t="shared" si="164"/>
        <v>#VALUE!</v>
      </c>
      <c r="L603" s="111" t="e">
        <f t="shared" si="164"/>
        <v>#VALUE!</v>
      </c>
      <c r="M603" s="111" t="e">
        <f t="shared" si="164"/>
        <v>#VALUE!</v>
      </c>
      <c r="N603" s="111" t="e">
        <f>IFERROR(N602/N$588,IFERROR(N601/N$588,IFERROR(N600/N$588,N599/N$588)))</f>
        <v>#VALUE!</v>
      </c>
      <c r="O603" s="111" t="e">
        <f>IFERROR(O602/O$588,IFERROR(O601/O$588,IFERROR(O600/O$588,O599/O$588)))</f>
        <v>#VALUE!</v>
      </c>
      <c r="P603" s="111" t="e">
        <f>IFERROR(P602/P$588,IFERROR(P601/P$588,IFERROR(P600/P$588,P599/P$588)))</f>
        <v>#VALUE!</v>
      </c>
      <c r="Q603" s="6"/>
      <c r="R603" s="11" t="s">
        <v>33</v>
      </c>
    </row>
    <row r="604" spans="2:18" ht="14">
      <c r="B604" s="351" t="s">
        <v>34</v>
      </c>
      <c r="C604" s="352"/>
      <c r="D604" s="352"/>
      <c r="E604" s="352"/>
      <c r="F604" s="352"/>
      <c r="G604" s="352"/>
      <c r="H604" s="352"/>
      <c r="I604" s="352"/>
      <c r="J604" s="352"/>
      <c r="K604" s="352"/>
      <c r="L604" s="352"/>
      <c r="M604" s="352"/>
      <c r="N604" s="352"/>
      <c r="O604" s="120"/>
      <c r="P604" s="120"/>
    </row>
    <row r="605" spans="2:18" ht="14">
      <c r="B605" s="7" t="str">
        <f>IFERROR(B599+B611,"")</f>
        <v/>
      </c>
      <c r="C605" s="7" t="str">
        <f t="shared" ref="C605:P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t="str">
        <f t="shared" si="165"/>
        <v/>
      </c>
      <c r="N605" s="8" t="str">
        <f t="shared" si="165"/>
        <v/>
      </c>
      <c r="O605" s="8" t="str">
        <f t="shared" ref="O605" si="166">IFERROR(O599+O611,"")</f>
        <v/>
      </c>
      <c r="P605" s="8" t="str">
        <f t="shared" si="165"/>
        <v/>
      </c>
      <c r="Q605" s="6"/>
      <c r="R605" s="9" t="s">
        <v>12</v>
      </c>
    </row>
    <row r="606" spans="2:18" ht="14">
      <c r="B606" s="7" t="str">
        <f t="shared" ref="B606:O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t="str">
        <f t="shared" si="167"/>
        <v/>
      </c>
      <c r="L606" s="7" t="str">
        <f t="shared" si="167"/>
        <v/>
      </c>
      <c r="M606" s="7" t="str">
        <f t="shared" si="167"/>
        <v/>
      </c>
      <c r="N606" s="8" t="str">
        <f t="shared" si="167"/>
        <v/>
      </c>
      <c r="O606" s="8" t="str">
        <f t="shared" si="167"/>
        <v/>
      </c>
      <c r="P606" s="8" t="str">
        <f t="shared" si="165"/>
        <v/>
      </c>
      <c r="Q606" s="6"/>
      <c r="R606" s="9" t="s">
        <v>13</v>
      </c>
    </row>
    <row r="607" spans="2:18" ht="14">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t="str">
        <f t="shared" si="167"/>
        <v/>
      </c>
      <c r="L607" s="7" t="str">
        <f t="shared" si="167"/>
        <v/>
      </c>
      <c r="M607" s="7" t="str">
        <f t="shared" si="167"/>
        <v/>
      </c>
      <c r="N607" s="8" t="str">
        <f t="shared" si="167"/>
        <v/>
      </c>
      <c r="O607" s="8" t="str">
        <f t="shared" si="167"/>
        <v/>
      </c>
      <c r="P607" s="8" t="str">
        <f t="shared" si="165"/>
        <v/>
      </c>
      <c r="Q607" s="6"/>
      <c r="R607" s="9" t="s">
        <v>14</v>
      </c>
    </row>
    <row r="608" spans="2:18" ht="14">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t="str">
        <f t="shared" si="167"/>
        <v/>
      </c>
      <c r="L608" s="18" t="str">
        <f t="shared" si="167"/>
        <v/>
      </c>
      <c r="M608" s="18" t="str">
        <f t="shared" si="167"/>
        <v/>
      </c>
      <c r="N608" s="18" t="str">
        <f t="shared" si="167"/>
        <v/>
      </c>
      <c r="O608" s="18" t="str">
        <f t="shared" si="167"/>
        <v/>
      </c>
      <c r="P608" s="18" t="str">
        <f t="shared" si="165"/>
        <v/>
      </c>
      <c r="Q608" s="6"/>
      <c r="R608" s="9" t="s">
        <v>15</v>
      </c>
    </row>
    <row r="609" spans="2:18" ht="14">
      <c r="B609" s="353" t="s">
        <v>10</v>
      </c>
      <c r="C609" s="354"/>
      <c r="D609" s="354"/>
      <c r="E609" s="354"/>
      <c r="F609" s="354"/>
      <c r="G609" s="354"/>
      <c r="H609" s="354"/>
      <c r="I609" s="354"/>
      <c r="J609" s="354"/>
      <c r="K609" s="354"/>
      <c r="L609" s="354"/>
      <c r="M609" s="354"/>
      <c r="N609" s="354"/>
      <c r="O609" s="124"/>
      <c r="P609" s="124"/>
      <c r="Q609" s="6"/>
      <c r="R609" s="9"/>
    </row>
    <row r="610" spans="2:18" ht="14">
      <c r="B610" s="355" t="s">
        <v>362</v>
      </c>
      <c r="C610" s="356"/>
      <c r="D610" s="356"/>
      <c r="E610" s="356"/>
      <c r="F610" s="356"/>
      <c r="G610" s="356"/>
      <c r="H610" s="356"/>
      <c r="I610" s="356"/>
      <c r="J610" s="356"/>
      <c r="K610" s="356"/>
      <c r="L610" s="356"/>
      <c r="M610" s="356"/>
      <c r="N610" s="356"/>
      <c r="O610" s="118"/>
      <c r="P610" s="118"/>
    </row>
    <row r="611" spans="2:18" ht="14">
      <c r="B611" s="7" t="str">
        <f t="shared" ref="B611:P614" si="168">IFERROR(VLOOKUP($B$610,$221:$343,MATCH($R611&amp;"/"&amp;B$348,$219:$219,0),FALSE),"")</f>
        <v/>
      </c>
      <c r="C611" s="7" t="str">
        <f t="shared" si="168"/>
        <v/>
      </c>
      <c r="D611" s="7" t="str">
        <f t="shared" si="168"/>
        <v/>
      </c>
      <c r="E611" s="7" t="str">
        <f t="shared" si="168"/>
        <v/>
      </c>
      <c r="F611" s="7" t="str">
        <f t="shared" si="168"/>
        <v/>
      </c>
      <c r="G611" s="7" t="str">
        <f t="shared" si="168"/>
        <v/>
      </c>
      <c r="H611" s="7" t="str">
        <f t="shared" si="168"/>
        <v/>
      </c>
      <c r="I611" s="7" t="str">
        <f t="shared" si="168"/>
        <v/>
      </c>
      <c r="J611" s="7" t="str">
        <f t="shared" si="168"/>
        <v/>
      </c>
      <c r="K611" s="7" t="str">
        <f t="shared" si="168"/>
        <v/>
      </c>
      <c r="L611" s="7" t="str">
        <f t="shared" si="168"/>
        <v/>
      </c>
      <c r="M611" s="7" t="str">
        <f t="shared" si="168"/>
        <v/>
      </c>
      <c r="N611" s="8" t="str">
        <f t="shared" si="168"/>
        <v/>
      </c>
      <c r="O611" s="8" t="str">
        <f t="shared" si="168"/>
        <v/>
      </c>
      <c r="P611" s="8" t="str">
        <f t="shared" si="168"/>
        <v/>
      </c>
      <c r="Q611" s="6"/>
      <c r="R611" s="9" t="s">
        <v>12</v>
      </c>
    </row>
    <row r="612" spans="2:18" ht="14">
      <c r="B612" s="7" t="str">
        <f t="shared" si="168"/>
        <v/>
      </c>
      <c r="C612" s="7" t="str">
        <f t="shared" si="168"/>
        <v/>
      </c>
      <c r="D612" s="7" t="str">
        <f t="shared" si="168"/>
        <v/>
      </c>
      <c r="E612" s="7" t="str">
        <f t="shared" si="168"/>
        <v/>
      </c>
      <c r="F612" s="7" t="str">
        <f t="shared" si="168"/>
        <v/>
      </c>
      <c r="G612" s="7" t="str">
        <f t="shared" si="168"/>
        <v/>
      </c>
      <c r="H612" s="7" t="str">
        <f t="shared" si="168"/>
        <v/>
      </c>
      <c r="I612" s="7" t="str">
        <f t="shared" si="168"/>
        <v/>
      </c>
      <c r="J612" s="7" t="str">
        <f t="shared" si="168"/>
        <v/>
      </c>
      <c r="K612" s="7" t="str">
        <f t="shared" si="168"/>
        <v/>
      </c>
      <c r="L612" s="7" t="str">
        <f t="shared" si="168"/>
        <v/>
      </c>
      <c r="M612" s="7" t="str">
        <f t="shared" si="168"/>
        <v/>
      </c>
      <c r="N612" s="8" t="str">
        <f t="shared" si="168"/>
        <v/>
      </c>
      <c r="O612" s="8" t="str">
        <f t="shared" si="168"/>
        <v/>
      </c>
      <c r="P612" s="8" t="str">
        <f t="shared" si="168"/>
        <v/>
      </c>
      <c r="Q612" s="6"/>
      <c r="R612" s="9" t="s">
        <v>13</v>
      </c>
    </row>
    <row r="613" spans="2:18" ht="14">
      <c r="B613" s="7" t="str">
        <f t="shared" si="168"/>
        <v/>
      </c>
      <c r="C613" s="7" t="str">
        <f t="shared" si="168"/>
        <v/>
      </c>
      <c r="D613" s="7" t="str">
        <f t="shared" si="168"/>
        <v/>
      </c>
      <c r="E613" s="7" t="str">
        <f t="shared" si="168"/>
        <v/>
      </c>
      <c r="F613" s="7" t="str">
        <f t="shared" si="168"/>
        <v/>
      </c>
      <c r="G613" s="7" t="str">
        <f t="shared" si="168"/>
        <v/>
      </c>
      <c r="H613" s="7" t="str">
        <f t="shared" si="168"/>
        <v/>
      </c>
      <c r="I613" s="7" t="str">
        <f t="shared" si="168"/>
        <v/>
      </c>
      <c r="J613" s="7" t="str">
        <f t="shared" si="168"/>
        <v/>
      </c>
      <c r="K613" s="7" t="str">
        <f t="shared" si="168"/>
        <v/>
      </c>
      <c r="L613" s="7" t="str">
        <f t="shared" si="168"/>
        <v/>
      </c>
      <c r="M613" s="7" t="str">
        <f t="shared" si="168"/>
        <v/>
      </c>
      <c r="N613" s="8" t="str">
        <f t="shared" si="168"/>
        <v/>
      </c>
      <c r="O613" s="8" t="str">
        <f t="shared" si="168"/>
        <v/>
      </c>
      <c r="P613" s="8" t="str">
        <f t="shared" si="168"/>
        <v/>
      </c>
      <c r="Q613" s="6"/>
      <c r="R613" s="9" t="s">
        <v>14</v>
      </c>
    </row>
    <row r="614" spans="2:18" ht="14">
      <c r="B614" s="7" t="str">
        <f t="shared" si="168"/>
        <v/>
      </c>
      <c r="C614" s="7" t="str">
        <f t="shared" si="168"/>
        <v/>
      </c>
      <c r="D614" s="7" t="str">
        <f t="shared" si="168"/>
        <v/>
      </c>
      <c r="E614" s="7" t="str">
        <f t="shared" si="168"/>
        <v/>
      </c>
      <c r="F614" s="7" t="str">
        <f t="shared" si="168"/>
        <v/>
      </c>
      <c r="G614" s="7" t="str">
        <f t="shared" si="168"/>
        <v/>
      </c>
      <c r="H614" s="7" t="str">
        <f t="shared" si="168"/>
        <v/>
      </c>
      <c r="I614" s="7" t="str">
        <f t="shared" si="168"/>
        <v/>
      </c>
      <c r="J614" s="7" t="str">
        <f t="shared" si="168"/>
        <v/>
      </c>
      <c r="K614" s="7" t="str">
        <f t="shared" si="168"/>
        <v/>
      </c>
      <c r="L614" s="7" t="str">
        <f t="shared" si="168"/>
        <v/>
      </c>
      <c r="M614" s="7" t="str">
        <f t="shared" si="168"/>
        <v/>
      </c>
      <c r="N614" s="8" t="str">
        <f t="shared" si="168"/>
        <v/>
      </c>
      <c r="O614" s="8" t="str">
        <f t="shared" si="168"/>
        <v/>
      </c>
      <c r="P614" s="8" t="str">
        <f t="shared" si="168"/>
        <v/>
      </c>
      <c r="Q614" s="6"/>
      <c r="R614" s="9" t="s">
        <v>15</v>
      </c>
    </row>
    <row r="615" spans="2:18" ht="14">
      <c r="B615" s="357" t="s">
        <v>363</v>
      </c>
      <c r="C615" s="358"/>
      <c r="D615" s="358"/>
      <c r="E615" s="358"/>
      <c r="F615" s="358"/>
      <c r="G615" s="358"/>
      <c r="H615" s="358"/>
      <c r="I615" s="358"/>
      <c r="J615" s="358"/>
      <c r="K615" s="358"/>
      <c r="L615" s="358"/>
      <c r="M615" s="358"/>
      <c r="N615" s="358"/>
      <c r="O615" s="122"/>
      <c r="P615" s="122"/>
    </row>
    <row r="616" spans="2:18" ht="14">
      <c r="B616" s="7" t="str">
        <f t="shared" ref="B616:P619" si="169">IFERROR(VLOOKUP($B$615,$221:$343,MATCH($R616&amp;"/"&amp;B$348,$219:$219,0),FALSE),"")</f>
        <v/>
      </c>
      <c r="C616" s="7" t="str">
        <f t="shared" si="169"/>
        <v/>
      </c>
      <c r="D616" s="7" t="str">
        <f t="shared" si="169"/>
        <v/>
      </c>
      <c r="E616" s="7" t="str">
        <f t="shared" si="169"/>
        <v/>
      </c>
      <c r="F616" s="7" t="str">
        <f t="shared" si="169"/>
        <v/>
      </c>
      <c r="G616" s="7" t="str">
        <f t="shared" si="169"/>
        <v/>
      </c>
      <c r="H616" s="7" t="str">
        <f t="shared" si="169"/>
        <v/>
      </c>
      <c r="I616" s="7" t="str">
        <f t="shared" si="169"/>
        <v/>
      </c>
      <c r="J616" s="7" t="str">
        <f t="shared" si="169"/>
        <v/>
      </c>
      <c r="K616" s="7" t="str">
        <f t="shared" si="169"/>
        <v/>
      </c>
      <c r="L616" s="7" t="str">
        <f t="shared" si="169"/>
        <v/>
      </c>
      <c r="M616" s="7" t="str">
        <f t="shared" si="169"/>
        <v/>
      </c>
      <c r="N616" s="8" t="str">
        <f t="shared" si="169"/>
        <v/>
      </c>
      <c r="O616" s="8" t="str">
        <f t="shared" si="169"/>
        <v/>
      </c>
      <c r="P616" s="8" t="str">
        <f t="shared" si="169"/>
        <v/>
      </c>
      <c r="Q616" s="6"/>
      <c r="R616" s="9" t="s">
        <v>12</v>
      </c>
    </row>
    <row r="617" spans="2:18" ht="14">
      <c r="B617" s="7" t="str">
        <f t="shared" si="169"/>
        <v/>
      </c>
      <c r="C617" s="7" t="str">
        <f t="shared" si="169"/>
        <v/>
      </c>
      <c r="D617" s="7" t="str">
        <f t="shared" si="169"/>
        <v/>
      </c>
      <c r="E617" s="7" t="str">
        <f t="shared" si="169"/>
        <v/>
      </c>
      <c r="F617" s="7" t="str">
        <f t="shared" si="169"/>
        <v/>
      </c>
      <c r="G617" s="7" t="str">
        <f t="shared" si="169"/>
        <v/>
      </c>
      <c r="H617" s="7" t="str">
        <f t="shared" si="169"/>
        <v/>
      </c>
      <c r="I617" s="7" t="str">
        <f t="shared" si="169"/>
        <v/>
      </c>
      <c r="J617" s="7" t="str">
        <f t="shared" si="169"/>
        <v/>
      </c>
      <c r="K617" s="7" t="str">
        <f t="shared" si="169"/>
        <v/>
      </c>
      <c r="L617" s="7" t="str">
        <f t="shared" si="169"/>
        <v/>
      </c>
      <c r="M617" s="7" t="str">
        <f t="shared" si="169"/>
        <v/>
      </c>
      <c r="N617" s="8" t="str">
        <f t="shared" si="169"/>
        <v/>
      </c>
      <c r="O617" s="8" t="str">
        <f t="shared" si="169"/>
        <v/>
      </c>
      <c r="P617" s="8" t="str">
        <f t="shared" si="169"/>
        <v/>
      </c>
      <c r="Q617" s="6"/>
      <c r="R617" s="9" t="s">
        <v>13</v>
      </c>
    </row>
    <row r="618" spans="2:18" ht="14">
      <c r="B618" s="7" t="str">
        <f t="shared" si="169"/>
        <v/>
      </c>
      <c r="C618" s="7" t="str">
        <f t="shared" si="169"/>
        <v/>
      </c>
      <c r="D618" s="7" t="str">
        <f t="shared" si="169"/>
        <v/>
      </c>
      <c r="E618" s="7" t="str">
        <f t="shared" si="169"/>
        <v/>
      </c>
      <c r="F618" s="7" t="str">
        <f t="shared" si="169"/>
        <v/>
      </c>
      <c r="G618" s="7" t="str">
        <f t="shared" si="169"/>
        <v/>
      </c>
      <c r="H618" s="7" t="str">
        <f t="shared" si="169"/>
        <v/>
      </c>
      <c r="I618" s="7" t="str">
        <f t="shared" si="169"/>
        <v/>
      </c>
      <c r="J618" s="7" t="str">
        <f t="shared" si="169"/>
        <v/>
      </c>
      <c r="K618" s="7" t="str">
        <f t="shared" si="169"/>
        <v/>
      </c>
      <c r="L618" s="7" t="str">
        <f t="shared" si="169"/>
        <v/>
      </c>
      <c r="M618" s="7" t="str">
        <f t="shared" si="169"/>
        <v/>
      </c>
      <c r="N618" s="8" t="str">
        <f t="shared" si="169"/>
        <v/>
      </c>
      <c r="O618" s="8" t="str">
        <f t="shared" si="169"/>
        <v/>
      </c>
      <c r="P618" s="8" t="str">
        <f t="shared" si="169"/>
        <v/>
      </c>
      <c r="Q618" s="6"/>
      <c r="R618" s="9" t="s">
        <v>14</v>
      </c>
    </row>
    <row r="619" spans="2:18" ht="14">
      <c r="B619" s="7" t="str">
        <f t="shared" si="169"/>
        <v/>
      </c>
      <c r="C619" s="7" t="str">
        <f t="shared" si="169"/>
        <v/>
      </c>
      <c r="D619" s="7" t="str">
        <f t="shared" si="169"/>
        <v/>
      </c>
      <c r="E619" s="7" t="str">
        <f t="shared" si="169"/>
        <v/>
      </c>
      <c r="F619" s="7" t="str">
        <f t="shared" si="169"/>
        <v/>
      </c>
      <c r="G619" s="7" t="str">
        <f t="shared" si="169"/>
        <v/>
      </c>
      <c r="H619" s="7" t="str">
        <f t="shared" si="169"/>
        <v/>
      </c>
      <c r="I619" s="7" t="str">
        <f t="shared" si="169"/>
        <v/>
      </c>
      <c r="J619" s="7" t="str">
        <f t="shared" si="169"/>
        <v/>
      </c>
      <c r="K619" s="7" t="str">
        <f t="shared" si="169"/>
        <v/>
      </c>
      <c r="L619" s="7" t="str">
        <f t="shared" si="169"/>
        <v/>
      </c>
      <c r="M619" s="7" t="str">
        <f t="shared" si="169"/>
        <v/>
      </c>
      <c r="N619" s="8" t="str">
        <f t="shared" si="169"/>
        <v/>
      </c>
      <c r="O619" s="8" t="str">
        <f t="shared" si="169"/>
        <v/>
      </c>
      <c r="P619" s="8" t="str">
        <f t="shared" si="169"/>
        <v/>
      </c>
      <c r="Q619" s="6"/>
      <c r="R619" s="9" t="s">
        <v>15</v>
      </c>
    </row>
    <row r="620" spans="2:18" ht="14">
      <c r="B620" s="351" t="s">
        <v>364</v>
      </c>
      <c r="C620" s="352"/>
      <c r="D620" s="352"/>
      <c r="E620" s="352"/>
      <c r="F620" s="352"/>
      <c r="G620" s="352"/>
      <c r="H620" s="352"/>
      <c r="I620" s="352"/>
      <c r="J620" s="352"/>
      <c r="K620" s="352"/>
      <c r="L620" s="352"/>
      <c r="M620" s="352"/>
      <c r="N620" s="352"/>
      <c r="O620" s="120"/>
      <c r="P620" s="120"/>
    </row>
    <row r="621" spans="2:18" ht="14">
      <c r="B621" s="7" t="str">
        <f t="shared" ref="B621:P624" si="170">IFERROR(VLOOKUP($B$620,$221:$343,MATCH($R621&amp;"/"&amp;B$348,$219:$219,0),FALSE),"")</f>
        <v/>
      </c>
      <c r="C621" s="7" t="str">
        <f t="shared" si="170"/>
        <v/>
      </c>
      <c r="D621" s="7" t="str">
        <f t="shared" si="170"/>
        <v/>
      </c>
      <c r="E621" s="7" t="str">
        <f t="shared" si="170"/>
        <v/>
      </c>
      <c r="F621" s="7" t="str">
        <f t="shared" si="170"/>
        <v/>
      </c>
      <c r="G621" s="7" t="str">
        <f t="shared" si="170"/>
        <v/>
      </c>
      <c r="H621" s="7" t="str">
        <f t="shared" si="170"/>
        <v/>
      </c>
      <c r="I621" s="7" t="str">
        <f t="shared" si="170"/>
        <v/>
      </c>
      <c r="J621" s="7" t="str">
        <f t="shared" si="170"/>
        <v/>
      </c>
      <c r="K621" s="7" t="str">
        <f t="shared" si="170"/>
        <v/>
      </c>
      <c r="L621" s="7" t="str">
        <f t="shared" si="170"/>
        <v/>
      </c>
      <c r="M621" s="7" t="str">
        <f t="shared" si="170"/>
        <v/>
      </c>
      <c r="N621" s="7" t="str">
        <f t="shared" si="170"/>
        <v/>
      </c>
      <c r="O621" s="7" t="str">
        <f t="shared" si="170"/>
        <v/>
      </c>
      <c r="P621" s="7" t="str">
        <f t="shared" si="170"/>
        <v/>
      </c>
      <c r="Q621" s="6"/>
      <c r="R621" s="9" t="s">
        <v>12</v>
      </c>
    </row>
    <row r="622" spans="2:18" ht="14">
      <c r="B622" s="7" t="str">
        <f t="shared" si="170"/>
        <v/>
      </c>
      <c r="C622" s="7" t="str">
        <f t="shared" si="170"/>
        <v/>
      </c>
      <c r="D622" s="7" t="str">
        <f t="shared" si="170"/>
        <v/>
      </c>
      <c r="E622" s="7" t="str">
        <f t="shared" si="170"/>
        <v/>
      </c>
      <c r="F622" s="7" t="str">
        <f t="shared" si="170"/>
        <v/>
      </c>
      <c r="G622" s="7" t="str">
        <f t="shared" si="170"/>
        <v/>
      </c>
      <c r="H622" s="7" t="str">
        <f t="shared" si="170"/>
        <v/>
      </c>
      <c r="I622" s="7" t="str">
        <f t="shared" si="170"/>
        <v/>
      </c>
      <c r="J622" s="7" t="str">
        <f t="shared" si="170"/>
        <v/>
      </c>
      <c r="K622" s="7" t="str">
        <f t="shared" si="170"/>
        <v/>
      </c>
      <c r="L622" s="7" t="str">
        <f t="shared" si="170"/>
        <v/>
      </c>
      <c r="M622" s="7" t="str">
        <f t="shared" si="170"/>
        <v/>
      </c>
      <c r="N622" s="7" t="str">
        <f t="shared" si="170"/>
        <v/>
      </c>
      <c r="O622" s="7" t="str">
        <f t="shared" si="170"/>
        <v/>
      </c>
      <c r="P622" s="7" t="str">
        <f t="shared" si="170"/>
        <v/>
      </c>
      <c r="Q622" s="6"/>
      <c r="R622" s="9" t="s">
        <v>13</v>
      </c>
    </row>
    <row r="623" spans="2:18" ht="14">
      <c r="B623" s="7" t="str">
        <f t="shared" si="170"/>
        <v/>
      </c>
      <c r="C623" s="7" t="str">
        <f t="shared" si="170"/>
        <v/>
      </c>
      <c r="D623" s="7" t="str">
        <f t="shared" si="170"/>
        <v/>
      </c>
      <c r="E623" s="7" t="str">
        <f t="shared" si="170"/>
        <v/>
      </c>
      <c r="F623" s="7" t="str">
        <f t="shared" si="170"/>
        <v/>
      </c>
      <c r="G623" s="7" t="str">
        <f t="shared" si="170"/>
        <v/>
      </c>
      <c r="H623" s="7" t="str">
        <f t="shared" si="170"/>
        <v/>
      </c>
      <c r="I623" s="7" t="str">
        <f t="shared" si="170"/>
        <v/>
      </c>
      <c r="J623" s="7" t="str">
        <f t="shared" si="170"/>
        <v/>
      </c>
      <c r="K623" s="7" t="str">
        <f t="shared" si="170"/>
        <v/>
      </c>
      <c r="L623" s="7" t="str">
        <f t="shared" si="170"/>
        <v/>
      </c>
      <c r="M623" s="7" t="str">
        <f t="shared" si="170"/>
        <v/>
      </c>
      <c r="N623" s="7" t="str">
        <f t="shared" si="170"/>
        <v/>
      </c>
      <c r="O623" s="7" t="str">
        <f t="shared" si="170"/>
        <v/>
      </c>
      <c r="P623" s="7" t="str">
        <f t="shared" si="170"/>
        <v/>
      </c>
      <c r="Q623" s="6"/>
      <c r="R623" s="9" t="s">
        <v>14</v>
      </c>
    </row>
    <row r="624" spans="2:18" ht="14">
      <c r="B624" s="7" t="str">
        <f t="shared" si="170"/>
        <v/>
      </c>
      <c r="C624" s="7" t="str">
        <f t="shared" si="170"/>
        <v/>
      </c>
      <c r="D624" s="7" t="str">
        <f t="shared" si="170"/>
        <v/>
      </c>
      <c r="E624" s="7" t="str">
        <f t="shared" si="170"/>
        <v/>
      </c>
      <c r="F624" s="7" t="str">
        <f t="shared" si="170"/>
        <v/>
      </c>
      <c r="G624" s="7" t="str">
        <f t="shared" si="170"/>
        <v/>
      </c>
      <c r="H624" s="7" t="str">
        <f t="shared" si="170"/>
        <v/>
      </c>
      <c r="I624" s="7" t="str">
        <f t="shared" si="170"/>
        <v/>
      </c>
      <c r="J624" s="7" t="str">
        <f t="shared" si="170"/>
        <v/>
      </c>
      <c r="K624" s="7" t="str">
        <f t="shared" si="170"/>
        <v/>
      </c>
      <c r="L624" s="7" t="str">
        <f t="shared" si="170"/>
        <v/>
      </c>
      <c r="M624" s="7" t="str">
        <f t="shared" si="170"/>
        <v/>
      </c>
      <c r="N624" s="7" t="str">
        <f t="shared" si="170"/>
        <v/>
      </c>
      <c r="O624" s="7" t="str">
        <f t="shared" si="170"/>
        <v/>
      </c>
      <c r="P624" s="7" t="str">
        <f t="shared" si="170"/>
        <v/>
      </c>
      <c r="Q624" s="6"/>
      <c r="R624" s="9" t="s">
        <v>15</v>
      </c>
    </row>
    <row r="625" spans="2:18" ht="14">
      <c r="B625" s="359" t="s">
        <v>365</v>
      </c>
      <c r="C625" s="360"/>
      <c r="D625" s="360"/>
      <c r="E625" s="360"/>
      <c r="F625" s="360"/>
      <c r="G625" s="360"/>
      <c r="H625" s="360"/>
      <c r="I625" s="360"/>
      <c r="J625" s="360"/>
      <c r="K625" s="360"/>
      <c r="L625" s="360"/>
      <c r="M625" s="360"/>
      <c r="N625" s="360"/>
      <c r="O625" s="136"/>
      <c r="P625" s="136"/>
    </row>
    <row r="626" spans="2:18" ht="14">
      <c r="B626" s="7" t="str">
        <f t="shared" ref="B626:P629" si="171">IFERROR(VLOOKUP($B$625,$221:$343,MATCH($R626&amp;"/"&amp;B$348,$219:$219,0),FALSE),"")</f>
        <v/>
      </c>
      <c r="C626" s="7" t="str">
        <f t="shared" si="171"/>
        <v/>
      </c>
      <c r="D626" s="7" t="str">
        <f t="shared" si="171"/>
        <v/>
      </c>
      <c r="E626" s="7" t="str">
        <f t="shared" si="171"/>
        <v/>
      </c>
      <c r="F626" s="7" t="str">
        <f t="shared" si="171"/>
        <v/>
      </c>
      <c r="G626" s="7" t="str">
        <f t="shared" si="171"/>
        <v/>
      </c>
      <c r="H626" s="7" t="str">
        <f t="shared" si="171"/>
        <v/>
      </c>
      <c r="I626" s="7" t="str">
        <f t="shared" si="171"/>
        <v/>
      </c>
      <c r="J626" s="7" t="str">
        <f t="shared" si="171"/>
        <v/>
      </c>
      <c r="K626" s="7" t="str">
        <f t="shared" si="171"/>
        <v/>
      </c>
      <c r="L626" s="7" t="str">
        <f t="shared" si="171"/>
        <v/>
      </c>
      <c r="M626" s="7" t="str">
        <f t="shared" si="171"/>
        <v/>
      </c>
      <c r="N626" s="8" t="str">
        <f t="shared" si="171"/>
        <v/>
      </c>
      <c r="O626" s="8" t="str">
        <f t="shared" si="171"/>
        <v/>
      </c>
      <c r="P626" s="8" t="str">
        <f t="shared" si="171"/>
        <v/>
      </c>
      <c r="Q626" s="6"/>
      <c r="R626" s="9" t="s">
        <v>12</v>
      </c>
    </row>
    <row r="627" spans="2:18" ht="14">
      <c r="B627" s="7" t="str">
        <f t="shared" si="171"/>
        <v/>
      </c>
      <c r="C627" s="7" t="str">
        <f t="shared" si="171"/>
        <v/>
      </c>
      <c r="D627" s="7" t="str">
        <f t="shared" si="171"/>
        <v/>
      </c>
      <c r="E627" s="7" t="str">
        <f t="shared" si="171"/>
        <v/>
      </c>
      <c r="F627" s="7" t="str">
        <f t="shared" si="171"/>
        <v/>
      </c>
      <c r="G627" s="7" t="str">
        <f t="shared" si="171"/>
        <v/>
      </c>
      <c r="H627" s="7" t="str">
        <f t="shared" si="171"/>
        <v/>
      </c>
      <c r="I627" s="7" t="str">
        <f t="shared" si="171"/>
        <v/>
      </c>
      <c r="J627" s="7" t="str">
        <f t="shared" si="171"/>
        <v/>
      </c>
      <c r="K627" s="7" t="str">
        <f t="shared" si="171"/>
        <v/>
      </c>
      <c r="L627" s="7" t="str">
        <f t="shared" si="171"/>
        <v/>
      </c>
      <c r="M627" s="7" t="str">
        <f t="shared" si="171"/>
        <v/>
      </c>
      <c r="N627" s="8" t="str">
        <f t="shared" si="171"/>
        <v/>
      </c>
      <c r="O627" s="8" t="str">
        <f t="shared" si="171"/>
        <v/>
      </c>
      <c r="P627" s="8" t="str">
        <f t="shared" si="171"/>
        <v/>
      </c>
      <c r="Q627" s="6"/>
      <c r="R627" s="9" t="s">
        <v>13</v>
      </c>
    </row>
    <row r="628" spans="2:18" ht="14">
      <c r="B628" s="7" t="str">
        <f t="shared" si="171"/>
        <v/>
      </c>
      <c r="C628" s="7" t="str">
        <f t="shared" si="171"/>
        <v/>
      </c>
      <c r="D628" s="7" t="str">
        <f t="shared" si="171"/>
        <v/>
      </c>
      <c r="E628" s="7" t="str">
        <f t="shared" si="171"/>
        <v/>
      </c>
      <c r="F628" s="7" t="str">
        <f t="shared" si="171"/>
        <v/>
      </c>
      <c r="G628" s="7" t="str">
        <f t="shared" si="171"/>
        <v/>
      </c>
      <c r="H628" s="7" t="str">
        <f t="shared" si="171"/>
        <v/>
      </c>
      <c r="I628" s="7" t="str">
        <f t="shared" si="171"/>
        <v/>
      </c>
      <c r="J628" s="7" t="str">
        <f t="shared" si="171"/>
        <v/>
      </c>
      <c r="K628" s="7" t="str">
        <f t="shared" si="171"/>
        <v/>
      </c>
      <c r="L628" s="7" t="str">
        <f t="shared" si="171"/>
        <v/>
      </c>
      <c r="M628" s="7" t="str">
        <f t="shared" si="171"/>
        <v/>
      </c>
      <c r="N628" s="8" t="str">
        <f t="shared" si="171"/>
        <v/>
      </c>
      <c r="O628" s="8" t="str">
        <f t="shared" si="171"/>
        <v/>
      </c>
      <c r="P628" s="8" t="str">
        <f t="shared" si="171"/>
        <v/>
      </c>
      <c r="Q628" s="6"/>
      <c r="R628" s="9" t="s">
        <v>14</v>
      </c>
    </row>
    <row r="629" spans="2:18" ht="14">
      <c r="B629" s="7" t="str">
        <f t="shared" si="171"/>
        <v/>
      </c>
      <c r="C629" s="7" t="str">
        <f t="shared" si="171"/>
        <v/>
      </c>
      <c r="D629" s="7" t="str">
        <f t="shared" si="171"/>
        <v/>
      </c>
      <c r="E629" s="7" t="str">
        <f t="shared" si="171"/>
        <v/>
      </c>
      <c r="F629" s="7" t="str">
        <f t="shared" si="171"/>
        <v/>
      </c>
      <c r="G629" s="7" t="str">
        <f t="shared" si="171"/>
        <v/>
      </c>
      <c r="H629" s="7" t="str">
        <f t="shared" si="171"/>
        <v/>
      </c>
      <c r="I629" s="7" t="str">
        <f t="shared" si="171"/>
        <v/>
      </c>
      <c r="J629" s="7" t="str">
        <f t="shared" si="171"/>
        <v/>
      </c>
      <c r="K629" s="7" t="str">
        <f t="shared" si="171"/>
        <v/>
      </c>
      <c r="L629" s="7" t="str">
        <f t="shared" si="171"/>
        <v/>
      </c>
      <c r="M629" s="7" t="str">
        <f t="shared" si="171"/>
        <v/>
      </c>
      <c r="N629" s="8" t="str">
        <f t="shared" si="171"/>
        <v/>
      </c>
      <c r="O629" s="8" t="str">
        <f t="shared" si="171"/>
        <v/>
      </c>
      <c r="P629" s="8" t="str">
        <f t="shared" si="171"/>
        <v/>
      </c>
      <c r="Q629" s="6"/>
      <c r="R629" s="9" t="s">
        <v>15</v>
      </c>
    </row>
    <row r="630" spans="2:18" ht="14">
      <c r="B630" s="361" t="s">
        <v>35</v>
      </c>
      <c r="C630" s="362"/>
      <c r="D630" s="362"/>
      <c r="E630" s="362"/>
      <c r="F630" s="362"/>
      <c r="G630" s="362"/>
      <c r="H630" s="362"/>
      <c r="I630" s="362"/>
      <c r="J630" s="362"/>
      <c r="K630" s="362"/>
      <c r="L630" s="362"/>
      <c r="M630" s="362"/>
      <c r="N630" s="362"/>
      <c r="O630" s="125"/>
      <c r="P630" s="125"/>
      <c r="Q630" s="28"/>
      <c r="R630" s="89"/>
    </row>
    <row r="631" spans="2:18" ht="14">
      <c r="B631" s="337" t="s">
        <v>36</v>
      </c>
      <c r="C631" s="338"/>
      <c r="D631" s="338"/>
      <c r="E631" s="338"/>
      <c r="F631" s="338"/>
      <c r="G631" s="338"/>
      <c r="H631" s="338"/>
      <c r="I631" s="338"/>
      <c r="J631" s="338"/>
      <c r="K631" s="338"/>
      <c r="L631" s="338"/>
      <c r="M631" s="338"/>
      <c r="N631" s="338"/>
      <c r="O631" s="126"/>
      <c r="P631" s="126"/>
      <c r="Q631" s="28"/>
      <c r="R631" s="89"/>
    </row>
    <row r="632" spans="2:18" ht="14">
      <c r="B632" s="29" t="e">
        <f t="shared" ref="B632:P632" si="172">B588/B402</f>
        <v>#VALUE!</v>
      </c>
      <c r="C632" s="29" t="e">
        <f t="shared" si="172"/>
        <v>#VALUE!</v>
      </c>
      <c r="D632" s="29" t="e">
        <f t="shared" si="172"/>
        <v>#VALUE!</v>
      </c>
      <c r="E632" s="29" t="e">
        <f t="shared" si="172"/>
        <v>#VALUE!</v>
      </c>
      <c r="F632" s="29" t="e">
        <f t="shared" si="172"/>
        <v>#VALUE!</v>
      </c>
      <c r="G632" s="29" t="e">
        <f t="shared" si="172"/>
        <v>#VALUE!</v>
      </c>
      <c r="H632" s="29" t="e">
        <f t="shared" si="172"/>
        <v>#VALUE!</v>
      </c>
      <c r="I632" s="29" t="e">
        <f t="shared" si="172"/>
        <v>#VALUE!</v>
      </c>
      <c r="J632" s="29" t="e">
        <f t="shared" si="172"/>
        <v>#VALUE!</v>
      </c>
      <c r="K632" s="29" t="e">
        <f t="shared" si="172"/>
        <v>#VALUE!</v>
      </c>
      <c r="L632" s="29" t="e">
        <f t="shared" si="172"/>
        <v>#VALUE!</v>
      </c>
      <c r="M632" s="29" t="e">
        <f t="shared" si="172"/>
        <v>#VALUE!</v>
      </c>
      <c r="N632" s="29" t="e">
        <f t="shared" si="172"/>
        <v>#VALUE!</v>
      </c>
      <c r="O632" s="29" t="e">
        <f t="shared" ref="O632" si="173">O588/O402</f>
        <v>#VALUE!</v>
      </c>
      <c r="P632" s="29" t="e">
        <f t="shared" si="172"/>
        <v>#VALUE!</v>
      </c>
      <c r="Q632" s="6"/>
      <c r="R632" s="89" t="s">
        <v>37</v>
      </c>
    </row>
    <row r="633" spans="2:18" ht="14">
      <c r="B633" s="29" t="e">
        <f t="shared" ref="B633:P633" si="174">((B551*(1-B582))/(B457+B432))</f>
        <v>#DIV/0!</v>
      </c>
      <c r="C633" s="29" t="e">
        <f t="shared" si="174"/>
        <v>#DIV/0!</v>
      </c>
      <c r="D633" s="29" t="e">
        <f t="shared" si="174"/>
        <v>#DIV/0!</v>
      </c>
      <c r="E633" s="29" t="e">
        <f t="shared" si="174"/>
        <v>#DIV/0!</v>
      </c>
      <c r="F633" s="29" t="e">
        <f t="shared" si="174"/>
        <v>#DIV/0!</v>
      </c>
      <c r="G633" s="29" t="e">
        <f t="shared" si="174"/>
        <v>#DIV/0!</v>
      </c>
      <c r="H633" s="29" t="e">
        <f t="shared" si="174"/>
        <v>#DIV/0!</v>
      </c>
      <c r="I633" s="29" t="e">
        <f t="shared" si="174"/>
        <v>#DIV/0!</v>
      </c>
      <c r="J633" s="29" t="e">
        <f t="shared" si="174"/>
        <v>#DIV/0!</v>
      </c>
      <c r="K633" s="29" t="e">
        <f t="shared" si="174"/>
        <v>#DIV/0!</v>
      </c>
      <c r="L633" s="29" t="e">
        <f t="shared" si="174"/>
        <v>#DIV/0!</v>
      </c>
      <c r="M633" s="29" t="e">
        <f t="shared" si="174"/>
        <v>#DIV/0!</v>
      </c>
      <c r="N633" s="29" t="e">
        <f t="shared" si="174"/>
        <v>#VALUE!</v>
      </c>
      <c r="O633" s="29" t="e">
        <f t="shared" ref="O633" si="175">((O551*(1-O582))/(O457+O432))</f>
        <v>#VALUE!</v>
      </c>
      <c r="P633" s="29" t="e">
        <f t="shared" si="174"/>
        <v>#VALUE!</v>
      </c>
      <c r="Q633" s="6"/>
      <c r="R633" s="89" t="s">
        <v>38</v>
      </c>
    </row>
    <row r="634" spans="2:18" ht="14">
      <c r="B634" s="29" t="e">
        <f t="shared" ref="B634:P634" si="176">B588/B457</f>
        <v>#VALUE!</v>
      </c>
      <c r="C634" s="29" t="e">
        <f t="shared" si="176"/>
        <v>#VALUE!</v>
      </c>
      <c r="D634" s="29" t="e">
        <f t="shared" si="176"/>
        <v>#VALUE!</v>
      </c>
      <c r="E634" s="29" t="e">
        <f t="shared" si="176"/>
        <v>#VALUE!</v>
      </c>
      <c r="F634" s="29" t="e">
        <f t="shared" si="176"/>
        <v>#VALUE!</v>
      </c>
      <c r="G634" s="29" t="e">
        <f t="shared" si="176"/>
        <v>#VALUE!</v>
      </c>
      <c r="H634" s="29" t="e">
        <f t="shared" si="176"/>
        <v>#VALUE!</v>
      </c>
      <c r="I634" s="29" t="e">
        <f t="shared" si="176"/>
        <v>#VALUE!</v>
      </c>
      <c r="J634" s="29" t="e">
        <f t="shared" si="176"/>
        <v>#VALUE!</v>
      </c>
      <c r="K634" s="29" t="e">
        <f t="shared" si="176"/>
        <v>#VALUE!</v>
      </c>
      <c r="L634" s="29" t="e">
        <f t="shared" si="176"/>
        <v>#VALUE!</v>
      </c>
      <c r="M634" s="29" t="e">
        <f t="shared" si="176"/>
        <v>#VALUE!</v>
      </c>
      <c r="N634" s="29" t="e">
        <f t="shared" si="176"/>
        <v>#VALUE!</v>
      </c>
      <c r="O634" s="29" t="e">
        <f t="shared" ref="O634" si="177">O588/O457</f>
        <v>#VALUE!</v>
      </c>
      <c r="P634" s="29" t="e">
        <f t="shared" si="176"/>
        <v>#VALUE!</v>
      </c>
      <c r="Q634" s="6"/>
      <c r="R634" s="89" t="s">
        <v>39</v>
      </c>
    </row>
    <row r="635" spans="2:18" ht="14">
      <c r="B635" s="337" t="s">
        <v>59</v>
      </c>
      <c r="C635" s="338"/>
      <c r="D635" s="338"/>
      <c r="E635" s="338"/>
      <c r="F635" s="338"/>
      <c r="G635" s="338"/>
      <c r="H635" s="338"/>
      <c r="I635" s="338"/>
      <c r="J635" s="338"/>
      <c r="K635" s="338"/>
      <c r="L635" s="338"/>
      <c r="M635" s="338"/>
      <c r="N635" s="338"/>
      <c r="O635" s="126"/>
      <c r="P635" s="126"/>
      <c r="Q635" s="28"/>
      <c r="R635" s="89"/>
    </row>
    <row r="636" spans="2:18" ht="14">
      <c r="B636" s="27" t="e">
        <f t="shared" ref="B636:N636" si="178">B378/B414</f>
        <v>#VALUE!</v>
      </c>
      <c r="C636" s="27" t="e">
        <f t="shared" si="178"/>
        <v>#VALUE!</v>
      </c>
      <c r="D636" s="27" t="e">
        <f t="shared" si="178"/>
        <v>#VALUE!</v>
      </c>
      <c r="E636" s="27" t="e">
        <f t="shared" si="178"/>
        <v>#VALUE!</v>
      </c>
      <c r="F636" s="27" t="e">
        <f t="shared" si="178"/>
        <v>#VALUE!</v>
      </c>
      <c r="G636" s="27" t="e">
        <f t="shared" si="178"/>
        <v>#VALUE!</v>
      </c>
      <c r="H636" s="27" t="e">
        <f t="shared" si="178"/>
        <v>#VALUE!</v>
      </c>
      <c r="I636" s="27" t="e">
        <f t="shared" si="178"/>
        <v>#VALUE!</v>
      </c>
      <c r="J636" s="27" t="e">
        <f t="shared" si="178"/>
        <v>#VALUE!</v>
      </c>
      <c r="K636" s="27" t="e">
        <f t="shared" si="178"/>
        <v>#VALUE!</v>
      </c>
      <c r="L636" s="27" t="e">
        <f t="shared" si="178"/>
        <v>#VALUE!</v>
      </c>
      <c r="M636" s="27" t="e">
        <f t="shared" si="178"/>
        <v>#VALUE!</v>
      </c>
      <c r="N636" s="27" t="e">
        <f t="shared" si="178"/>
        <v>#VALUE!</v>
      </c>
      <c r="O636" s="27" t="e">
        <f>O378/O414</f>
        <v>#VALUE!</v>
      </c>
      <c r="P636" s="27" t="e">
        <f>P378/P414</f>
        <v>#VALUE!</v>
      </c>
      <c r="Q636" s="6"/>
      <c r="R636" s="89" t="s">
        <v>390</v>
      </c>
    </row>
    <row r="637" spans="2:18" ht="14">
      <c r="B637" s="27" t="e">
        <f t="shared" ref="B637:N637" si="179">(B378-B372)/B414</f>
        <v>#VALUE!</v>
      </c>
      <c r="C637" s="27" t="e">
        <f t="shared" si="179"/>
        <v>#VALUE!</v>
      </c>
      <c r="D637" s="27" t="e">
        <f t="shared" si="179"/>
        <v>#VALUE!</v>
      </c>
      <c r="E637" s="27" t="e">
        <f t="shared" si="179"/>
        <v>#VALUE!</v>
      </c>
      <c r="F637" s="27" t="e">
        <f t="shared" si="179"/>
        <v>#VALUE!</v>
      </c>
      <c r="G637" s="27" t="e">
        <f t="shared" si="179"/>
        <v>#VALUE!</v>
      </c>
      <c r="H637" s="27" t="e">
        <f t="shared" si="179"/>
        <v>#VALUE!</v>
      </c>
      <c r="I637" s="27" t="e">
        <f t="shared" si="179"/>
        <v>#VALUE!</v>
      </c>
      <c r="J637" s="27" t="e">
        <f t="shared" si="179"/>
        <v>#VALUE!</v>
      </c>
      <c r="K637" s="27" t="e">
        <f t="shared" si="179"/>
        <v>#VALUE!</v>
      </c>
      <c r="L637" s="27" t="e">
        <f t="shared" si="179"/>
        <v>#VALUE!</v>
      </c>
      <c r="M637" s="27" t="e">
        <f t="shared" si="179"/>
        <v>#VALUE!</v>
      </c>
      <c r="N637" s="27" t="e">
        <f t="shared" si="179"/>
        <v>#VALUE!</v>
      </c>
      <c r="O637" s="27" t="e">
        <f>(O378-O372)/O414</f>
        <v>#VALUE!</v>
      </c>
      <c r="P637" s="27" t="e">
        <f>(P378-P372)/P414</f>
        <v>#VALUE!</v>
      </c>
      <c r="Q637" s="6"/>
      <c r="R637" s="89" t="s">
        <v>391</v>
      </c>
    </row>
    <row r="638" spans="2:18" ht="14">
      <c r="B638" s="337" t="s">
        <v>366</v>
      </c>
      <c r="C638" s="338"/>
      <c r="D638" s="338"/>
      <c r="E638" s="338"/>
      <c r="F638" s="338"/>
      <c r="G638" s="338"/>
      <c r="H638" s="338"/>
      <c r="I638" s="338"/>
      <c r="J638" s="338"/>
      <c r="K638" s="338"/>
      <c r="L638" s="338"/>
      <c r="M638" s="338"/>
      <c r="N638" s="338"/>
      <c r="O638" s="126"/>
      <c r="P638" s="126"/>
      <c r="Q638" s="28"/>
      <c r="R638" s="89"/>
    </row>
    <row r="639" spans="2:18" ht="14">
      <c r="B639" s="27" t="e">
        <f t="shared" ref="B639:N639" si="180">B432/B457</f>
        <v>#VALUE!</v>
      </c>
      <c r="C639" s="27" t="e">
        <f t="shared" si="180"/>
        <v>#VALUE!</v>
      </c>
      <c r="D639" s="27" t="e">
        <f t="shared" si="180"/>
        <v>#VALUE!</v>
      </c>
      <c r="E639" s="27" t="e">
        <f t="shared" si="180"/>
        <v>#VALUE!</v>
      </c>
      <c r="F639" s="27" t="e">
        <f t="shared" si="180"/>
        <v>#VALUE!</v>
      </c>
      <c r="G639" s="27" t="e">
        <f t="shared" si="180"/>
        <v>#VALUE!</v>
      </c>
      <c r="H639" s="27" t="e">
        <f t="shared" si="180"/>
        <v>#VALUE!</v>
      </c>
      <c r="I639" s="27" t="e">
        <f t="shared" si="180"/>
        <v>#VALUE!</v>
      </c>
      <c r="J639" s="27" t="e">
        <f t="shared" si="180"/>
        <v>#VALUE!</v>
      </c>
      <c r="K639" s="27" t="e">
        <f t="shared" si="180"/>
        <v>#VALUE!</v>
      </c>
      <c r="L639" s="27" t="e">
        <f t="shared" si="180"/>
        <v>#VALUE!</v>
      </c>
      <c r="M639" s="27" t="e">
        <f t="shared" si="180"/>
        <v>#VALUE!</v>
      </c>
      <c r="N639" s="27" t="e">
        <f t="shared" si="180"/>
        <v>#VALUE!</v>
      </c>
      <c r="O639" s="27" t="e">
        <f>O432/O457</f>
        <v>#VALUE!</v>
      </c>
      <c r="P639" s="27" t="e">
        <f>P432/P457</f>
        <v>#VALUE!</v>
      </c>
      <c r="Q639" s="6"/>
      <c r="R639" s="89" t="s">
        <v>40</v>
      </c>
    </row>
    <row r="640" spans="2:18" ht="14">
      <c r="B640" s="27" t="e">
        <f t="shared" ref="B640:N640" si="181">B432/B588</f>
        <v>#VALUE!</v>
      </c>
      <c r="C640" s="27" t="e">
        <f t="shared" si="181"/>
        <v>#VALUE!</v>
      </c>
      <c r="D640" s="27" t="e">
        <f t="shared" si="181"/>
        <v>#VALUE!</v>
      </c>
      <c r="E640" s="27" t="e">
        <f t="shared" si="181"/>
        <v>#VALUE!</v>
      </c>
      <c r="F640" s="27" t="e">
        <f t="shared" si="181"/>
        <v>#VALUE!</v>
      </c>
      <c r="G640" s="27" t="e">
        <f t="shared" si="181"/>
        <v>#VALUE!</v>
      </c>
      <c r="H640" s="27" t="e">
        <f t="shared" si="181"/>
        <v>#VALUE!</v>
      </c>
      <c r="I640" s="27" t="e">
        <f t="shared" si="181"/>
        <v>#VALUE!</v>
      </c>
      <c r="J640" s="27" t="e">
        <f t="shared" si="181"/>
        <v>#VALUE!</v>
      </c>
      <c r="K640" s="27" t="e">
        <f t="shared" si="181"/>
        <v>#VALUE!</v>
      </c>
      <c r="L640" s="27" t="e">
        <f t="shared" si="181"/>
        <v>#VALUE!</v>
      </c>
      <c r="M640" s="27" t="e">
        <f t="shared" si="181"/>
        <v>#VALUE!</v>
      </c>
      <c r="N640" s="27" t="e">
        <f t="shared" si="181"/>
        <v>#VALUE!</v>
      </c>
      <c r="O640" s="27" t="e">
        <f>O432/O588</f>
        <v>#VALUE!</v>
      </c>
      <c r="P640" s="27" t="e">
        <f>P432/P588</f>
        <v>#VALUE!</v>
      </c>
      <c r="Q640" s="6"/>
      <c r="R640" s="89" t="s">
        <v>41</v>
      </c>
    </row>
    <row r="641" spans="2:18" ht="14">
      <c r="B641" s="341" t="s">
        <v>389</v>
      </c>
      <c r="C641" s="342"/>
      <c r="D641" s="342"/>
      <c r="E641" s="342"/>
      <c r="F641" s="342"/>
      <c r="G641" s="342"/>
      <c r="H641" s="342"/>
      <c r="I641" s="342"/>
      <c r="J641" s="342"/>
      <c r="K641" s="342"/>
      <c r="L641" s="342"/>
      <c r="M641" s="342"/>
      <c r="N641" s="342"/>
      <c r="O641" s="127"/>
      <c r="P641" s="127"/>
      <c r="Q641" s="40"/>
      <c r="R641" s="41"/>
    </row>
    <row r="642" spans="2:18" ht="14">
      <c r="B642" s="42"/>
      <c r="C642" s="43" t="e">
        <f t="shared" ref="C642:N642" si="182">365/(C465/((C366+B366)/2))</f>
        <v>#VALUE!</v>
      </c>
      <c r="D642" s="43" t="e">
        <f t="shared" si="182"/>
        <v>#VALUE!</v>
      </c>
      <c r="E642" s="43" t="e">
        <f t="shared" si="182"/>
        <v>#VALUE!</v>
      </c>
      <c r="F642" s="43" t="e">
        <f t="shared" si="182"/>
        <v>#VALUE!</v>
      </c>
      <c r="G642" s="43" t="e">
        <f t="shared" si="182"/>
        <v>#VALUE!</v>
      </c>
      <c r="H642" s="43" t="e">
        <f t="shared" si="182"/>
        <v>#VALUE!</v>
      </c>
      <c r="I642" s="43" t="e">
        <f t="shared" si="182"/>
        <v>#VALUE!</v>
      </c>
      <c r="J642" s="43" t="e">
        <f t="shared" si="182"/>
        <v>#VALUE!</v>
      </c>
      <c r="K642" s="43" t="e">
        <f t="shared" si="182"/>
        <v>#VALUE!</v>
      </c>
      <c r="L642" s="43" t="e">
        <f t="shared" si="182"/>
        <v>#VALUE!</v>
      </c>
      <c r="M642" s="43" t="e">
        <f t="shared" si="182"/>
        <v>#VALUE!</v>
      </c>
      <c r="N642" s="44" t="e">
        <f t="shared" si="182"/>
        <v>#VALUE!</v>
      </c>
      <c r="O642" s="44" t="e">
        <f>365/(O465/((O366+M366)/2))</f>
        <v>#VALUE!</v>
      </c>
      <c r="P642" s="44" t="e">
        <f>365/(P465/((P366+N366)/2))</f>
        <v>#VALUE!</v>
      </c>
      <c r="Q642" s="40"/>
      <c r="R642" s="41" t="s">
        <v>60</v>
      </c>
    </row>
    <row r="643" spans="2:18" ht="14">
      <c r="B643" s="42"/>
      <c r="C643" s="43" t="e">
        <f t="shared" ref="C643:N643" si="183">365/(C503/((C372+B372)/2))</f>
        <v>#VALUE!</v>
      </c>
      <c r="D643" s="43" t="e">
        <f t="shared" si="183"/>
        <v>#VALUE!</v>
      </c>
      <c r="E643" s="43" t="e">
        <f t="shared" si="183"/>
        <v>#VALUE!</v>
      </c>
      <c r="F643" s="43" t="e">
        <f t="shared" si="183"/>
        <v>#VALUE!</v>
      </c>
      <c r="G643" s="43" t="e">
        <f t="shared" si="183"/>
        <v>#VALUE!</v>
      </c>
      <c r="H643" s="43" t="e">
        <f t="shared" si="183"/>
        <v>#VALUE!</v>
      </c>
      <c r="I643" s="43" t="e">
        <f t="shared" si="183"/>
        <v>#VALUE!</v>
      </c>
      <c r="J643" s="43" t="e">
        <f t="shared" si="183"/>
        <v>#VALUE!</v>
      </c>
      <c r="K643" s="43" t="e">
        <f t="shared" si="183"/>
        <v>#VALUE!</v>
      </c>
      <c r="L643" s="43" t="e">
        <f t="shared" si="183"/>
        <v>#VALUE!</v>
      </c>
      <c r="M643" s="43" t="e">
        <f t="shared" si="183"/>
        <v>#VALUE!</v>
      </c>
      <c r="N643" s="44" t="e">
        <f t="shared" si="183"/>
        <v>#VALUE!</v>
      </c>
      <c r="O643" s="44" t="e">
        <f>365/(O503/((O372+M372)/2))</f>
        <v>#VALUE!</v>
      </c>
      <c r="P643" s="44" t="e">
        <f>365/(P503/((P372+N372)/2))</f>
        <v>#VALUE!</v>
      </c>
      <c r="Q643" s="40"/>
      <c r="R643" s="41" t="s">
        <v>61</v>
      </c>
    </row>
    <row r="644" spans="2:18" ht="14">
      <c r="B644" s="42"/>
      <c r="C644" s="43" t="e">
        <f t="shared" ref="C644:N644" si="184">365/(C503/((C408+B408)/2))</f>
        <v>#VALUE!</v>
      </c>
      <c r="D644" s="43" t="e">
        <f t="shared" si="184"/>
        <v>#VALUE!</v>
      </c>
      <c r="E644" s="43" t="e">
        <f t="shared" si="184"/>
        <v>#VALUE!</v>
      </c>
      <c r="F644" s="43" t="e">
        <f t="shared" si="184"/>
        <v>#VALUE!</v>
      </c>
      <c r="G644" s="43" t="e">
        <f t="shared" si="184"/>
        <v>#VALUE!</v>
      </c>
      <c r="H644" s="43" t="e">
        <f t="shared" si="184"/>
        <v>#VALUE!</v>
      </c>
      <c r="I644" s="43" t="e">
        <f t="shared" si="184"/>
        <v>#VALUE!</v>
      </c>
      <c r="J644" s="43" t="e">
        <f t="shared" si="184"/>
        <v>#VALUE!</v>
      </c>
      <c r="K644" s="43" t="e">
        <f t="shared" si="184"/>
        <v>#VALUE!</v>
      </c>
      <c r="L644" s="43" t="e">
        <f t="shared" si="184"/>
        <v>#VALUE!</v>
      </c>
      <c r="M644" s="43" t="e">
        <f t="shared" si="184"/>
        <v>#VALUE!</v>
      </c>
      <c r="N644" s="44" t="e">
        <f t="shared" si="184"/>
        <v>#VALUE!</v>
      </c>
      <c r="O644" s="44" t="e">
        <f>365/(O503/((O408+M408)/2))</f>
        <v>#VALUE!</v>
      </c>
      <c r="P644" s="44" t="e">
        <f>365/(P503/((P408+N408)/2))</f>
        <v>#VALUE!</v>
      </c>
      <c r="Q644" s="40"/>
      <c r="R644" s="41" t="s">
        <v>62</v>
      </c>
    </row>
    <row r="645" spans="2:18" ht="14">
      <c r="B645" s="45"/>
      <c r="C645" s="46" t="e">
        <f t="shared" ref="C645:M645" si="185">C643+C642-C644</f>
        <v>#VALUE!</v>
      </c>
      <c r="D645" s="46" t="e">
        <f t="shared" si="185"/>
        <v>#VALUE!</v>
      </c>
      <c r="E645" s="46" t="e">
        <f t="shared" si="185"/>
        <v>#VALUE!</v>
      </c>
      <c r="F645" s="46" t="e">
        <f t="shared" si="185"/>
        <v>#VALUE!</v>
      </c>
      <c r="G645" s="46" t="e">
        <f t="shared" si="185"/>
        <v>#VALUE!</v>
      </c>
      <c r="H645" s="46" t="e">
        <f t="shared" si="185"/>
        <v>#VALUE!</v>
      </c>
      <c r="I645" s="46" t="e">
        <f t="shared" si="185"/>
        <v>#VALUE!</v>
      </c>
      <c r="J645" s="46" t="e">
        <f t="shared" si="185"/>
        <v>#VALUE!</v>
      </c>
      <c r="K645" s="46" t="e">
        <f t="shared" si="185"/>
        <v>#VALUE!</v>
      </c>
      <c r="L645" s="46" t="e">
        <f t="shared" si="185"/>
        <v>#VALUE!</v>
      </c>
      <c r="M645" s="46" t="e">
        <f t="shared" si="185"/>
        <v>#VALUE!</v>
      </c>
      <c r="N645" s="47" t="e">
        <f>N643+N642-N644</f>
        <v>#VALUE!</v>
      </c>
      <c r="O645" s="47" t="e">
        <f>O643+O642-O644</f>
        <v>#VALUE!</v>
      </c>
      <c r="P645" s="47" t="e">
        <f>P643+P642-P644</f>
        <v>#VALUE!</v>
      </c>
      <c r="Q645" s="40"/>
      <c r="R645" s="41" t="s">
        <v>63</v>
      </c>
    </row>
    <row r="646" spans="2:18" ht="14">
      <c r="B646" s="339" t="s">
        <v>42</v>
      </c>
      <c r="C646" s="340"/>
      <c r="D646" s="340"/>
      <c r="E646" s="340"/>
      <c r="F646" s="340"/>
      <c r="G646" s="340"/>
      <c r="H646" s="340"/>
      <c r="I646" s="340"/>
      <c r="J646" s="340"/>
      <c r="K646" s="340"/>
      <c r="L646" s="340"/>
      <c r="M646" s="340"/>
      <c r="N646" s="340"/>
      <c r="O646" s="126"/>
      <c r="P646" s="126"/>
      <c r="Q646" s="28"/>
      <c r="R646" s="89"/>
    </row>
    <row r="647" spans="2:18" ht="14">
      <c r="B647" s="139"/>
      <c r="C647" s="139"/>
      <c r="D647" s="139"/>
      <c r="E647" s="139"/>
      <c r="F647" s="139"/>
      <c r="G647" s="139"/>
      <c r="H647" s="139"/>
      <c r="I647" s="139"/>
      <c r="J647" s="139"/>
      <c r="K647" s="139"/>
      <c r="L647" s="139"/>
      <c r="M647" s="139"/>
      <c r="N647" s="140"/>
      <c r="O647" s="140"/>
      <c r="P647" s="140"/>
      <c r="Q647" s="30"/>
      <c r="R647" s="90" t="s">
        <v>43</v>
      </c>
    </row>
    <row r="648" spans="2:18" ht="14">
      <c r="B648" s="13" t="e">
        <f t="shared" ref="B648:P648" si="186">B457/B647</f>
        <v>#VALUE!</v>
      </c>
      <c r="C648" s="13" t="e">
        <f t="shared" si="186"/>
        <v>#VALUE!</v>
      </c>
      <c r="D648" s="13" t="e">
        <f t="shared" si="186"/>
        <v>#VALUE!</v>
      </c>
      <c r="E648" s="13" t="e">
        <f t="shared" si="186"/>
        <v>#VALUE!</v>
      </c>
      <c r="F648" s="13" t="e">
        <f t="shared" si="186"/>
        <v>#VALUE!</v>
      </c>
      <c r="G648" s="13" t="e">
        <f t="shared" si="186"/>
        <v>#VALUE!</v>
      </c>
      <c r="H648" s="13" t="e">
        <f t="shared" si="186"/>
        <v>#VALUE!</v>
      </c>
      <c r="I648" s="13" t="e">
        <f t="shared" si="186"/>
        <v>#VALUE!</v>
      </c>
      <c r="J648" s="13" t="e">
        <f t="shared" si="186"/>
        <v>#VALUE!</v>
      </c>
      <c r="K648" s="13" t="e">
        <f t="shared" si="186"/>
        <v>#VALUE!</v>
      </c>
      <c r="L648" s="13" t="e">
        <f t="shared" si="186"/>
        <v>#VALUE!</v>
      </c>
      <c r="M648" s="13" t="e">
        <f t="shared" si="186"/>
        <v>#VALUE!</v>
      </c>
      <c r="N648" s="13" t="e">
        <f t="shared" si="186"/>
        <v>#VALUE!</v>
      </c>
      <c r="O648" s="13" t="e">
        <f t="shared" ref="O648" si="187">O457/O647</f>
        <v>#VALUE!</v>
      </c>
      <c r="P648" s="13" t="e">
        <f t="shared" si="186"/>
        <v>#VALUE!</v>
      </c>
      <c r="Q648" s="6"/>
      <c r="R648" s="90" t="s">
        <v>44</v>
      </c>
    </row>
    <row r="649" spans="2:18" ht="14">
      <c r="B649" s="13" t="e">
        <f t="shared" ref="B649:P649" si="188">B588/B647</f>
        <v>#DIV/0!</v>
      </c>
      <c r="C649" s="13" t="e">
        <f t="shared" si="188"/>
        <v>#DIV/0!</v>
      </c>
      <c r="D649" s="13" t="e">
        <f t="shared" si="188"/>
        <v>#DIV/0!</v>
      </c>
      <c r="E649" s="13" t="e">
        <f t="shared" si="188"/>
        <v>#DIV/0!</v>
      </c>
      <c r="F649" s="13" t="e">
        <f t="shared" si="188"/>
        <v>#DIV/0!</v>
      </c>
      <c r="G649" s="13" t="e">
        <f t="shared" si="188"/>
        <v>#DIV/0!</v>
      </c>
      <c r="H649" s="13" t="e">
        <f t="shared" si="188"/>
        <v>#DIV/0!</v>
      </c>
      <c r="I649" s="13" t="e">
        <f t="shared" si="188"/>
        <v>#DIV/0!</v>
      </c>
      <c r="J649" s="13" t="e">
        <f t="shared" si="188"/>
        <v>#DIV/0!</v>
      </c>
      <c r="K649" s="13" t="e">
        <f t="shared" si="188"/>
        <v>#DIV/0!</v>
      </c>
      <c r="L649" s="13" t="e">
        <f t="shared" si="188"/>
        <v>#DIV/0!</v>
      </c>
      <c r="M649" s="13" t="e">
        <f t="shared" si="188"/>
        <v>#DIV/0!</v>
      </c>
      <c r="N649" s="13" t="e">
        <f t="shared" si="188"/>
        <v>#VALUE!</v>
      </c>
      <c r="O649" s="13" t="e">
        <f t="shared" ref="O649" si="189">O588/O647</f>
        <v>#VALUE!</v>
      </c>
      <c r="P649" s="13" t="e">
        <f t="shared" si="188"/>
        <v>#VALUE!</v>
      </c>
      <c r="Q649" s="6"/>
      <c r="R649" s="89" t="s">
        <v>45</v>
      </c>
    </row>
    <row r="650" spans="2:18" ht="14">
      <c r="B650" s="91"/>
      <c r="C650" s="91" t="e">
        <f t="shared" ref="C650:M650" si="190">+C649/B649-1</f>
        <v>#DIV/0!</v>
      </c>
      <c r="D650" s="92" t="e">
        <f t="shared" si="190"/>
        <v>#DIV/0!</v>
      </c>
      <c r="E650" s="91" t="e">
        <f t="shared" si="190"/>
        <v>#DIV/0!</v>
      </c>
      <c r="F650" s="92" t="e">
        <f t="shared" si="190"/>
        <v>#DIV/0!</v>
      </c>
      <c r="G650" s="91" t="e">
        <f t="shared" si="190"/>
        <v>#DIV/0!</v>
      </c>
      <c r="H650" s="92" t="e">
        <f t="shared" si="190"/>
        <v>#DIV/0!</v>
      </c>
      <c r="I650" s="91" t="e">
        <f t="shared" si="190"/>
        <v>#DIV/0!</v>
      </c>
      <c r="J650" s="92" t="e">
        <f t="shared" si="190"/>
        <v>#DIV/0!</v>
      </c>
      <c r="K650" s="91" t="e">
        <f t="shared" si="190"/>
        <v>#DIV/0!</v>
      </c>
      <c r="L650" s="92" t="e">
        <f t="shared" si="190"/>
        <v>#DIV/0!</v>
      </c>
      <c r="M650" s="91" t="e">
        <f t="shared" si="190"/>
        <v>#DIV/0!</v>
      </c>
      <c r="N650" s="93" t="e">
        <f>+N649/M649-1</f>
        <v>#VALUE!</v>
      </c>
      <c r="O650" s="93" t="e">
        <f>+O649/M649-1</f>
        <v>#VALUE!</v>
      </c>
      <c r="P650" s="93" t="e">
        <f>+P649/N649-1</f>
        <v>#VALUE!</v>
      </c>
      <c r="Q650" s="31"/>
      <c r="R650" s="94" t="s">
        <v>46</v>
      </c>
    </row>
    <row r="651" spans="2:18" ht="14">
      <c r="B651" s="138"/>
      <c r="C651" s="138"/>
      <c r="D651" s="138"/>
      <c r="E651" s="138"/>
      <c r="F651" s="138"/>
      <c r="G651" s="138"/>
      <c r="H651" s="138"/>
      <c r="I651" s="138"/>
      <c r="J651" s="138"/>
      <c r="K651" s="138"/>
      <c r="L651" s="138"/>
      <c r="M651" s="138"/>
      <c r="N651" s="138"/>
      <c r="O651" s="138"/>
      <c r="P651" s="138"/>
      <c r="Q651" s="6"/>
      <c r="R651" s="90" t="s">
        <v>47</v>
      </c>
    </row>
    <row r="652" spans="2:18" ht="14">
      <c r="B652" s="91" t="e">
        <f t="shared" ref="B652:P652" si="191">+B651/B661</f>
        <v>#DIV/0!</v>
      </c>
      <c r="C652" s="91" t="e">
        <f t="shared" si="191"/>
        <v>#DIV/0!</v>
      </c>
      <c r="D652" s="92" t="e">
        <f t="shared" si="191"/>
        <v>#DIV/0!</v>
      </c>
      <c r="E652" s="91" t="e">
        <f t="shared" si="191"/>
        <v>#DIV/0!</v>
      </c>
      <c r="F652" s="92" t="e">
        <f t="shared" si="191"/>
        <v>#DIV/0!</v>
      </c>
      <c r="G652" s="91" t="e">
        <f t="shared" si="191"/>
        <v>#DIV/0!</v>
      </c>
      <c r="H652" s="92" t="e">
        <f t="shared" si="191"/>
        <v>#DIV/0!</v>
      </c>
      <c r="I652" s="91" t="e">
        <f t="shared" si="191"/>
        <v>#DIV/0!</v>
      </c>
      <c r="J652" s="92" t="e">
        <f t="shared" si="191"/>
        <v>#DIV/0!</v>
      </c>
      <c r="K652" s="91" t="e">
        <f t="shared" si="191"/>
        <v>#DIV/0!</v>
      </c>
      <c r="L652" s="92" t="e">
        <f t="shared" si="191"/>
        <v>#DIV/0!</v>
      </c>
      <c r="M652" s="91" t="e">
        <f t="shared" si="191"/>
        <v>#DIV/0!</v>
      </c>
      <c r="N652" s="93" t="e">
        <f t="shared" si="191"/>
        <v>#DIV/0!</v>
      </c>
      <c r="O652" s="93" t="e">
        <f t="shared" ref="O652" si="192">+O651/O661</f>
        <v>#N/A</v>
      </c>
      <c r="P652" s="93" t="e">
        <f t="shared" si="191"/>
        <v>#N/A</v>
      </c>
      <c r="Q652" s="6"/>
      <c r="R652" s="94" t="s">
        <v>48</v>
      </c>
    </row>
    <row r="653" spans="2:18">
      <c r="B653" s="95" t="e">
        <f t="shared" ref="B653:M653" si="193">+B651/B649</f>
        <v>#DIV/0!</v>
      </c>
      <c r="C653" s="95" t="e">
        <f t="shared" si="193"/>
        <v>#DIV/0!</v>
      </c>
      <c r="D653" s="96" t="e">
        <f t="shared" si="193"/>
        <v>#DIV/0!</v>
      </c>
      <c r="E653" s="95" t="e">
        <f t="shared" si="193"/>
        <v>#DIV/0!</v>
      </c>
      <c r="F653" s="96" t="e">
        <f t="shared" si="193"/>
        <v>#DIV/0!</v>
      </c>
      <c r="G653" s="95" t="e">
        <f t="shared" si="193"/>
        <v>#DIV/0!</v>
      </c>
      <c r="H653" s="96" t="e">
        <f t="shared" si="193"/>
        <v>#DIV/0!</v>
      </c>
      <c r="I653" s="95" t="e">
        <f t="shared" si="193"/>
        <v>#DIV/0!</v>
      </c>
      <c r="J653" s="96" t="e">
        <f t="shared" si="193"/>
        <v>#DIV/0!</v>
      </c>
      <c r="K653" s="95" t="e">
        <f t="shared" si="193"/>
        <v>#DIV/0!</v>
      </c>
      <c r="L653" s="96" t="e">
        <f t="shared" si="193"/>
        <v>#DIV/0!</v>
      </c>
      <c r="M653" s="95" t="e">
        <f t="shared" si="193"/>
        <v>#DIV/0!</v>
      </c>
      <c r="N653" s="97" t="e">
        <f>+N651/N649</f>
        <v>#VALUE!</v>
      </c>
      <c r="O653" s="97" t="e">
        <f>+O651/O649</f>
        <v>#VALUE!</v>
      </c>
      <c r="P653" s="97" t="e">
        <f>+P651/P649</f>
        <v>#VALUE!</v>
      </c>
      <c r="Q653" s="28"/>
      <c r="R653" s="98" t="s">
        <v>49</v>
      </c>
    </row>
    <row r="654" spans="2:18" ht="14">
      <c r="B654" s="16">
        <f t="shared" ref="B654:M654" si="194">+B661*B647</f>
        <v>0</v>
      </c>
      <c r="C654" s="16">
        <f t="shared" si="194"/>
        <v>0</v>
      </c>
      <c r="D654" s="16">
        <f t="shared" si="194"/>
        <v>0</v>
      </c>
      <c r="E654" s="16">
        <f t="shared" si="194"/>
        <v>0</v>
      </c>
      <c r="F654" s="16">
        <f t="shared" si="194"/>
        <v>0</v>
      </c>
      <c r="G654" s="16">
        <f t="shared" si="194"/>
        <v>0</v>
      </c>
      <c r="H654" s="16">
        <f t="shared" si="194"/>
        <v>0</v>
      </c>
      <c r="I654" s="16">
        <f t="shared" si="194"/>
        <v>0</v>
      </c>
      <c r="J654" s="16">
        <f t="shared" si="194"/>
        <v>0</v>
      </c>
      <c r="K654" s="16">
        <f t="shared" si="194"/>
        <v>0</v>
      </c>
      <c r="L654" s="16">
        <f t="shared" si="194"/>
        <v>0</v>
      </c>
      <c r="M654" s="16">
        <f t="shared" si="194"/>
        <v>0</v>
      </c>
      <c r="N654" s="16">
        <f>+N661*N647</f>
        <v>0</v>
      </c>
      <c r="O654" s="16" t="e">
        <f>+O661*O647</f>
        <v>#N/A</v>
      </c>
      <c r="P654" s="16" t="e">
        <f>+P661*P647</f>
        <v>#N/A</v>
      </c>
      <c r="Q654" s="6"/>
      <c r="R654" s="89" t="s">
        <v>50</v>
      </c>
    </row>
    <row r="655" spans="2:18" ht="14">
      <c r="B655" s="32" t="e">
        <f t="shared" ref="B655:M655" si="195">+B661/B$648</f>
        <v>#VALUE!</v>
      </c>
      <c r="C655" s="32" t="e">
        <f t="shared" si="195"/>
        <v>#VALUE!</v>
      </c>
      <c r="D655" s="33" t="e">
        <f t="shared" si="195"/>
        <v>#VALUE!</v>
      </c>
      <c r="E655" s="32" t="e">
        <f t="shared" si="195"/>
        <v>#VALUE!</v>
      </c>
      <c r="F655" s="33" t="e">
        <f t="shared" si="195"/>
        <v>#VALUE!</v>
      </c>
      <c r="G655" s="32" t="e">
        <f t="shared" si="195"/>
        <v>#VALUE!</v>
      </c>
      <c r="H655" s="33" t="e">
        <f t="shared" si="195"/>
        <v>#VALUE!</v>
      </c>
      <c r="I655" s="32" t="e">
        <f t="shared" si="195"/>
        <v>#VALUE!</v>
      </c>
      <c r="J655" s="33" t="e">
        <f t="shared" si="195"/>
        <v>#VALUE!</v>
      </c>
      <c r="K655" s="32" t="e">
        <f t="shared" si="195"/>
        <v>#VALUE!</v>
      </c>
      <c r="L655" s="33" t="e">
        <f t="shared" si="195"/>
        <v>#VALUE!</v>
      </c>
      <c r="M655" s="32" t="e">
        <f t="shared" si="195"/>
        <v>#VALUE!</v>
      </c>
      <c r="N655" s="34" t="e">
        <f>+N661/N$648</f>
        <v>#VALUE!</v>
      </c>
      <c r="O655" s="34" t="e">
        <f>+O661/O$648</f>
        <v>#N/A</v>
      </c>
      <c r="P655" s="34" t="e">
        <f>+P661/P$648</f>
        <v>#N/A</v>
      </c>
      <c r="Q655" s="35" t="e">
        <f>(SUM(INDEX($B655:$P655,,$R$348-$B$348-$Q$348+1):INDEX($B655:$P655,$R$348-$B$348+1))-MAX(INDEX($B655:$P655,,$R$348-$B$348-$Q$348+1):INDEX($B655:$P655,$R$348-$B$348+1))-MIN(INDEX($B655:$P655,,$R$348-$B$348-$Q$348+1):INDEX($B655:$P655,$R$348-$B$348+1)))/(COUNT(INDEX($B655:$P655,,$R$348-$B$348-$Q$348+1):INDEX($B655:$P655,$R$348-$B$348+1))-2)</f>
        <v>#VALUE!</v>
      </c>
      <c r="R655" s="36" t="s">
        <v>51</v>
      </c>
    </row>
    <row r="656" spans="2:18" ht="14">
      <c r="B656" s="32" t="e">
        <f t="shared" ref="B656:M656" si="196">+B661/B$649</f>
        <v>#DIV/0!</v>
      </c>
      <c r="C656" s="32" t="e">
        <f t="shared" si="196"/>
        <v>#DIV/0!</v>
      </c>
      <c r="D656" s="33" t="e">
        <f t="shared" si="196"/>
        <v>#DIV/0!</v>
      </c>
      <c r="E656" s="32" t="e">
        <f t="shared" si="196"/>
        <v>#DIV/0!</v>
      </c>
      <c r="F656" s="33" t="e">
        <f t="shared" si="196"/>
        <v>#DIV/0!</v>
      </c>
      <c r="G656" s="32" t="e">
        <f t="shared" si="196"/>
        <v>#DIV/0!</v>
      </c>
      <c r="H656" s="33" t="e">
        <f t="shared" si="196"/>
        <v>#DIV/0!</v>
      </c>
      <c r="I656" s="32" t="e">
        <f t="shared" si="196"/>
        <v>#DIV/0!</v>
      </c>
      <c r="J656" s="33" t="e">
        <f t="shared" si="196"/>
        <v>#DIV/0!</v>
      </c>
      <c r="K656" s="32" t="e">
        <f t="shared" si="196"/>
        <v>#DIV/0!</v>
      </c>
      <c r="L656" s="33" t="e">
        <f t="shared" si="196"/>
        <v>#DIV/0!</v>
      </c>
      <c r="M656" s="32" t="e">
        <f t="shared" si="196"/>
        <v>#DIV/0!</v>
      </c>
      <c r="N656" s="34" t="e">
        <f>+N661/N$649</f>
        <v>#VALUE!</v>
      </c>
      <c r="O656" s="34" t="e">
        <f>+O661/O$649</f>
        <v>#N/A</v>
      </c>
      <c r="P656" s="34" t="e">
        <f>+P661/P$649</f>
        <v>#N/A</v>
      </c>
      <c r="Q656" s="35" t="e">
        <f>(SUM(INDEX($B656:$P656,,$R$348-$B$348-$Q$348+1):INDEX($B656:$P656,$R$348-$B$348+1))-MAX(INDEX($B656:$P656,,$R$348-$B$348-$Q$348+1):INDEX($B656:$P656,$R$348-$B$348+1))-MIN(INDEX($B656:$P656,,$R$348-$B$348-$Q$348+1):INDEX($B656:$P656,$R$348-$B$348+1)))/(COUNT(INDEX($B656:$P656,,$R$348-$B$348-$Q$348+1):INDEX($B656:$P656,$R$348-$B$348+1))-2)</f>
        <v>#DIV/0!</v>
      </c>
      <c r="R656" s="36" t="s">
        <v>52</v>
      </c>
    </row>
    <row r="657" spans="1:18" ht="14">
      <c r="B657" s="32" t="e">
        <f t="shared" ref="B657:P657" si="197">+(B654+B432-B354-B360)/B559</f>
        <v>#VALUE!</v>
      </c>
      <c r="C657" s="32" t="e">
        <f t="shared" si="197"/>
        <v>#VALUE!</v>
      </c>
      <c r="D657" s="33" t="e">
        <f t="shared" si="197"/>
        <v>#VALUE!</v>
      </c>
      <c r="E657" s="32" t="e">
        <f t="shared" si="197"/>
        <v>#VALUE!</v>
      </c>
      <c r="F657" s="33" t="e">
        <f t="shared" si="197"/>
        <v>#VALUE!</v>
      </c>
      <c r="G657" s="32" t="e">
        <f t="shared" si="197"/>
        <v>#VALUE!</v>
      </c>
      <c r="H657" s="33" t="e">
        <f t="shared" si="197"/>
        <v>#VALUE!</v>
      </c>
      <c r="I657" s="32" t="e">
        <f t="shared" si="197"/>
        <v>#VALUE!</v>
      </c>
      <c r="J657" s="33" t="e">
        <f t="shared" si="197"/>
        <v>#VALUE!</v>
      </c>
      <c r="K657" s="32" t="e">
        <f t="shared" si="197"/>
        <v>#VALUE!</v>
      </c>
      <c r="L657" s="33" t="e">
        <f t="shared" si="197"/>
        <v>#VALUE!</v>
      </c>
      <c r="M657" s="32" t="e">
        <f t="shared" si="197"/>
        <v>#VALUE!</v>
      </c>
      <c r="N657" s="34" t="e">
        <f t="shared" si="197"/>
        <v>#VALUE!</v>
      </c>
      <c r="O657" s="34" t="e">
        <f t="shared" ref="O657" si="198">+(O654+O432-O354-O360)/O559</f>
        <v>#N/A</v>
      </c>
      <c r="P657" s="34" t="e">
        <f t="shared" si="197"/>
        <v>#N/A</v>
      </c>
      <c r="Q657" s="35" t="e">
        <f>(SUM(INDEX($B657:$P657,,$R$348-$B$348-$Q$348+1):INDEX($B657:$P657,$R$348-$B$348+1))-MAX(INDEX($B657:$P657,,$R$348-$B$348-$Q$348+1):INDEX($B657:$P657,$R$348-$B$348+1))-MIN(INDEX($B657:$P657,,$R$348-$B$348-$Q$348+1):INDEX($B657:$P657,$R$348-$B$348+1)))/(COUNT(INDEX($B657:$P657,,$R$348-$B$348-$Q$348+1):INDEX($B657:$P657,$R$348-$B$348+1))-2)</f>
        <v>#VALUE!</v>
      </c>
      <c r="R657" s="36" t="s">
        <v>53</v>
      </c>
    </row>
    <row r="658" spans="1:18" ht="14">
      <c r="B658" s="32" t="e">
        <f t="shared" ref="B658:P658" si="199">B654/B465</f>
        <v>#DIV/0!</v>
      </c>
      <c r="C658" s="32" t="e">
        <f t="shared" si="199"/>
        <v>#DIV/0!</v>
      </c>
      <c r="D658" s="33" t="e">
        <f t="shared" si="199"/>
        <v>#DIV/0!</v>
      </c>
      <c r="E658" s="32" t="e">
        <f t="shared" si="199"/>
        <v>#DIV/0!</v>
      </c>
      <c r="F658" s="33" t="e">
        <f t="shared" si="199"/>
        <v>#DIV/0!</v>
      </c>
      <c r="G658" s="32" t="e">
        <f t="shared" si="199"/>
        <v>#DIV/0!</v>
      </c>
      <c r="H658" s="33" t="e">
        <f t="shared" si="199"/>
        <v>#DIV/0!</v>
      </c>
      <c r="I658" s="32" t="e">
        <f t="shared" si="199"/>
        <v>#DIV/0!</v>
      </c>
      <c r="J658" s="33" t="e">
        <f t="shared" si="199"/>
        <v>#DIV/0!</v>
      </c>
      <c r="K658" s="32" t="e">
        <f t="shared" si="199"/>
        <v>#DIV/0!</v>
      </c>
      <c r="L658" s="33" t="e">
        <f t="shared" si="199"/>
        <v>#DIV/0!</v>
      </c>
      <c r="M658" s="32" t="e">
        <f t="shared" si="199"/>
        <v>#DIV/0!</v>
      </c>
      <c r="N658" s="34" t="e">
        <f t="shared" si="199"/>
        <v>#VALUE!</v>
      </c>
      <c r="O658" s="34" t="e">
        <f t="shared" ref="O658" si="200">O654/O465</f>
        <v>#N/A</v>
      </c>
      <c r="P658" s="34" t="e">
        <f t="shared" si="199"/>
        <v>#N/A</v>
      </c>
      <c r="Q658" s="35" t="e">
        <f>(SUM(INDEX($B658:$P658,,$R$348-$B$348-$Q$348+1):INDEX($B658:$P658,$R$348-$B$348+1))-MAX(INDEX($B658:$P658,,$R$348-$B$348-$Q$348+1):INDEX($B658:$P658,$R$348-$B$348+1))-MIN(INDEX($B658:$P658,,$R$348-$B$348-$Q$348+1):INDEX($B658:$P658,$R$348-$B$348+1)))/(COUNT(INDEX($B658:$P658,,$R$348-$B$348-$Q$348+1):INDEX($B658:$P658,$R$348-$B$348+1))-2)</f>
        <v>#DIV/0!</v>
      </c>
      <c r="R658" s="36" t="s">
        <v>54</v>
      </c>
    </row>
    <row r="659" spans="1:18" s="15" customFormat="1" ht="14">
      <c r="A659" s="99"/>
      <c r="B659" s="138"/>
      <c r="C659" s="138"/>
      <c r="D659" s="138"/>
      <c r="E659" s="138"/>
      <c r="F659" s="138"/>
      <c r="G659" s="138"/>
      <c r="H659" s="138"/>
      <c r="I659" s="138"/>
      <c r="J659" s="138"/>
      <c r="K659" s="138"/>
      <c r="L659" s="138"/>
      <c r="M659" s="138"/>
      <c r="N659" s="145"/>
      <c r="O659" s="145"/>
      <c r="P659" s="145"/>
      <c r="Q659" s="31"/>
      <c r="R659" s="37" t="s">
        <v>55</v>
      </c>
    </row>
    <row r="660" spans="1:18" s="71" customFormat="1" ht="14">
      <c r="A660" s="100"/>
      <c r="B660" s="138"/>
      <c r="C660" s="138"/>
      <c r="D660" s="138"/>
      <c r="E660" s="138"/>
      <c r="F660" s="138"/>
      <c r="G660" s="138"/>
      <c r="H660" s="138"/>
      <c r="I660" s="138"/>
      <c r="J660" s="138"/>
      <c r="K660" s="138"/>
      <c r="L660" s="138"/>
      <c r="M660" s="138"/>
      <c r="N660" s="145"/>
      <c r="O660" s="145"/>
      <c r="P660" s="145"/>
      <c r="Q660" s="38"/>
      <c r="R660" s="39" t="s">
        <v>56</v>
      </c>
    </row>
    <row r="661" spans="1:18" s="3" customFormat="1" ht="14">
      <c r="A661" s="101"/>
      <c r="B661" s="146"/>
      <c r="C661" s="146"/>
      <c r="D661" s="146"/>
      <c r="E661" s="146"/>
      <c r="F661" s="146"/>
      <c r="G661" s="146"/>
      <c r="H661" s="146"/>
      <c r="I661" s="146"/>
      <c r="J661" s="146"/>
      <c r="K661" s="146"/>
      <c r="L661" s="146"/>
      <c r="M661" s="146"/>
      <c r="N661" s="147"/>
      <c r="O661" s="149" t="e">
        <f>VLOOKUP($Q661,Price!$A$1:$F$1200,6,FALSE)</f>
        <v>#N/A</v>
      </c>
      <c r="P661" s="149" t="e">
        <f>VLOOKUP($Q661,Price!$A$1:$F$1200,6,FALSE)</f>
        <v>#N/A</v>
      </c>
      <c r="Q661" s="148" t="s">
        <v>392</v>
      </c>
      <c r="R661" s="36" t="s">
        <v>57</v>
      </c>
    </row>
    <row r="662" spans="1:18" ht="14">
      <c r="B662" s="343" t="s">
        <v>64</v>
      </c>
      <c r="C662" s="344"/>
      <c r="D662" s="344"/>
      <c r="E662" s="344"/>
      <c r="F662" s="344"/>
      <c r="G662" s="344"/>
      <c r="H662" s="344"/>
      <c r="I662" s="344"/>
      <c r="J662" s="344"/>
      <c r="K662" s="344"/>
      <c r="L662" s="344"/>
      <c r="M662" s="344"/>
      <c r="N662" s="344"/>
      <c r="O662" s="128"/>
      <c r="P662" s="128"/>
      <c r="Q662" s="28"/>
      <c r="R662" s="89"/>
    </row>
    <row r="663" spans="1:18">
      <c r="B663" s="102"/>
      <c r="C663" s="103" t="e">
        <f t="shared" ref="C663:P663" si="201">+C656/C650/100</f>
        <v>#DIV/0!</v>
      </c>
      <c r="D663" s="102" t="e">
        <f t="shared" si="201"/>
        <v>#DIV/0!</v>
      </c>
      <c r="E663" s="103" t="e">
        <f t="shared" si="201"/>
        <v>#DIV/0!</v>
      </c>
      <c r="F663" s="102" t="e">
        <f t="shared" si="201"/>
        <v>#DIV/0!</v>
      </c>
      <c r="G663" s="103" t="e">
        <f t="shared" si="201"/>
        <v>#DIV/0!</v>
      </c>
      <c r="H663" s="102" t="e">
        <f t="shared" si="201"/>
        <v>#DIV/0!</v>
      </c>
      <c r="I663" s="103" t="e">
        <f t="shared" si="201"/>
        <v>#DIV/0!</v>
      </c>
      <c r="J663" s="102" t="e">
        <f t="shared" si="201"/>
        <v>#DIV/0!</v>
      </c>
      <c r="K663" s="103" t="e">
        <f t="shared" si="201"/>
        <v>#DIV/0!</v>
      </c>
      <c r="L663" s="102" t="e">
        <f t="shared" si="201"/>
        <v>#DIV/0!</v>
      </c>
      <c r="M663" s="103" t="e">
        <f t="shared" si="201"/>
        <v>#DIV/0!</v>
      </c>
      <c r="N663" s="104" t="e">
        <f t="shared" si="201"/>
        <v>#VALUE!</v>
      </c>
      <c r="O663" s="104" t="e">
        <f t="shared" ref="O663" si="202">+O656/O650/100</f>
        <v>#N/A</v>
      </c>
      <c r="P663" s="104" t="e">
        <f t="shared" si="201"/>
        <v>#N/A</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t="e">
        <f t="shared" ref="B665:P665" si="203">($Q655-B655)/$Q655</f>
        <v>#VALUE!</v>
      </c>
      <c r="C665" s="49" t="e">
        <f t="shared" si="203"/>
        <v>#VALUE!</v>
      </c>
      <c r="D665" s="48" t="e">
        <f t="shared" si="203"/>
        <v>#VALUE!</v>
      </c>
      <c r="E665" s="49" t="e">
        <f t="shared" si="203"/>
        <v>#VALUE!</v>
      </c>
      <c r="F665" s="48" t="e">
        <f t="shared" si="203"/>
        <v>#VALUE!</v>
      </c>
      <c r="G665" s="49" t="e">
        <f t="shared" si="203"/>
        <v>#VALUE!</v>
      </c>
      <c r="H665" s="48" t="e">
        <f t="shared" si="203"/>
        <v>#VALUE!</v>
      </c>
      <c r="I665" s="49" t="e">
        <f t="shared" si="203"/>
        <v>#VALUE!</v>
      </c>
      <c r="J665" s="48" t="e">
        <f t="shared" si="203"/>
        <v>#VALUE!</v>
      </c>
      <c r="K665" s="49" t="e">
        <f t="shared" si="203"/>
        <v>#VALUE!</v>
      </c>
      <c r="L665" s="48" t="e">
        <f t="shared" si="203"/>
        <v>#VALUE!</v>
      </c>
      <c r="M665" s="49" t="e">
        <f t="shared" si="203"/>
        <v>#VALUE!</v>
      </c>
      <c r="N665" s="50" t="e">
        <f t="shared" si="203"/>
        <v>#VALUE!</v>
      </c>
      <c r="O665" s="50" t="e">
        <f t="shared" si="203"/>
        <v>#VALUE!</v>
      </c>
      <c r="P665" s="50" t="e">
        <f t="shared" si="203"/>
        <v>#VALUE!</v>
      </c>
      <c r="Q665" s="31"/>
      <c r="R665" s="51" t="s">
        <v>67</v>
      </c>
    </row>
    <row r="666" spans="1:18" ht="14">
      <c r="B666" s="48" t="e">
        <f t="shared" ref="B666:P666" si="204">($Q656-B656)/$Q656</f>
        <v>#DIV/0!</v>
      </c>
      <c r="C666" s="49" t="e">
        <f t="shared" si="204"/>
        <v>#DIV/0!</v>
      </c>
      <c r="D666" s="48" t="e">
        <f t="shared" si="204"/>
        <v>#DIV/0!</v>
      </c>
      <c r="E666" s="49" t="e">
        <f t="shared" si="204"/>
        <v>#DIV/0!</v>
      </c>
      <c r="F666" s="48" t="e">
        <f t="shared" si="204"/>
        <v>#DIV/0!</v>
      </c>
      <c r="G666" s="49" t="e">
        <f t="shared" si="204"/>
        <v>#DIV/0!</v>
      </c>
      <c r="H666" s="48" t="e">
        <f t="shared" si="204"/>
        <v>#DIV/0!</v>
      </c>
      <c r="I666" s="49" t="e">
        <f t="shared" si="204"/>
        <v>#DIV/0!</v>
      </c>
      <c r="J666" s="48" t="e">
        <f t="shared" si="204"/>
        <v>#DIV/0!</v>
      </c>
      <c r="K666" s="49" t="e">
        <f t="shared" si="204"/>
        <v>#DIV/0!</v>
      </c>
      <c r="L666" s="48" t="e">
        <f t="shared" si="204"/>
        <v>#DIV/0!</v>
      </c>
      <c r="M666" s="49" t="e">
        <f t="shared" si="204"/>
        <v>#DIV/0!</v>
      </c>
      <c r="N666" s="50" t="e">
        <f t="shared" si="204"/>
        <v>#DIV/0!</v>
      </c>
      <c r="O666" s="50" t="e">
        <f t="shared" si="204"/>
        <v>#DIV/0!</v>
      </c>
      <c r="P666" s="50" t="e">
        <f t="shared" si="204"/>
        <v>#DIV/0!</v>
      </c>
      <c r="Q666" s="31"/>
      <c r="R666" s="51" t="s">
        <v>68</v>
      </c>
    </row>
    <row r="667" spans="1:18" ht="14">
      <c r="B667" s="48" t="e">
        <f t="shared" ref="B667:P667" si="205">($Q657-B657)/$Q657</f>
        <v>#VALUE!</v>
      </c>
      <c r="C667" s="49" t="e">
        <f t="shared" si="205"/>
        <v>#VALUE!</v>
      </c>
      <c r="D667" s="48" t="e">
        <f t="shared" si="205"/>
        <v>#VALUE!</v>
      </c>
      <c r="E667" s="49" t="e">
        <f t="shared" si="205"/>
        <v>#VALUE!</v>
      </c>
      <c r="F667" s="48" t="e">
        <f t="shared" si="205"/>
        <v>#VALUE!</v>
      </c>
      <c r="G667" s="49" t="e">
        <f t="shared" si="205"/>
        <v>#VALUE!</v>
      </c>
      <c r="H667" s="48" t="e">
        <f t="shared" si="205"/>
        <v>#VALUE!</v>
      </c>
      <c r="I667" s="49" t="e">
        <f t="shared" si="205"/>
        <v>#VALUE!</v>
      </c>
      <c r="J667" s="48" t="e">
        <f t="shared" si="205"/>
        <v>#VALUE!</v>
      </c>
      <c r="K667" s="49" t="e">
        <f t="shared" si="205"/>
        <v>#VALUE!</v>
      </c>
      <c r="L667" s="48" t="e">
        <f t="shared" si="205"/>
        <v>#VALUE!</v>
      </c>
      <c r="M667" s="49" t="e">
        <f t="shared" si="205"/>
        <v>#VALUE!</v>
      </c>
      <c r="N667" s="50" t="e">
        <f t="shared" si="205"/>
        <v>#VALUE!</v>
      </c>
      <c r="O667" s="50" t="e">
        <f t="shared" si="205"/>
        <v>#VALUE!</v>
      </c>
      <c r="P667" s="50" t="e">
        <f t="shared" si="205"/>
        <v>#VALUE!</v>
      </c>
      <c r="Q667" s="31"/>
      <c r="R667" s="51" t="s">
        <v>69</v>
      </c>
    </row>
    <row r="668" spans="1:18" ht="14">
      <c r="B668" s="48" t="e">
        <f t="shared" ref="B668:P668" si="206">($Q658-B658)/$Q658</f>
        <v>#DIV/0!</v>
      </c>
      <c r="C668" s="49" t="e">
        <f t="shared" si="206"/>
        <v>#DIV/0!</v>
      </c>
      <c r="D668" s="48" t="e">
        <f t="shared" si="206"/>
        <v>#DIV/0!</v>
      </c>
      <c r="E668" s="49" t="e">
        <f t="shared" si="206"/>
        <v>#DIV/0!</v>
      </c>
      <c r="F668" s="48" t="e">
        <f t="shared" si="206"/>
        <v>#DIV/0!</v>
      </c>
      <c r="G668" s="49" t="e">
        <f t="shared" si="206"/>
        <v>#DIV/0!</v>
      </c>
      <c r="H668" s="48" t="e">
        <f t="shared" si="206"/>
        <v>#DIV/0!</v>
      </c>
      <c r="I668" s="49" t="e">
        <f t="shared" si="206"/>
        <v>#DIV/0!</v>
      </c>
      <c r="J668" s="48" t="e">
        <f t="shared" si="206"/>
        <v>#DIV/0!</v>
      </c>
      <c r="K668" s="49" t="e">
        <f t="shared" si="206"/>
        <v>#DIV/0!</v>
      </c>
      <c r="L668" s="48" t="e">
        <f t="shared" si="206"/>
        <v>#DIV/0!</v>
      </c>
      <c r="M668" s="49" t="e">
        <f t="shared" si="206"/>
        <v>#DIV/0!</v>
      </c>
      <c r="N668" s="50" t="e">
        <f t="shared" si="206"/>
        <v>#DIV/0!</v>
      </c>
      <c r="O668" s="50" t="e">
        <f t="shared" si="206"/>
        <v>#DIV/0!</v>
      </c>
      <c r="P668" s="50" t="e">
        <f t="shared" si="206"/>
        <v>#DIV/0!</v>
      </c>
      <c r="Q668" s="31"/>
      <c r="R668" s="51" t="s">
        <v>70</v>
      </c>
    </row>
    <row r="669" spans="1:18">
      <c r="B669" s="105"/>
      <c r="D669" s="105"/>
      <c r="F669" s="105"/>
      <c r="H669" s="105"/>
      <c r="I669" s="96"/>
      <c r="J669" s="95"/>
      <c r="K669" s="96"/>
      <c r="L669" s="95"/>
      <c r="M669" s="96"/>
      <c r="N669" s="97" t="e">
        <f>N664/N661-1</f>
        <v>#DIV/0!</v>
      </c>
      <c r="O669" s="97" t="e">
        <f>O664/O661-1</f>
        <v>#N/A</v>
      </c>
      <c r="P669" s="97" t="e">
        <f>P664/P661-1</f>
        <v>#N/A</v>
      </c>
      <c r="Q669" s="28"/>
      <c r="R669" s="98" t="s">
        <v>71</v>
      </c>
    </row>
    <row r="670" spans="1:18" ht="14">
      <c r="B670" s="109" t="e">
        <f t="shared" ref="B670:M670" si="207">AVERAGE(B665:B669)</f>
        <v>#VALUE!</v>
      </c>
      <c r="C670" s="110" t="e">
        <f t="shared" si="207"/>
        <v>#VALUE!</v>
      </c>
      <c r="D670" s="109" t="e">
        <f t="shared" si="207"/>
        <v>#VALUE!</v>
      </c>
      <c r="E670" s="110" t="e">
        <f t="shared" si="207"/>
        <v>#VALUE!</v>
      </c>
      <c r="F670" s="109" t="e">
        <f t="shared" si="207"/>
        <v>#VALUE!</v>
      </c>
      <c r="G670" s="110" t="e">
        <f t="shared" si="207"/>
        <v>#VALUE!</v>
      </c>
      <c r="H670" s="109" t="e">
        <f t="shared" si="207"/>
        <v>#VALUE!</v>
      </c>
      <c r="I670" s="110" t="e">
        <f t="shared" si="207"/>
        <v>#VALUE!</v>
      </c>
      <c r="J670" s="52" t="e">
        <f t="shared" si="207"/>
        <v>#VALUE!</v>
      </c>
      <c r="K670" s="53" t="e">
        <f t="shared" si="207"/>
        <v>#VALUE!</v>
      </c>
      <c r="L670" s="52" t="e">
        <f t="shared" si="207"/>
        <v>#VALUE!</v>
      </c>
      <c r="M670" s="53" t="e">
        <f t="shared" si="207"/>
        <v>#VALUE!</v>
      </c>
      <c r="N670" s="54" t="e">
        <f>AVERAGE(N665:N669)</f>
        <v>#VALUE!</v>
      </c>
      <c r="O670" s="54" t="e">
        <f>AVERAGE(O665:O669)</f>
        <v>#VALUE!</v>
      </c>
      <c r="P670" s="54" t="e">
        <f>AVERAGE(P665:P669)</f>
        <v>#VALUE!</v>
      </c>
      <c r="Q670" s="31"/>
      <c r="R670" s="51" t="s">
        <v>72</v>
      </c>
    </row>
    <row r="671" spans="1:18" ht="14">
      <c r="B671" s="345" t="s">
        <v>73</v>
      </c>
      <c r="C671" s="346"/>
      <c r="D671" s="346"/>
      <c r="E671" s="346"/>
      <c r="F671" s="346"/>
      <c r="G671" s="346"/>
      <c r="H671" s="346"/>
      <c r="I671" s="346"/>
      <c r="J671" s="346"/>
      <c r="K671" s="346"/>
      <c r="L671" s="346"/>
      <c r="M671" s="346"/>
      <c r="N671" s="346"/>
      <c r="O671" s="129"/>
      <c r="P671" s="129"/>
      <c r="Q671" s="28"/>
      <c r="R671" s="89"/>
    </row>
    <row r="672" spans="1:18" s="3" customFormat="1" ht="14">
      <c r="B672" s="55"/>
      <c r="C672" s="56">
        <f>+B$651+B672</f>
        <v>0</v>
      </c>
      <c r="D672" s="56">
        <f t="shared" ref="D672:N672" si="208">+C$651+C672</f>
        <v>0</v>
      </c>
      <c r="E672" s="56">
        <f t="shared" si="208"/>
        <v>0</v>
      </c>
      <c r="F672" s="56">
        <f t="shared" si="208"/>
        <v>0</v>
      </c>
      <c r="G672" s="56">
        <f t="shared" si="208"/>
        <v>0</v>
      </c>
      <c r="H672" s="56">
        <f t="shared" si="208"/>
        <v>0</v>
      </c>
      <c r="I672" s="56">
        <f t="shared" si="208"/>
        <v>0</v>
      </c>
      <c r="J672" s="56">
        <f t="shared" si="208"/>
        <v>0</v>
      </c>
      <c r="K672" s="56">
        <f t="shared" si="208"/>
        <v>0</v>
      </c>
      <c r="L672" s="56">
        <f t="shared" si="208"/>
        <v>0</v>
      </c>
      <c r="M672" s="56">
        <f t="shared" si="208"/>
        <v>0</v>
      </c>
      <c r="N672" s="57">
        <f t="shared" si="208"/>
        <v>0</v>
      </c>
      <c r="O672" s="57">
        <f>+M$651+M672</f>
        <v>0</v>
      </c>
      <c r="P672" s="57">
        <f>+N$651+N672</f>
        <v>0</v>
      </c>
      <c r="Q672" s="31"/>
      <c r="R672" s="36" t="s">
        <v>74</v>
      </c>
    </row>
    <row r="673" spans="1:18" s="3" customFormat="1" ht="14">
      <c r="B673" s="58">
        <f>+B$661+B672</f>
        <v>0</v>
      </c>
      <c r="C673" s="59">
        <f t="shared" ref="C673:P673" si="209">+C$661+C672</f>
        <v>0</v>
      </c>
      <c r="D673" s="59">
        <f t="shared" si="209"/>
        <v>0</v>
      </c>
      <c r="E673" s="59">
        <f t="shared" si="209"/>
        <v>0</v>
      </c>
      <c r="F673" s="59">
        <f t="shared" si="209"/>
        <v>0</v>
      </c>
      <c r="G673" s="59">
        <f t="shared" si="209"/>
        <v>0</v>
      </c>
      <c r="H673" s="59">
        <f t="shared" si="209"/>
        <v>0</v>
      </c>
      <c r="I673" s="59">
        <f t="shared" si="209"/>
        <v>0</v>
      </c>
      <c r="J673" s="59">
        <f t="shared" si="209"/>
        <v>0</v>
      </c>
      <c r="K673" s="59">
        <f t="shared" si="209"/>
        <v>0</v>
      </c>
      <c r="L673" s="59">
        <f t="shared" si="209"/>
        <v>0</v>
      </c>
      <c r="M673" s="59">
        <f t="shared" si="209"/>
        <v>0</v>
      </c>
      <c r="N673" s="60">
        <f t="shared" si="209"/>
        <v>0</v>
      </c>
      <c r="O673" s="60" t="e">
        <f t="shared" ref="O673" si="210">+O$661+O672</f>
        <v>#N/A</v>
      </c>
      <c r="P673" s="60" t="e">
        <f t="shared" si="209"/>
        <v>#N/A</v>
      </c>
      <c r="Q673" s="31"/>
      <c r="R673" s="36" t="s">
        <v>75</v>
      </c>
    </row>
    <row r="674" spans="1:18" s="3" customFormat="1" ht="14">
      <c r="B674" s="72"/>
      <c r="I674" s="61"/>
      <c r="J674" s="61"/>
      <c r="K674" s="61"/>
      <c r="L674" s="61"/>
      <c r="M674" s="61"/>
      <c r="N674" s="62"/>
      <c r="O674" s="62" t="e">
        <f>+O673/A673-1</f>
        <v>#N/A</v>
      </c>
      <c r="P674" s="62" t="e">
        <f>+P673/B673-1</f>
        <v>#N/A</v>
      </c>
      <c r="Q674" s="31"/>
      <c r="R674" s="63" t="s">
        <v>76</v>
      </c>
    </row>
    <row r="675" spans="1:18" s="70" customFormat="1" ht="14">
      <c r="A675" s="64"/>
      <c r="B675" s="65"/>
      <c r="C675" s="66" t="e">
        <f>RATE(C$348-$B$348,,-$B673,C673)</f>
        <v>#NUM!</v>
      </c>
      <c r="D675" s="66" t="e">
        <f t="shared" ref="D675:P675" si="211">RATE(D$348-$B$348,,-$B673,D673)</f>
        <v>#NUM!</v>
      </c>
      <c r="E675" s="66" t="e">
        <f t="shared" si="211"/>
        <v>#NUM!</v>
      </c>
      <c r="F675" s="66" t="e">
        <f t="shared" si="211"/>
        <v>#NUM!</v>
      </c>
      <c r="G675" s="66" t="e">
        <f t="shared" si="211"/>
        <v>#NUM!</v>
      </c>
      <c r="H675" s="66" t="e">
        <f t="shared" si="211"/>
        <v>#NUM!</v>
      </c>
      <c r="I675" s="66" t="e">
        <f t="shared" si="211"/>
        <v>#NUM!</v>
      </c>
      <c r="J675" s="66" t="e">
        <f t="shared" si="211"/>
        <v>#NUM!</v>
      </c>
      <c r="K675" s="66" t="e">
        <f t="shared" si="211"/>
        <v>#NUM!</v>
      </c>
      <c r="L675" s="66" t="e">
        <f t="shared" si="211"/>
        <v>#NUM!</v>
      </c>
      <c r="M675" s="66" t="e">
        <f t="shared" si="211"/>
        <v>#NUM!</v>
      </c>
      <c r="N675" s="67" t="e">
        <f t="shared" si="211"/>
        <v>#NUM!</v>
      </c>
      <c r="O675" s="67" t="e">
        <f t="shared" ref="O675" si="212">RATE(O$348-$B$348,,-$B673,O673)</f>
        <v>#N/A</v>
      </c>
      <c r="P675" s="67" t="e">
        <f t="shared" si="211"/>
        <v>#N/A</v>
      </c>
      <c r="Q675" s="68"/>
      <c r="R675" s="69" t="s">
        <v>77</v>
      </c>
    </row>
    <row r="676" spans="1:18" s="3" customFormat="1" ht="14">
      <c r="B676" s="55"/>
      <c r="C676" s="56"/>
      <c r="D676" s="56">
        <f t="shared" ref="D676:N676" si="213">+C$651+C676</f>
        <v>0</v>
      </c>
      <c r="E676" s="56">
        <f t="shared" si="213"/>
        <v>0</v>
      </c>
      <c r="F676" s="56">
        <f t="shared" si="213"/>
        <v>0</v>
      </c>
      <c r="G676" s="56">
        <f t="shared" si="213"/>
        <v>0</v>
      </c>
      <c r="H676" s="56">
        <f t="shared" si="213"/>
        <v>0</v>
      </c>
      <c r="I676" s="56">
        <f t="shared" si="213"/>
        <v>0</v>
      </c>
      <c r="J676" s="56">
        <f t="shared" si="213"/>
        <v>0</v>
      </c>
      <c r="K676" s="56">
        <f t="shared" si="213"/>
        <v>0</v>
      </c>
      <c r="L676" s="56">
        <f t="shared" si="213"/>
        <v>0</v>
      </c>
      <c r="M676" s="56">
        <f t="shared" si="213"/>
        <v>0</v>
      </c>
      <c r="N676" s="57">
        <f t="shared" si="213"/>
        <v>0</v>
      </c>
      <c r="O676" s="57">
        <f>+M$651+M676</f>
        <v>0</v>
      </c>
      <c r="P676" s="57">
        <f>+N$651+N676</f>
        <v>0</v>
      </c>
      <c r="Q676" s="31"/>
      <c r="R676" s="36" t="s">
        <v>74</v>
      </c>
    </row>
    <row r="677" spans="1:18" s="3" customFormat="1" ht="14">
      <c r="B677" s="58"/>
      <c r="C677" s="59">
        <f t="shared" ref="C677:P677" si="214">+C$661+C676</f>
        <v>0</v>
      </c>
      <c r="D677" s="59">
        <f t="shared" si="214"/>
        <v>0</v>
      </c>
      <c r="E677" s="59">
        <f t="shared" si="214"/>
        <v>0</v>
      </c>
      <c r="F677" s="59">
        <f t="shared" si="214"/>
        <v>0</v>
      </c>
      <c r="G677" s="59">
        <f t="shared" si="214"/>
        <v>0</v>
      </c>
      <c r="H677" s="59">
        <f t="shared" si="214"/>
        <v>0</v>
      </c>
      <c r="I677" s="59">
        <f t="shared" si="214"/>
        <v>0</v>
      </c>
      <c r="J677" s="59">
        <f t="shared" si="214"/>
        <v>0</v>
      </c>
      <c r="K677" s="59">
        <f t="shared" si="214"/>
        <v>0</v>
      </c>
      <c r="L677" s="59">
        <f t="shared" si="214"/>
        <v>0</v>
      </c>
      <c r="M677" s="59">
        <f t="shared" si="214"/>
        <v>0</v>
      </c>
      <c r="N677" s="60">
        <f t="shared" si="214"/>
        <v>0</v>
      </c>
      <c r="O677" s="60" t="e">
        <f t="shared" ref="O677" si="215">+O$661+O676</f>
        <v>#N/A</v>
      </c>
      <c r="P677" s="60" t="e">
        <f t="shared" si="214"/>
        <v>#N/A</v>
      </c>
      <c r="Q677" s="31"/>
      <c r="R677" s="36" t="s">
        <v>75</v>
      </c>
    </row>
    <row r="678" spans="1:18" s="3" customFormat="1" ht="14">
      <c r="B678" s="72"/>
      <c r="I678" s="61"/>
      <c r="J678" s="61"/>
      <c r="K678" s="61"/>
      <c r="L678" s="61"/>
      <c r="M678" s="61"/>
      <c r="N678" s="62"/>
      <c r="O678" s="62" t="e">
        <f>+O677/B677-1</f>
        <v>#N/A</v>
      </c>
      <c r="P678" s="62" t="e">
        <f>+P677/C677-1</f>
        <v>#N/A</v>
      </c>
      <c r="Q678" s="31"/>
      <c r="R678" s="63" t="s">
        <v>76</v>
      </c>
    </row>
    <row r="679" spans="1:18" s="70" customFormat="1" ht="14">
      <c r="A679" s="64"/>
      <c r="B679" s="65"/>
      <c r="C679" s="66"/>
      <c r="D679" s="66" t="e">
        <f>RATE(D$348-$C$348,,-$C677,D677)</f>
        <v>#NUM!</v>
      </c>
      <c r="E679" s="66" t="e">
        <f t="shared" ref="E679:P679" si="216">RATE(E$348-$C$348,,-$C677,E677)</f>
        <v>#NUM!</v>
      </c>
      <c r="F679" s="66" t="e">
        <f t="shared" si="216"/>
        <v>#NUM!</v>
      </c>
      <c r="G679" s="66" t="e">
        <f t="shared" si="216"/>
        <v>#NUM!</v>
      </c>
      <c r="H679" s="66" t="e">
        <f t="shared" si="216"/>
        <v>#NUM!</v>
      </c>
      <c r="I679" s="66" t="e">
        <f t="shared" si="216"/>
        <v>#NUM!</v>
      </c>
      <c r="J679" s="66" t="e">
        <f t="shared" si="216"/>
        <v>#NUM!</v>
      </c>
      <c r="K679" s="66" t="e">
        <f t="shared" si="216"/>
        <v>#NUM!</v>
      </c>
      <c r="L679" s="66" t="e">
        <f t="shared" si="216"/>
        <v>#NUM!</v>
      </c>
      <c r="M679" s="66" t="e">
        <f t="shared" si="216"/>
        <v>#NUM!</v>
      </c>
      <c r="N679" s="67" t="e">
        <f t="shared" si="216"/>
        <v>#NUM!</v>
      </c>
      <c r="O679" s="67" t="e">
        <f t="shared" ref="O679" si="217">RATE(O$348-$C$348,,-$C677,O677)</f>
        <v>#N/A</v>
      </c>
      <c r="P679" s="67" t="e">
        <f t="shared" si="216"/>
        <v>#N/A</v>
      </c>
      <c r="Q679" s="68"/>
      <c r="R679" s="69" t="s">
        <v>77</v>
      </c>
    </row>
    <row r="680" spans="1:18" s="3" customFormat="1" ht="14">
      <c r="B680" s="55"/>
      <c r="C680" s="56"/>
      <c r="D680" s="56"/>
      <c r="E680" s="56">
        <f t="shared" ref="E680:N680" si="218">+D$651+D680</f>
        <v>0</v>
      </c>
      <c r="F680" s="56">
        <f t="shared" si="218"/>
        <v>0</v>
      </c>
      <c r="G680" s="56">
        <f t="shared" si="218"/>
        <v>0</v>
      </c>
      <c r="H680" s="56">
        <f t="shared" si="218"/>
        <v>0</v>
      </c>
      <c r="I680" s="56">
        <f t="shared" si="218"/>
        <v>0</v>
      </c>
      <c r="J680" s="56">
        <f t="shared" si="218"/>
        <v>0</v>
      </c>
      <c r="K680" s="56">
        <f t="shared" si="218"/>
        <v>0</v>
      </c>
      <c r="L680" s="56">
        <f t="shared" si="218"/>
        <v>0</v>
      </c>
      <c r="M680" s="56">
        <f t="shared" si="218"/>
        <v>0</v>
      </c>
      <c r="N680" s="57">
        <f t="shared" si="218"/>
        <v>0</v>
      </c>
      <c r="O680" s="57">
        <f>+M$651+M680</f>
        <v>0</v>
      </c>
      <c r="P680" s="57">
        <f>+N$651+N680</f>
        <v>0</v>
      </c>
      <c r="Q680" s="31"/>
      <c r="R680" s="36" t="s">
        <v>74</v>
      </c>
    </row>
    <row r="681" spans="1:18" s="3" customFormat="1" ht="14">
      <c r="B681" s="58"/>
      <c r="C681" s="59"/>
      <c r="D681" s="59">
        <f t="shared" ref="D681:P681" si="219">+D$661+D680</f>
        <v>0</v>
      </c>
      <c r="E681" s="59">
        <f t="shared" si="219"/>
        <v>0</v>
      </c>
      <c r="F681" s="59">
        <f t="shared" si="219"/>
        <v>0</v>
      </c>
      <c r="G681" s="59">
        <f t="shared" si="219"/>
        <v>0</v>
      </c>
      <c r="H681" s="59">
        <f t="shared" si="219"/>
        <v>0</v>
      </c>
      <c r="I681" s="59">
        <f t="shared" si="219"/>
        <v>0</v>
      </c>
      <c r="J681" s="59">
        <f t="shared" si="219"/>
        <v>0</v>
      </c>
      <c r="K681" s="59">
        <f t="shared" si="219"/>
        <v>0</v>
      </c>
      <c r="L681" s="59">
        <f t="shared" si="219"/>
        <v>0</v>
      </c>
      <c r="M681" s="59">
        <f t="shared" si="219"/>
        <v>0</v>
      </c>
      <c r="N681" s="60">
        <f t="shared" si="219"/>
        <v>0</v>
      </c>
      <c r="O681" s="60" t="e">
        <f t="shared" ref="O681" si="220">+O$661+O680</f>
        <v>#N/A</v>
      </c>
      <c r="P681" s="60" t="e">
        <f t="shared" si="219"/>
        <v>#N/A</v>
      </c>
      <c r="Q681" s="31"/>
      <c r="R681" s="36" t="s">
        <v>75</v>
      </c>
    </row>
    <row r="682" spans="1:18" s="3" customFormat="1" ht="14">
      <c r="B682" s="72"/>
      <c r="I682" s="61"/>
      <c r="J682" s="61"/>
      <c r="K682" s="61"/>
      <c r="L682" s="61"/>
      <c r="M682" s="61"/>
      <c r="N682" s="62"/>
      <c r="O682" s="62" t="e">
        <f>+O681/C681-1</f>
        <v>#N/A</v>
      </c>
      <c r="P682" s="62" t="e">
        <f>+P681/D681-1</f>
        <v>#N/A</v>
      </c>
      <c r="Q682" s="31"/>
      <c r="R682" s="63" t="s">
        <v>76</v>
      </c>
    </row>
    <row r="683" spans="1:18" s="70" customFormat="1" ht="14">
      <c r="A683" s="64"/>
      <c r="B683" s="65"/>
      <c r="C683" s="66"/>
      <c r="D683" s="66"/>
      <c r="E683" s="66" t="e">
        <f>RATE(E$348-$D$348,,-$D681,E681)</f>
        <v>#NUM!</v>
      </c>
      <c r="F683" s="66" t="e">
        <f t="shared" ref="F683:P683" si="221">RATE(F$348-$D$348,,-$D681,F681)</f>
        <v>#NUM!</v>
      </c>
      <c r="G683" s="66" t="e">
        <f t="shared" si="221"/>
        <v>#NUM!</v>
      </c>
      <c r="H683" s="66" t="e">
        <f t="shared" si="221"/>
        <v>#NUM!</v>
      </c>
      <c r="I683" s="66" t="e">
        <f t="shared" si="221"/>
        <v>#NUM!</v>
      </c>
      <c r="J683" s="66" t="e">
        <f t="shared" si="221"/>
        <v>#NUM!</v>
      </c>
      <c r="K683" s="66" t="e">
        <f t="shared" si="221"/>
        <v>#NUM!</v>
      </c>
      <c r="L683" s="66" t="e">
        <f t="shared" si="221"/>
        <v>#NUM!</v>
      </c>
      <c r="M683" s="66" t="e">
        <f t="shared" si="221"/>
        <v>#NUM!</v>
      </c>
      <c r="N683" s="67" t="e">
        <f t="shared" si="221"/>
        <v>#NUM!</v>
      </c>
      <c r="O683" s="67" t="e">
        <f t="shared" ref="O683" si="222">RATE(O$348-$D$348,,-$D681,O681)</f>
        <v>#N/A</v>
      </c>
      <c r="P683" s="67" t="e">
        <f t="shared" si="221"/>
        <v>#N/A</v>
      </c>
      <c r="Q683" s="68"/>
      <c r="R683" s="69" t="s">
        <v>77</v>
      </c>
    </row>
    <row r="684" spans="1:18" s="3" customFormat="1" ht="14">
      <c r="B684" s="55"/>
      <c r="C684" s="56"/>
      <c r="D684" s="56"/>
      <c r="E684" s="56"/>
      <c r="F684" s="56">
        <f t="shared" ref="F684:N684" si="223">+E$651+E684</f>
        <v>0</v>
      </c>
      <c r="G684" s="56">
        <f t="shared" si="223"/>
        <v>0</v>
      </c>
      <c r="H684" s="56">
        <f t="shared" si="223"/>
        <v>0</v>
      </c>
      <c r="I684" s="56">
        <f t="shared" si="223"/>
        <v>0</v>
      </c>
      <c r="J684" s="56">
        <f t="shared" si="223"/>
        <v>0</v>
      </c>
      <c r="K684" s="56">
        <f t="shared" si="223"/>
        <v>0</v>
      </c>
      <c r="L684" s="56">
        <f t="shared" si="223"/>
        <v>0</v>
      </c>
      <c r="M684" s="56">
        <f t="shared" si="223"/>
        <v>0</v>
      </c>
      <c r="N684" s="57">
        <f t="shared" si="223"/>
        <v>0</v>
      </c>
      <c r="O684" s="57">
        <f>+M$651+M684</f>
        <v>0</v>
      </c>
      <c r="P684" s="57">
        <f>+N$651+N684</f>
        <v>0</v>
      </c>
      <c r="Q684" s="31"/>
      <c r="R684" s="36" t="s">
        <v>74</v>
      </c>
    </row>
    <row r="685" spans="1:18" s="3" customFormat="1" ht="14">
      <c r="B685" s="58"/>
      <c r="C685" s="59"/>
      <c r="D685" s="59"/>
      <c r="E685" s="59">
        <f t="shared" ref="E685:P685" si="224">+E$661+E684</f>
        <v>0</v>
      </c>
      <c r="F685" s="59">
        <f t="shared" si="224"/>
        <v>0</v>
      </c>
      <c r="G685" s="59">
        <f t="shared" si="224"/>
        <v>0</v>
      </c>
      <c r="H685" s="59">
        <f t="shared" si="224"/>
        <v>0</v>
      </c>
      <c r="I685" s="59">
        <f t="shared" si="224"/>
        <v>0</v>
      </c>
      <c r="J685" s="59">
        <f t="shared" si="224"/>
        <v>0</v>
      </c>
      <c r="K685" s="59">
        <f t="shared" si="224"/>
        <v>0</v>
      </c>
      <c r="L685" s="59">
        <f t="shared" si="224"/>
        <v>0</v>
      </c>
      <c r="M685" s="59">
        <f t="shared" si="224"/>
        <v>0</v>
      </c>
      <c r="N685" s="60">
        <f t="shared" si="224"/>
        <v>0</v>
      </c>
      <c r="O685" s="60" t="e">
        <f t="shared" ref="O685" si="225">+O$661+O684</f>
        <v>#N/A</v>
      </c>
      <c r="P685" s="60" t="e">
        <f t="shared" si="224"/>
        <v>#N/A</v>
      </c>
      <c r="Q685" s="31"/>
      <c r="R685" s="36" t="s">
        <v>75</v>
      </c>
    </row>
    <row r="686" spans="1:18" s="3" customFormat="1" ht="14">
      <c r="B686" s="72"/>
      <c r="I686" s="61"/>
      <c r="J686" s="61"/>
      <c r="K686" s="61"/>
      <c r="L686" s="61"/>
      <c r="M686" s="61"/>
      <c r="N686" s="62"/>
      <c r="O686" s="62" t="e">
        <f>+O685/D685-1</f>
        <v>#N/A</v>
      </c>
      <c r="P686" s="62" t="e">
        <f>+P685/E685-1</f>
        <v>#N/A</v>
      </c>
      <c r="Q686" s="31"/>
      <c r="R686" s="63" t="s">
        <v>76</v>
      </c>
    </row>
    <row r="687" spans="1:18" s="70" customFormat="1" ht="14">
      <c r="A687" s="64"/>
      <c r="B687" s="65"/>
      <c r="C687" s="66"/>
      <c r="D687" s="66"/>
      <c r="E687" s="66"/>
      <c r="F687" s="66" t="e">
        <f>RATE(F$348-$E$348,,-$E685,F685)</f>
        <v>#NUM!</v>
      </c>
      <c r="G687" s="66" t="e">
        <f t="shared" ref="G687:P687" si="226">RATE(G$348-$E$348,,-$E685,G685)</f>
        <v>#NUM!</v>
      </c>
      <c r="H687" s="66" t="e">
        <f t="shared" si="226"/>
        <v>#NUM!</v>
      </c>
      <c r="I687" s="66" t="e">
        <f t="shared" si="226"/>
        <v>#NUM!</v>
      </c>
      <c r="J687" s="66" t="e">
        <f t="shared" si="226"/>
        <v>#NUM!</v>
      </c>
      <c r="K687" s="66" t="e">
        <f t="shared" si="226"/>
        <v>#NUM!</v>
      </c>
      <c r="L687" s="66" t="e">
        <f t="shared" si="226"/>
        <v>#NUM!</v>
      </c>
      <c r="M687" s="66" t="e">
        <f t="shared" si="226"/>
        <v>#NUM!</v>
      </c>
      <c r="N687" s="67" t="e">
        <f t="shared" si="226"/>
        <v>#NUM!</v>
      </c>
      <c r="O687" s="67" t="e">
        <f t="shared" ref="O687" si="227">RATE(O$348-$E$348,,-$E685,O685)</f>
        <v>#N/A</v>
      </c>
      <c r="P687" s="67" t="e">
        <f t="shared" si="226"/>
        <v>#N/A</v>
      </c>
      <c r="Q687" s="68"/>
      <c r="R687" s="69" t="s">
        <v>77</v>
      </c>
    </row>
    <row r="688" spans="1:18" s="3" customFormat="1" ht="14">
      <c r="B688" s="55"/>
      <c r="C688" s="56"/>
      <c r="D688" s="56"/>
      <c r="E688" s="56"/>
      <c r="F688" s="56"/>
      <c r="G688" s="56">
        <f t="shared" ref="G688:N688" si="228">+F$651+F688</f>
        <v>0</v>
      </c>
      <c r="H688" s="56">
        <f t="shared" si="228"/>
        <v>0</v>
      </c>
      <c r="I688" s="56">
        <f t="shared" si="228"/>
        <v>0</v>
      </c>
      <c r="J688" s="56">
        <f t="shared" si="228"/>
        <v>0</v>
      </c>
      <c r="K688" s="56">
        <f t="shared" si="228"/>
        <v>0</v>
      </c>
      <c r="L688" s="56">
        <f t="shared" si="228"/>
        <v>0</v>
      </c>
      <c r="M688" s="56">
        <f t="shared" si="228"/>
        <v>0</v>
      </c>
      <c r="N688" s="57">
        <f t="shared" si="228"/>
        <v>0</v>
      </c>
      <c r="O688" s="57">
        <f>+M$651+M688</f>
        <v>0</v>
      </c>
      <c r="P688" s="57">
        <f>+N$651+N688</f>
        <v>0</v>
      </c>
      <c r="Q688" s="31"/>
      <c r="R688" s="36" t="s">
        <v>74</v>
      </c>
    </row>
    <row r="689" spans="1:18" s="3" customFormat="1" ht="14">
      <c r="B689" s="58"/>
      <c r="C689" s="59"/>
      <c r="D689" s="59"/>
      <c r="E689" s="59"/>
      <c r="F689" s="59">
        <f t="shared" ref="F689:P689" si="229">+F$661+F688</f>
        <v>0</v>
      </c>
      <c r="G689" s="59">
        <f t="shared" si="229"/>
        <v>0</v>
      </c>
      <c r="H689" s="59">
        <f t="shared" si="229"/>
        <v>0</v>
      </c>
      <c r="I689" s="59">
        <f t="shared" si="229"/>
        <v>0</v>
      </c>
      <c r="J689" s="59">
        <f t="shared" si="229"/>
        <v>0</v>
      </c>
      <c r="K689" s="59">
        <f t="shared" si="229"/>
        <v>0</v>
      </c>
      <c r="L689" s="59">
        <f t="shared" si="229"/>
        <v>0</v>
      </c>
      <c r="M689" s="59">
        <f t="shared" si="229"/>
        <v>0</v>
      </c>
      <c r="N689" s="60">
        <f t="shared" si="229"/>
        <v>0</v>
      </c>
      <c r="O689" s="60" t="e">
        <f t="shared" ref="O689" si="230">+O$661+O688</f>
        <v>#N/A</v>
      </c>
      <c r="P689" s="60" t="e">
        <f t="shared" si="229"/>
        <v>#N/A</v>
      </c>
      <c r="Q689" s="31"/>
      <c r="R689" s="36" t="s">
        <v>75</v>
      </c>
    </row>
    <row r="690" spans="1:18" s="3" customFormat="1" ht="14">
      <c r="B690" s="72"/>
      <c r="I690" s="61"/>
      <c r="J690" s="61"/>
      <c r="K690" s="61"/>
      <c r="L690" s="61"/>
      <c r="M690" s="61"/>
      <c r="N690" s="62"/>
      <c r="O690" s="62" t="e">
        <f>+O689/E689-1</f>
        <v>#N/A</v>
      </c>
      <c r="P690" s="62" t="e">
        <f>+P689/F689-1</f>
        <v>#N/A</v>
      </c>
      <c r="Q690" s="31"/>
      <c r="R690" s="63" t="s">
        <v>76</v>
      </c>
    </row>
    <row r="691" spans="1:18" s="70" customFormat="1" ht="14">
      <c r="A691" s="64"/>
      <c r="B691" s="65"/>
      <c r="C691" s="66"/>
      <c r="D691" s="66"/>
      <c r="E691" s="66"/>
      <c r="F691" s="66"/>
      <c r="G691" s="66" t="e">
        <f>RATE(G$348-$F$348,,-$F689,G689)</f>
        <v>#NUM!</v>
      </c>
      <c r="H691" s="66" t="e">
        <f t="shared" ref="H691:P691" si="231">RATE(H$348-$F$348,,-$F689,H689)</f>
        <v>#NUM!</v>
      </c>
      <c r="I691" s="66" t="e">
        <f t="shared" si="231"/>
        <v>#NUM!</v>
      </c>
      <c r="J691" s="66" t="e">
        <f t="shared" si="231"/>
        <v>#NUM!</v>
      </c>
      <c r="K691" s="66" t="e">
        <f t="shared" si="231"/>
        <v>#NUM!</v>
      </c>
      <c r="L691" s="66" t="e">
        <f t="shared" si="231"/>
        <v>#NUM!</v>
      </c>
      <c r="M691" s="66" t="e">
        <f t="shared" si="231"/>
        <v>#NUM!</v>
      </c>
      <c r="N691" s="67" t="e">
        <f t="shared" si="231"/>
        <v>#NUM!</v>
      </c>
      <c r="O691" s="67" t="e">
        <f t="shared" ref="O691" si="232">RATE(O$348-$F$348,,-$F689,O689)</f>
        <v>#N/A</v>
      </c>
      <c r="P691" s="67" t="e">
        <f t="shared" si="231"/>
        <v>#N/A</v>
      </c>
      <c r="Q691" s="68"/>
      <c r="R691" s="69" t="s">
        <v>77</v>
      </c>
    </row>
    <row r="692" spans="1:18" s="3" customFormat="1" ht="14">
      <c r="B692" s="55"/>
      <c r="C692" s="56"/>
      <c r="D692" s="56"/>
      <c r="E692" s="56"/>
      <c r="F692" s="56"/>
      <c r="G692" s="56"/>
      <c r="H692" s="56">
        <f t="shared" ref="H692:N692" si="233">+G$651+G692</f>
        <v>0</v>
      </c>
      <c r="I692" s="56">
        <f t="shared" si="233"/>
        <v>0</v>
      </c>
      <c r="J692" s="56">
        <f t="shared" si="233"/>
        <v>0</v>
      </c>
      <c r="K692" s="56">
        <f t="shared" si="233"/>
        <v>0</v>
      </c>
      <c r="L692" s="56">
        <f t="shared" si="233"/>
        <v>0</v>
      </c>
      <c r="M692" s="56">
        <f t="shared" si="233"/>
        <v>0</v>
      </c>
      <c r="N692" s="57">
        <f t="shared" si="233"/>
        <v>0</v>
      </c>
      <c r="O692" s="57">
        <f>+M$651+M692</f>
        <v>0</v>
      </c>
      <c r="P692" s="57">
        <f>+N$651+N692</f>
        <v>0</v>
      </c>
      <c r="Q692" s="31"/>
      <c r="R692" s="36" t="s">
        <v>74</v>
      </c>
    </row>
    <row r="693" spans="1:18" s="3" customFormat="1" ht="14">
      <c r="B693" s="58"/>
      <c r="C693" s="59"/>
      <c r="D693" s="59"/>
      <c r="E693" s="59"/>
      <c r="F693" s="59"/>
      <c r="G693" s="59">
        <f t="shared" ref="G693:P693" si="234">+G$661+G692</f>
        <v>0</v>
      </c>
      <c r="H693" s="59">
        <f t="shared" si="234"/>
        <v>0</v>
      </c>
      <c r="I693" s="59">
        <f t="shared" si="234"/>
        <v>0</v>
      </c>
      <c r="J693" s="59">
        <f t="shared" si="234"/>
        <v>0</v>
      </c>
      <c r="K693" s="59">
        <f t="shared" si="234"/>
        <v>0</v>
      </c>
      <c r="L693" s="59">
        <f t="shared" si="234"/>
        <v>0</v>
      </c>
      <c r="M693" s="59">
        <f t="shared" si="234"/>
        <v>0</v>
      </c>
      <c r="N693" s="60">
        <f t="shared" si="234"/>
        <v>0</v>
      </c>
      <c r="O693" s="60" t="e">
        <f t="shared" ref="O693" si="235">+O$661+O692</f>
        <v>#N/A</v>
      </c>
      <c r="P693" s="60" t="e">
        <f t="shared" si="234"/>
        <v>#N/A</v>
      </c>
      <c r="Q693" s="31"/>
      <c r="R693" s="36" t="s">
        <v>75</v>
      </c>
    </row>
    <row r="694" spans="1:18" s="3" customFormat="1" ht="14">
      <c r="B694" s="72"/>
      <c r="I694" s="61"/>
      <c r="J694" s="61"/>
      <c r="K694" s="61"/>
      <c r="L694" s="61"/>
      <c r="M694" s="61"/>
      <c r="N694" s="62"/>
      <c r="O694" s="62" t="e">
        <f>+O693/F693-1</f>
        <v>#N/A</v>
      </c>
      <c r="P694" s="62" t="e">
        <f>+P693/G693-1</f>
        <v>#N/A</v>
      </c>
      <c r="Q694" s="31"/>
      <c r="R694" s="63" t="s">
        <v>76</v>
      </c>
    </row>
    <row r="695" spans="1:18" s="70" customFormat="1" ht="14">
      <c r="A695" s="64"/>
      <c r="B695" s="65"/>
      <c r="C695" s="66"/>
      <c r="D695" s="66"/>
      <c r="E695" s="66"/>
      <c r="F695" s="66"/>
      <c r="G695" s="66"/>
      <c r="H695" s="66" t="e">
        <f>RATE(H$348-$G$348,,-$G693,H693)</f>
        <v>#NUM!</v>
      </c>
      <c r="I695" s="66" t="e">
        <f t="shared" ref="I695:P695" si="236">RATE(I$348-$G$348,,-$G693,I693)</f>
        <v>#NUM!</v>
      </c>
      <c r="J695" s="66" t="e">
        <f t="shared" si="236"/>
        <v>#NUM!</v>
      </c>
      <c r="K695" s="66" t="e">
        <f t="shared" si="236"/>
        <v>#NUM!</v>
      </c>
      <c r="L695" s="66" t="e">
        <f t="shared" si="236"/>
        <v>#NUM!</v>
      </c>
      <c r="M695" s="66" t="e">
        <f t="shared" si="236"/>
        <v>#NUM!</v>
      </c>
      <c r="N695" s="67" t="e">
        <f t="shared" si="236"/>
        <v>#NUM!</v>
      </c>
      <c r="O695" s="67" t="e">
        <f t="shared" ref="O695" si="237">RATE(O$348-$G$348,,-$G693,O693)</f>
        <v>#N/A</v>
      </c>
      <c r="P695" s="67" t="e">
        <f t="shared" si="236"/>
        <v>#N/A</v>
      </c>
      <c r="Q695" s="68"/>
      <c r="R695" s="69" t="s">
        <v>77</v>
      </c>
    </row>
    <row r="696" spans="1:18" s="3" customFormat="1" ht="14">
      <c r="B696" s="55"/>
      <c r="C696" s="56"/>
      <c r="D696" s="56"/>
      <c r="E696" s="56"/>
      <c r="F696" s="56"/>
      <c r="G696" s="56"/>
      <c r="H696" s="56"/>
      <c r="I696" s="56">
        <f t="shared" ref="I696:N696" si="238">+H$651+H696</f>
        <v>0</v>
      </c>
      <c r="J696" s="56">
        <f t="shared" si="238"/>
        <v>0</v>
      </c>
      <c r="K696" s="56">
        <f t="shared" si="238"/>
        <v>0</v>
      </c>
      <c r="L696" s="56">
        <f t="shared" si="238"/>
        <v>0</v>
      </c>
      <c r="M696" s="56">
        <f t="shared" si="238"/>
        <v>0</v>
      </c>
      <c r="N696" s="57">
        <f t="shared" si="238"/>
        <v>0</v>
      </c>
      <c r="O696" s="57">
        <f>+M$651+M696</f>
        <v>0</v>
      </c>
      <c r="P696" s="57">
        <f>+N$651+N696</f>
        <v>0</v>
      </c>
      <c r="Q696" s="31"/>
      <c r="R696" s="36" t="s">
        <v>74</v>
      </c>
    </row>
    <row r="697" spans="1:18" s="3" customFormat="1" ht="14">
      <c r="B697" s="58"/>
      <c r="C697" s="59"/>
      <c r="D697" s="59"/>
      <c r="E697" s="59"/>
      <c r="F697" s="59"/>
      <c r="G697" s="59"/>
      <c r="H697" s="59">
        <f t="shared" ref="H697:P697" si="239">+H$661+H696</f>
        <v>0</v>
      </c>
      <c r="I697" s="59">
        <f t="shared" si="239"/>
        <v>0</v>
      </c>
      <c r="J697" s="59">
        <f t="shared" si="239"/>
        <v>0</v>
      </c>
      <c r="K697" s="59">
        <f t="shared" si="239"/>
        <v>0</v>
      </c>
      <c r="L697" s="59">
        <f t="shared" si="239"/>
        <v>0</v>
      </c>
      <c r="M697" s="59">
        <f t="shared" si="239"/>
        <v>0</v>
      </c>
      <c r="N697" s="60">
        <f t="shared" si="239"/>
        <v>0</v>
      </c>
      <c r="O697" s="60" t="e">
        <f t="shared" ref="O697" si="240">+O$661+O696</f>
        <v>#N/A</v>
      </c>
      <c r="P697" s="60" t="e">
        <f t="shared" si="239"/>
        <v>#N/A</v>
      </c>
      <c r="Q697" s="31"/>
      <c r="R697" s="36" t="s">
        <v>75</v>
      </c>
    </row>
    <row r="698" spans="1:18" s="3" customFormat="1" ht="14">
      <c r="B698" s="72"/>
      <c r="I698" s="61"/>
      <c r="J698" s="61"/>
      <c r="K698" s="61"/>
      <c r="L698" s="61"/>
      <c r="M698" s="61"/>
      <c r="N698" s="62"/>
      <c r="O698" s="62" t="e">
        <f>+O697/G697-1</f>
        <v>#N/A</v>
      </c>
      <c r="P698" s="62" t="e">
        <f>+P697/H697-1</f>
        <v>#N/A</v>
      </c>
      <c r="Q698" s="31"/>
      <c r="R698" s="63" t="s">
        <v>76</v>
      </c>
    </row>
    <row r="699" spans="1:18" s="70" customFormat="1" ht="14">
      <c r="A699" s="64"/>
      <c r="B699" s="65"/>
      <c r="C699" s="66"/>
      <c r="D699" s="66"/>
      <c r="E699" s="66"/>
      <c r="F699" s="66"/>
      <c r="G699" s="66"/>
      <c r="H699" s="66"/>
      <c r="I699" s="66" t="e">
        <f t="shared" ref="I699:P699" si="241">RATE(I$348-$H$348,,-$H697,I697)</f>
        <v>#NUM!</v>
      </c>
      <c r="J699" s="66" t="e">
        <f t="shared" si="241"/>
        <v>#NUM!</v>
      </c>
      <c r="K699" s="66" t="e">
        <f t="shared" si="241"/>
        <v>#NUM!</v>
      </c>
      <c r="L699" s="66" t="e">
        <f t="shared" si="241"/>
        <v>#NUM!</v>
      </c>
      <c r="M699" s="66" t="e">
        <f t="shared" si="241"/>
        <v>#NUM!</v>
      </c>
      <c r="N699" s="67" t="e">
        <f t="shared" si="241"/>
        <v>#NUM!</v>
      </c>
      <c r="O699" s="67" t="e">
        <f t="shared" ref="O699" si="242">RATE(O$348-$H$348,,-$H697,O697)</f>
        <v>#N/A</v>
      </c>
      <c r="P699" s="67" t="e">
        <f t="shared" si="241"/>
        <v>#N/A</v>
      </c>
      <c r="Q699" s="68"/>
      <c r="R699" s="69" t="s">
        <v>77</v>
      </c>
    </row>
    <row r="700" spans="1:18" s="3" customFormat="1" ht="14">
      <c r="B700" s="55"/>
      <c r="C700" s="56"/>
      <c r="D700" s="56"/>
      <c r="E700" s="56"/>
      <c r="F700" s="56"/>
      <c r="G700" s="56"/>
      <c r="H700" s="56"/>
      <c r="I700" s="56"/>
      <c r="J700" s="56">
        <f t="shared" ref="J700:N700" si="243">+I$651+I700</f>
        <v>0</v>
      </c>
      <c r="K700" s="56">
        <f t="shared" si="243"/>
        <v>0</v>
      </c>
      <c r="L700" s="56">
        <f t="shared" si="243"/>
        <v>0</v>
      </c>
      <c r="M700" s="56">
        <f t="shared" si="243"/>
        <v>0</v>
      </c>
      <c r="N700" s="57">
        <f t="shared" si="243"/>
        <v>0</v>
      </c>
      <c r="O700" s="57">
        <f>+M$651+M700</f>
        <v>0</v>
      </c>
      <c r="P700" s="57">
        <f>+N$651+N700</f>
        <v>0</v>
      </c>
      <c r="Q700" s="31"/>
      <c r="R700" s="36" t="s">
        <v>74</v>
      </c>
    </row>
    <row r="701" spans="1:18" s="3" customFormat="1" ht="14">
      <c r="B701" s="58"/>
      <c r="C701" s="59"/>
      <c r="D701" s="59"/>
      <c r="E701" s="59"/>
      <c r="F701" s="59"/>
      <c r="G701" s="59"/>
      <c r="H701" s="59"/>
      <c r="I701" s="59">
        <f t="shared" ref="I701:P701" si="244">+I$661+I700</f>
        <v>0</v>
      </c>
      <c r="J701" s="59">
        <f t="shared" si="244"/>
        <v>0</v>
      </c>
      <c r="K701" s="59">
        <f t="shared" si="244"/>
        <v>0</v>
      </c>
      <c r="L701" s="59">
        <f t="shared" si="244"/>
        <v>0</v>
      </c>
      <c r="M701" s="59">
        <f t="shared" si="244"/>
        <v>0</v>
      </c>
      <c r="N701" s="60">
        <f t="shared" si="244"/>
        <v>0</v>
      </c>
      <c r="O701" s="60" t="e">
        <f t="shared" ref="O701" si="245">+O$661+O700</f>
        <v>#N/A</v>
      </c>
      <c r="P701" s="60" t="e">
        <f t="shared" si="244"/>
        <v>#N/A</v>
      </c>
      <c r="Q701" s="31"/>
      <c r="R701" s="36" t="s">
        <v>75</v>
      </c>
    </row>
    <row r="702" spans="1:18" s="3" customFormat="1" ht="14">
      <c r="B702" s="72"/>
      <c r="I702" s="61"/>
      <c r="J702" s="61"/>
      <c r="K702" s="61"/>
      <c r="L702" s="61"/>
      <c r="M702" s="61"/>
      <c r="N702" s="62"/>
      <c r="O702" s="62" t="e">
        <f>+O701/H701-1</f>
        <v>#N/A</v>
      </c>
      <c r="P702" s="62" t="e">
        <f>+P701/I701-1</f>
        <v>#N/A</v>
      </c>
      <c r="Q702" s="31"/>
      <c r="R702" s="63" t="s">
        <v>76</v>
      </c>
    </row>
    <row r="703" spans="1:18" s="70" customFormat="1" ht="14">
      <c r="A703" s="64"/>
      <c r="B703" s="65"/>
      <c r="C703" s="66"/>
      <c r="D703" s="66"/>
      <c r="E703" s="66"/>
      <c r="F703" s="66"/>
      <c r="G703" s="66"/>
      <c r="H703" s="66"/>
      <c r="I703" s="66"/>
      <c r="J703" s="66" t="e">
        <f t="shared" ref="J703:P703" si="246">RATE(J$348-$I$348,,-$I701,J701)</f>
        <v>#NUM!</v>
      </c>
      <c r="K703" s="66" t="e">
        <f t="shared" si="246"/>
        <v>#NUM!</v>
      </c>
      <c r="L703" s="66" t="e">
        <f t="shared" si="246"/>
        <v>#NUM!</v>
      </c>
      <c r="M703" s="66" t="e">
        <f t="shared" si="246"/>
        <v>#NUM!</v>
      </c>
      <c r="N703" s="67" t="e">
        <f t="shared" si="246"/>
        <v>#NUM!</v>
      </c>
      <c r="O703" s="67" t="e">
        <f t="shared" ref="O703" si="247">RATE(O$348-$I$348,,-$I701,O701)</f>
        <v>#N/A</v>
      </c>
      <c r="P703" s="67" t="e">
        <f t="shared" si="246"/>
        <v>#N/A</v>
      </c>
      <c r="Q703" s="68"/>
      <c r="R703" s="69" t="s">
        <v>77</v>
      </c>
    </row>
    <row r="704" spans="1:18" s="3" customFormat="1" ht="14">
      <c r="B704" s="55"/>
      <c r="C704" s="56"/>
      <c r="D704" s="56"/>
      <c r="E704" s="56"/>
      <c r="F704" s="56"/>
      <c r="G704" s="56"/>
      <c r="H704" s="56"/>
      <c r="I704" s="56"/>
      <c r="J704" s="56"/>
      <c r="K704" s="56">
        <f>+J$651+J704</f>
        <v>0</v>
      </c>
      <c r="L704" s="56">
        <f>+K$651+K704</f>
        <v>0</v>
      </c>
      <c r="M704" s="56">
        <f>+L$651+L704</f>
        <v>0</v>
      </c>
      <c r="N704" s="57">
        <f>+M$651+M704</f>
        <v>0</v>
      </c>
      <c r="O704" s="57">
        <f>+M$651+M704</f>
        <v>0</v>
      </c>
      <c r="P704" s="57">
        <f>+N$651+N704</f>
        <v>0</v>
      </c>
      <c r="Q704" s="31"/>
      <c r="R704" s="36" t="s">
        <v>74</v>
      </c>
    </row>
    <row r="705" spans="1:18" s="3" customFormat="1" ht="14">
      <c r="B705" s="58"/>
      <c r="C705" s="59"/>
      <c r="D705" s="59"/>
      <c r="E705" s="59"/>
      <c r="F705" s="59"/>
      <c r="G705" s="59"/>
      <c r="H705" s="59"/>
      <c r="I705" s="59"/>
      <c r="J705" s="59">
        <f t="shared" ref="J705:P705" si="248">+J$661+J704</f>
        <v>0</v>
      </c>
      <c r="K705" s="59">
        <f t="shared" si="248"/>
        <v>0</v>
      </c>
      <c r="L705" s="59">
        <f t="shared" si="248"/>
        <v>0</v>
      </c>
      <c r="M705" s="59">
        <f t="shared" si="248"/>
        <v>0</v>
      </c>
      <c r="N705" s="60">
        <f t="shared" si="248"/>
        <v>0</v>
      </c>
      <c r="O705" s="60" t="e">
        <f t="shared" ref="O705" si="249">+O$661+O704</f>
        <v>#N/A</v>
      </c>
      <c r="P705" s="60" t="e">
        <f t="shared" si="248"/>
        <v>#N/A</v>
      </c>
      <c r="Q705" s="31"/>
      <c r="R705" s="36" t="s">
        <v>75</v>
      </c>
    </row>
    <row r="706" spans="1:18" s="3" customFormat="1" ht="14">
      <c r="B706" s="72"/>
      <c r="I706" s="61"/>
      <c r="J706" s="61"/>
      <c r="K706" s="61"/>
      <c r="L706" s="61"/>
      <c r="M706" s="61"/>
      <c r="N706" s="62"/>
      <c r="O706" s="62" t="e">
        <f>+O705/I705-1</f>
        <v>#N/A</v>
      </c>
      <c r="P706" s="62" t="e">
        <f>+P705/J705-1</f>
        <v>#N/A</v>
      </c>
      <c r="Q706" s="31"/>
      <c r="R706" s="63" t="s">
        <v>76</v>
      </c>
    </row>
    <row r="707" spans="1:18" s="70" customFormat="1" ht="14">
      <c r="A707" s="64"/>
      <c r="B707" s="65"/>
      <c r="C707" s="66"/>
      <c r="D707" s="66"/>
      <c r="E707" s="66"/>
      <c r="F707" s="66"/>
      <c r="G707" s="66"/>
      <c r="H707" s="66"/>
      <c r="I707" s="66"/>
      <c r="J707" s="66"/>
      <c r="K707" s="66" t="e">
        <f t="shared" ref="K707:P707" si="250">RATE(K$348-$J$348,,-$J705,K705)</f>
        <v>#NUM!</v>
      </c>
      <c r="L707" s="66" t="e">
        <f t="shared" si="250"/>
        <v>#NUM!</v>
      </c>
      <c r="M707" s="66" t="e">
        <f t="shared" si="250"/>
        <v>#NUM!</v>
      </c>
      <c r="N707" s="67" t="e">
        <f t="shared" si="250"/>
        <v>#NUM!</v>
      </c>
      <c r="O707" s="67" t="e">
        <f t="shared" si="250"/>
        <v>#N/A</v>
      </c>
      <c r="P707" s="67" t="e">
        <f t="shared" si="250"/>
        <v>#N/A</v>
      </c>
      <c r="Q707" s="68"/>
      <c r="R707" s="69" t="s">
        <v>77</v>
      </c>
    </row>
    <row r="708" spans="1:18" s="3" customFormat="1" ht="14">
      <c r="B708" s="73"/>
      <c r="C708" s="74"/>
      <c r="D708" s="74"/>
      <c r="E708" s="74"/>
      <c r="F708" s="74"/>
      <c r="G708" s="74"/>
      <c r="H708" s="74"/>
      <c r="I708" s="74"/>
      <c r="J708" s="74"/>
      <c r="K708" s="74"/>
      <c r="L708" s="74">
        <f>+K$651+K708</f>
        <v>0</v>
      </c>
      <c r="M708" s="74">
        <f>+L$651+L708</f>
        <v>0</v>
      </c>
      <c r="N708" s="75">
        <f>+M$651+M708</f>
        <v>0</v>
      </c>
      <c r="O708" s="75">
        <f>+M$651+M708</f>
        <v>0</v>
      </c>
      <c r="P708" s="75">
        <f>+N$651+N708</f>
        <v>0</v>
      </c>
      <c r="Q708" s="31"/>
      <c r="R708" s="36" t="s">
        <v>74</v>
      </c>
    </row>
    <row r="709" spans="1:18" s="3" customFormat="1" ht="14">
      <c r="B709" s="76"/>
      <c r="C709" s="77"/>
      <c r="D709" s="77"/>
      <c r="E709" s="77"/>
      <c r="F709" s="77"/>
      <c r="G709" s="77"/>
      <c r="H709" s="77"/>
      <c r="I709" s="77"/>
      <c r="J709" s="77"/>
      <c r="K709" s="77">
        <f t="shared" ref="K709:P709" si="251">+K$661+K708</f>
        <v>0</v>
      </c>
      <c r="L709" s="77">
        <f t="shared" si="251"/>
        <v>0</v>
      </c>
      <c r="M709" s="77">
        <f t="shared" si="251"/>
        <v>0</v>
      </c>
      <c r="N709" s="78">
        <f t="shared" si="251"/>
        <v>0</v>
      </c>
      <c r="O709" s="78" t="e">
        <f t="shared" si="251"/>
        <v>#N/A</v>
      </c>
      <c r="P709" s="78" t="e">
        <f t="shared" si="251"/>
        <v>#N/A</v>
      </c>
      <c r="Q709" s="31"/>
      <c r="R709" s="36" t="s">
        <v>75</v>
      </c>
    </row>
    <row r="710" spans="1:18" s="3" customFormat="1" ht="14">
      <c r="B710" s="72"/>
      <c r="I710" s="61"/>
      <c r="J710" s="61"/>
      <c r="K710" s="61"/>
      <c r="L710" s="61"/>
      <c r="M710" s="61"/>
      <c r="N710" s="62"/>
      <c r="O710" s="62" t="e">
        <f>+O709/J709-1</f>
        <v>#N/A</v>
      </c>
      <c r="P710" s="62" t="e">
        <f>+P709/K709-1</f>
        <v>#N/A</v>
      </c>
      <c r="Q710" s="31"/>
      <c r="R710" s="63" t="s">
        <v>76</v>
      </c>
    </row>
    <row r="711" spans="1:18"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7" t="e">
        <f>RATE(P$348-$K$348,,-$K709,P709)</f>
        <v>#N/A</v>
      </c>
      <c r="Q711" s="68"/>
      <c r="R711" s="69" t="s">
        <v>77</v>
      </c>
    </row>
    <row r="712" spans="1:18" s="3" customFormat="1" ht="14">
      <c r="B712" s="73"/>
      <c r="C712" s="74"/>
      <c r="D712" s="74"/>
      <c r="E712" s="74"/>
      <c r="F712" s="74"/>
      <c r="G712" s="74"/>
      <c r="H712" s="74"/>
      <c r="I712" s="74"/>
      <c r="J712" s="74"/>
      <c r="K712" s="74"/>
      <c r="L712" s="74"/>
      <c r="M712" s="74">
        <f>+L$651+L712</f>
        <v>0</v>
      </c>
      <c r="N712" s="75">
        <f>+M$651+M712</f>
        <v>0</v>
      </c>
      <c r="O712" s="75">
        <f>+M$651+M712</f>
        <v>0</v>
      </c>
      <c r="P712" s="75">
        <f>+N$651+N712</f>
        <v>0</v>
      </c>
      <c r="Q712" s="31"/>
      <c r="R712" s="36" t="s">
        <v>74</v>
      </c>
    </row>
    <row r="713" spans="1:18" s="3" customFormat="1" ht="14">
      <c r="B713" s="76"/>
      <c r="C713" s="77"/>
      <c r="D713" s="77"/>
      <c r="E713" s="77"/>
      <c r="F713" s="77"/>
      <c r="G713" s="77"/>
      <c r="H713" s="77"/>
      <c r="I713" s="77"/>
      <c r="J713" s="77"/>
      <c r="K713" s="77"/>
      <c r="L713" s="77">
        <f>+L$661+L712</f>
        <v>0</v>
      </c>
      <c r="M713" s="77">
        <f>+M$661+M712</f>
        <v>0</v>
      </c>
      <c r="N713" s="78">
        <f>+N$661+N712</f>
        <v>0</v>
      </c>
      <c r="O713" s="78" t="e">
        <f>+O$661+O712</f>
        <v>#N/A</v>
      </c>
      <c r="P713" s="78" t="e">
        <f>+P$661+P712</f>
        <v>#N/A</v>
      </c>
      <c r="Q713" s="31"/>
      <c r="R713" s="36" t="s">
        <v>75</v>
      </c>
    </row>
    <row r="714" spans="1:18" s="3" customFormat="1" ht="14">
      <c r="B714" s="72"/>
      <c r="I714" s="61"/>
      <c r="J714" s="61"/>
      <c r="K714" s="61"/>
      <c r="L714" s="61"/>
      <c r="M714" s="61"/>
      <c r="N714" s="62"/>
      <c r="O714" s="62" t="e">
        <f>+O713/K713-1</f>
        <v>#N/A</v>
      </c>
      <c r="P714" s="62" t="e">
        <f>+P713/L713-1</f>
        <v>#N/A</v>
      </c>
      <c r="Q714" s="31"/>
      <c r="R714" s="63" t="s">
        <v>76</v>
      </c>
    </row>
    <row r="715" spans="1:18"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7" t="e">
        <f>RATE(P$348-$L$348,,-$L713,P713)</f>
        <v>#N/A</v>
      </c>
      <c r="Q715" s="68"/>
      <c r="R715" s="69" t="s">
        <v>77</v>
      </c>
    </row>
    <row r="716" spans="1:18" s="3" customFormat="1" ht="14">
      <c r="B716" s="73"/>
      <c r="C716" s="74"/>
      <c r="D716" s="74"/>
      <c r="E716" s="74"/>
      <c r="F716" s="74"/>
      <c r="G716" s="74"/>
      <c r="H716" s="74"/>
      <c r="I716" s="74"/>
      <c r="J716" s="74"/>
      <c r="K716" s="74"/>
      <c r="L716" s="74"/>
      <c r="M716" s="74"/>
      <c r="N716" s="75">
        <f>+M$651+M716</f>
        <v>0</v>
      </c>
      <c r="O716" s="75">
        <f>+M$651+M716</f>
        <v>0</v>
      </c>
      <c r="P716" s="75">
        <f>+N$651+N716</f>
        <v>0</v>
      </c>
      <c r="Q716" s="31"/>
      <c r="R716" s="36" t="s">
        <v>74</v>
      </c>
    </row>
    <row r="717" spans="1:18" s="3" customFormat="1" ht="14">
      <c r="B717" s="76"/>
      <c r="C717" s="77"/>
      <c r="D717" s="77"/>
      <c r="E717" s="77"/>
      <c r="F717" s="77"/>
      <c r="G717" s="77"/>
      <c r="H717" s="77"/>
      <c r="I717" s="77"/>
      <c r="J717" s="77"/>
      <c r="K717" s="77"/>
      <c r="L717" s="77"/>
      <c r="M717" s="77">
        <f>+M$661+M716</f>
        <v>0</v>
      </c>
      <c r="N717" s="78">
        <f>+N$661+N716</f>
        <v>0</v>
      </c>
      <c r="O717" s="78" t="e">
        <f>+O$661+O716</f>
        <v>#N/A</v>
      </c>
      <c r="P717" s="78" t="e">
        <f>+P$661+P716</f>
        <v>#N/A</v>
      </c>
      <c r="Q717" s="31"/>
      <c r="R717" s="36" t="s">
        <v>75</v>
      </c>
    </row>
    <row r="718" spans="1:18" s="3" customFormat="1" ht="14">
      <c r="B718" s="72"/>
      <c r="I718" s="61"/>
      <c r="J718" s="61"/>
      <c r="K718" s="61"/>
      <c r="L718" s="61"/>
      <c r="M718" s="61"/>
      <c r="N718" s="62"/>
      <c r="O718" s="62" t="e">
        <f>+O717/L717-1</f>
        <v>#N/A</v>
      </c>
      <c r="P718" s="62" t="e">
        <f>+P717/M717-1</f>
        <v>#N/A</v>
      </c>
      <c r="Q718" s="31"/>
      <c r="R718" s="63" t="s">
        <v>76</v>
      </c>
    </row>
    <row r="719" spans="1:18"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7" t="e">
        <f>RATE(P$348-$M$348,,-$M717,P717)</f>
        <v>#N/A</v>
      </c>
      <c r="Q719" s="68"/>
      <c r="R719" s="69" t="s">
        <v>77</v>
      </c>
    </row>
    <row r="720" spans="1:18" s="3" customFormat="1" ht="14">
      <c r="B720" s="73"/>
      <c r="C720" s="74"/>
      <c r="D720" s="74"/>
      <c r="E720" s="74"/>
      <c r="F720" s="74"/>
      <c r="G720" s="74"/>
      <c r="H720" s="74"/>
      <c r="I720" s="74"/>
      <c r="J720" s="74"/>
      <c r="K720" s="74"/>
      <c r="L720" s="74"/>
      <c r="M720" s="74"/>
      <c r="N720" s="75"/>
      <c r="O720" s="75">
        <f>+M$651+M720</f>
        <v>0</v>
      </c>
      <c r="P720" s="75">
        <f>+N$651+N720</f>
        <v>0</v>
      </c>
      <c r="Q720" s="31"/>
      <c r="R720" s="36" t="s">
        <v>74</v>
      </c>
    </row>
    <row r="721" spans="1:18" s="3" customFormat="1" ht="14">
      <c r="B721" s="76"/>
      <c r="C721" s="77"/>
      <c r="D721" s="77"/>
      <c r="E721" s="77"/>
      <c r="F721" s="77"/>
      <c r="G721" s="77"/>
      <c r="H721" s="77"/>
      <c r="I721" s="77"/>
      <c r="J721" s="77"/>
      <c r="K721" s="77"/>
      <c r="L721" s="77"/>
      <c r="M721" s="77"/>
      <c r="N721" s="78">
        <f>+N$661+N720</f>
        <v>0</v>
      </c>
      <c r="O721" s="78" t="e">
        <f>+O$661+O720</f>
        <v>#N/A</v>
      </c>
      <c r="P721" s="78" t="e">
        <f>+P$661+P720</f>
        <v>#N/A</v>
      </c>
      <c r="Q721" s="31"/>
      <c r="R721" s="36" t="s">
        <v>75</v>
      </c>
    </row>
    <row r="722" spans="1:18" s="3" customFormat="1" ht="14">
      <c r="B722" s="72"/>
      <c r="I722" s="61"/>
      <c r="J722" s="61"/>
      <c r="K722" s="61"/>
      <c r="L722" s="61"/>
      <c r="M722" s="61"/>
      <c r="N722" s="62"/>
      <c r="O722" s="62" t="e">
        <f>+O721/M721-1</f>
        <v>#N/A</v>
      </c>
      <c r="P722" s="62" t="e">
        <f>+P721/N721-1</f>
        <v>#N/A</v>
      </c>
      <c r="Q722" s="31"/>
      <c r="R722" s="63" t="s">
        <v>76</v>
      </c>
    </row>
    <row r="723" spans="1:18" s="70" customFormat="1" ht="14">
      <c r="A723" s="64"/>
      <c r="B723" s="65"/>
      <c r="C723" s="66"/>
      <c r="D723" s="66"/>
      <c r="E723" s="66"/>
      <c r="F723" s="66"/>
      <c r="G723" s="66"/>
      <c r="H723" s="66"/>
      <c r="I723" s="66"/>
      <c r="J723" s="66"/>
      <c r="K723" s="66"/>
      <c r="L723" s="66"/>
      <c r="M723" s="66"/>
      <c r="N723" s="67"/>
      <c r="O723" s="67" t="e">
        <f>RATE(O$348-$N$348,,-$N721,O721)</f>
        <v>#N/A</v>
      </c>
      <c r="P723" s="67" t="e">
        <f>RATE(P$348-$N$348,,-$N721,P721)</f>
        <v>#N/A</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6785" priority="1254" operator="lessThan">
      <formula>0</formula>
    </cfRule>
  </conditionalFormatting>
  <conditionalFormatting sqref="Q583">
    <cfRule type="cellIs" dxfId="6784" priority="1249" operator="lessThan">
      <formula>0</formula>
    </cfRule>
  </conditionalFormatting>
  <conditionalFormatting sqref="B348:N348">
    <cfRule type="cellIs" dxfId="6783" priority="1248" operator="lessThan">
      <formula>0</formula>
    </cfRule>
  </conditionalFormatting>
  <conditionalFormatting sqref="Q514:Q515">
    <cfRule type="cellIs" dxfId="6782" priority="1250" operator="lessThan">
      <formula>0</formula>
    </cfRule>
  </conditionalFormatting>
  <conditionalFormatting sqref="Q523 R529 R539:R545">
    <cfRule type="cellIs" dxfId="6781" priority="1251" operator="lessThan">
      <formula>0</formula>
    </cfRule>
  </conditionalFormatting>
  <conditionalFormatting sqref="Q531">
    <cfRule type="cellIs" dxfId="6780" priority="1252" operator="lessThan">
      <formula>0</formula>
    </cfRule>
  </conditionalFormatting>
  <conditionalFormatting sqref="Q562">
    <cfRule type="cellIs" dxfId="6779" priority="1253" operator="lessThan">
      <formula>0</formula>
    </cfRule>
  </conditionalFormatting>
  <conditionalFormatting sqref="B348:N348">
    <cfRule type="cellIs" dxfId="6778" priority="1247" operator="lessThan">
      <formula>0</formula>
    </cfRule>
  </conditionalFormatting>
  <conditionalFormatting sqref="R588">
    <cfRule type="cellIs" dxfId="6777" priority="1232" operator="lessThan">
      <formula>0</formula>
    </cfRule>
  </conditionalFormatting>
  <conditionalFormatting sqref="R499:R502">
    <cfRule type="cellIs" dxfId="6776" priority="1246" operator="lessThan">
      <formula>0</formula>
    </cfRule>
  </conditionalFormatting>
  <conditionalFormatting sqref="R503">
    <cfRule type="cellIs" dxfId="6775" priority="1245" operator="lessThan">
      <formula>0</formula>
    </cfRule>
  </conditionalFormatting>
  <conditionalFormatting sqref="R503">
    <cfRule type="cellIs" dxfId="6774" priority="1244" operator="lessThan">
      <formula>0</formula>
    </cfRule>
  </conditionalFormatting>
  <conditionalFormatting sqref="B514">
    <cfRule type="cellIs" dxfId="6773" priority="1242" operator="lessThan">
      <formula>0</formula>
    </cfRule>
  </conditionalFormatting>
  <conditionalFormatting sqref="B531">
    <cfRule type="cellIs" dxfId="6772" priority="1241" operator="lessThan">
      <formula>0</formula>
    </cfRule>
  </conditionalFormatting>
  <conditionalFormatting sqref="R520">
    <cfRule type="cellIs" dxfId="6771" priority="1240" operator="lessThan">
      <formula>0</formula>
    </cfRule>
  </conditionalFormatting>
  <conditionalFormatting sqref="R520">
    <cfRule type="cellIs" dxfId="6770" priority="1239" operator="lessThan">
      <formula>0</formula>
    </cfRule>
  </conditionalFormatting>
  <conditionalFormatting sqref="R567">
    <cfRule type="cellIs" dxfId="6769" priority="1234" operator="lessThan">
      <formula>0</formula>
    </cfRule>
  </conditionalFormatting>
  <conditionalFormatting sqref="B523 B515">
    <cfRule type="cellIs" dxfId="6768" priority="1243" operator="lessThan">
      <formula>0</formula>
    </cfRule>
  </conditionalFormatting>
  <conditionalFormatting sqref="R528">
    <cfRule type="cellIs" dxfId="6767" priority="1237" operator="lessThan">
      <formula>0</formula>
    </cfRule>
  </conditionalFormatting>
  <conditionalFormatting sqref="R536">
    <cfRule type="cellIs" dxfId="6766" priority="1236" operator="lessThan">
      <formula>0</formula>
    </cfRule>
  </conditionalFormatting>
  <conditionalFormatting sqref="R536">
    <cfRule type="cellIs" dxfId="6765" priority="1235" operator="lessThan">
      <formula>0</formula>
    </cfRule>
  </conditionalFormatting>
  <conditionalFormatting sqref="Q539">
    <cfRule type="cellIs" dxfId="6764" priority="1223" operator="lessThan">
      <formula>0</formula>
    </cfRule>
  </conditionalFormatting>
  <conditionalFormatting sqref="R528">
    <cfRule type="cellIs" dxfId="6763" priority="1238" operator="lessThan">
      <formula>0</formula>
    </cfRule>
  </conditionalFormatting>
  <conditionalFormatting sqref="R567">
    <cfRule type="cellIs" dxfId="6762" priority="1233" operator="lessThan">
      <formula>0</formula>
    </cfRule>
  </conditionalFormatting>
  <conditionalFormatting sqref="Q584:Q587">
    <cfRule type="cellIs" dxfId="6761" priority="1225" operator="lessThan">
      <formula>0</formula>
    </cfRule>
  </conditionalFormatting>
  <conditionalFormatting sqref="Q563:Q566">
    <cfRule type="cellIs" dxfId="6760" priority="1226" operator="lessThan">
      <formula>0</formula>
    </cfRule>
  </conditionalFormatting>
  <conditionalFormatting sqref="R366">
    <cfRule type="cellIs" dxfId="6759" priority="1184" operator="lessThan">
      <formula>0</formula>
    </cfRule>
  </conditionalFormatting>
  <conditionalFormatting sqref="R588">
    <cfRule type="cellIs" dxfId="6758" priority="1231" operator="lessThan">
      <formula>0</formula>
    </cfRule>
  </conditionalFormatting>
  <conditionalFormatting sqref="R544">
    <cfRule type="cellIs" dxfId="6757" priority="1222" operator="lessThan">
      <formula>0</formula>
    </cfRule>
  </conditionalFormatting>
  <conditionalFormatting sqref="J353:N354 K351:N352">
    <cfRule type="cellIs" dxfId="6756" priority="1211" operator="lessThan">
      <formula>0</formula>
    </cfRule>
  </conditionalFormatting>
  <conditionalFormatting sqref="Q516:Q519">
    <cfRule type="cellIs" dxfId="6755" priority="1230" operator="lessThan">
      <formula>0</formula>
    </cfRule>
  </conditionalFormatting>
  <conditionalFormatting sqref="Q524:Q527">
    <cfRule type="cellIs" dxfId="6754" priority="1229" operator="lessThan">
      <formula>0</formula>
    </cfRule>
  </conditionalFormatting>
  <conditionalFormatting sqref="Q539:Q543">
    <cfRule type="cellIs" dxfId="6753" priority="1228" operator="lessThan">
      <formula>0</formula>
    </cfRule>
  </conditionalFormatting>
  <conditionalFormatting sqref="Q532:Q535">
    <cfRule type="cellIs" dxfId="6752" priority="1227" operator="lessThan">
      <formula>0</formula>
    </cfRule>
  </conditionalFormatting>
  <conditionalFormatting sqref="R544">
    <cfRule type="cellIs" dxfId="6751" priority="1221" operator="lessThan">
      <formula>0</formula>
    </cfRule>
  </conditionalFormatting>
  <conditionalFormatting sqref="R354">
    <cfRule type="cellIs" dxfId="6750" priority="1204" operator="lessThan">
      <formula>0</formula>
    </cfRule>
  </conditionalFormatting>
  <conditionalFormatting sqref="R540:R543 B539">
    <cfRule type="cellIs" dxfId="6749" priority="1224" operator="lessThan">
      <formula>0</formula>
    </cfRule>
  </conditionalFormatting>
  <conditionalFormatting sqref="Q555:Q558">
    <cfRule type="cellIs" dxfId="6748" priority="1216" operator="lessThan">
      <formula>0</formula>
    </cfRule>
  </conditionalFormatting>
  <conditionalFormatting sqref="R555:R558 R560">
    <cfRule type="cellIs" dxfId="6747" priority="1219" operator="lessThan">
      <formula>0</formula>
    </cfRule>
  </conditionalFormatting>
  <conditionalFormatting sqref="R559">
    <cfRule type="cellIs" dxfId="6746" priority="1218" operator="lessThan">
      <formula>0</formula>
    </cfRule>
  </conditionalFormatting>
  <conditionalFormatting sqref="R468:R472">
    <cfRule type="cellIs" dxfId="6745" priority="1215" operator="lessThan">
      <formula>0</formula>
    </cfRule>
  </conditionalFormatting>
  <conditionalFormatting sqref="R559">
    <cfRule type="cellIs" dxfId="6744" priority="1217" operator="lessThan">
      <formula>0</formula>
    </cfRule>
  </conditionalFormatting>
  <conditionalFormatting sqref="J351">
    <cfRule type="cellIs" dxfId="6743" priority="1210" operator="lessThan">
      <formula>0</formula>
    </cfRule>
  </conditionalFormatting>
  <conditionalFormatting sqref="Q540:Q543">
    <cfRule type="cellIs" dxfId="6742" priority="1220" operator="lessThan">
      <formula>0</formula>
    </cfRule>
  </conditionalFormatting>
  <conditionalFormatting sqref="Q349:R350 R351:R353">
    <cfRule type="cellIs" dxfId="6741" priority="1214" operator="lessThan">
      <formula>0</formula>
    </cfRule>
  </conditionalFormatting>
  <conditionalFormatting sqref="R396">
    <cfRule type="cellIs" dxfId="6740" priority="1137" operator="lessThan">
      <formula>0</formula>
    </cfRule>
  </conditionalFormatting>
  <conditionalFormatting sqref="B349">
    <cfRule type="cellIs" dxfId="6739" priority="1209" operator="lessThan">
      <formula>0</formula>
    </cfRule>
  </conditionalFormatting>
  <conditionalFormatting sqref="Q393:Q395">
    <cfRule type="cellIs" dxfId="6738" priority="1141" operator="lessThan">
      <formula>0</formula>
    </cfRule>
  </conditionalFormatting>
  <conditionalFormatting sqref="R397">
    <cfRule type="cellIs" dxfId="6737" priority="1139" operator="lessThan">
      <formula>0</formula>
    </cfRule>
  </conditionalFormatting>
  <conditionalFormatting sqref="Q349:Q350">
    <cfRule type="cellIs" dxfId="6736" priority="1213" operator="lessThan">
      <formula>0</formula>
    </cfRule>
  </conditionalFormatting>
  <conditionalFormatting sqref="Q351:Q354">
    <cfRule type="cellIs" dxfId="6735" priority="1212" operator="lessThan">
      <formula>0</formula>
    </cfRule>
  </conditionalFormatting>
  <conditionalFormatting sqref="C397:M397">
    <cfRule type="cellIs" dxfId="6734" priority="1136" operator="lessThan">
      <formula>0</formula>
    </cfRule>
  </conditionalFormatting>
  <conditionalFormatting sqref="R355">
    <cfRule type="cellIs" dxfId="6733" priority="1207" operator="lessThan">
      <formula>0</formula>
    </cfRule>
  </conditionalFormatting>
  <conditionalFormatting sqref="Q398:R398 R399:R401">
    <cfRule type="cellIs" dxfId="6732" priority="1135" operator="lessThan">
      <formula>0</formula>
    </cfRule>
  </conditionalFormatting>
  <conditionalFormatting sqref="Q399:Q401">
    <cfRule type="cellIs" dxfId="6731" priority="1133" operator="lessThan">
      <formula>0</formula>
    </cfRule>
  </conditionalFormatting>
  <conditionalFormatting sqref="H385">
    <cfRule type="cellIs" dxfId="6730" priority="1098" operator="lessThan">
      <formula>0</formula>
    </cfRule>
  </conditionalFormatting>
  <conditionalFormatting sqref="R402">
    <cfRule type="cellIs" dxfId="6729" priority="1131" operator="lessThan">
      <formula>0</formula>
    </cfRule>
  </conditionalFormatting>
  <conditionalFormatting sqref="B350">
    <cfRule type="cellIs" dxfId="6728" priority="1208" operator="lessThan">
      <formula>0</formula>
    </cfRule>
  </conditionalFormatting>
  <conditionalFormatting sqref="J352">
    <cfRule type="cellIs" dxfId="6727" priority="1205" operator="lessThan">
      <formula>0</formula>
    </cfRule>
  </conditionalFormatting>
  <conditionalFormatting sqref="Q355">
    <cfRule type="cellIs" dxfId="6726" priority="1206" operator="lessThan">
      <formula>0</formula>
    </cfRule>
  </conditionalFormatting>
  <conditionalFormatting sqref="Q440">
    <cfRule type="cellIs" dxfId="6725" priority="1084" operator="lessThan">
      <formula>0</formula>
    </cfRule>
  </conditionalFormatting>
  <conditionalFormatting sqref="R354">
    <cfRule type="cellIs" dxfId="6724" priority="1203" operator="lessThan">
      <formula>0</formula>
    </cfRule>
  </conditionalFormatting>
  <conditionalFormatting sqref="Q356:R356 R357:R359">
    <cfRule type="cellIs" dxfId="6723" priority="1202" operator="lessThan">
      <formula>0</formula>
    </cfRule>
  </conditionalFormatting>
  <conditionalFormatting sqref="Q356">
    <cfRule type="cellIs" dxfId="6722" priority="1201" operator="lessThan">
      <formula>0</formula>
    </cfRule>
  </conditionalFormatting>
  <conditionalFormatting sqref="Q357:Q360">
    <cfRule type="cellIs" dxfId="6721" priority="1200" operator="lessThan">
      <formula>0</formula>
    </cfRule>
  </conditionalFormatting>
  <conditionalFormatting sqref="B356">
    <cfRule type="cellIs" dxfId="6720" priority="1196" operator="lessThan">
      <formula>0</formula>
    </cfRule>
  </conditionalFormatting>
  <conditionalFormatting sqref="R361">
    <cfRule type="cellIs" dxfId="6719" priority="1195" operator="lessThan">
      <formula>0</formula>
    </cfRule>
  </conditionalFormatting>
  <conditionalFormatting sqref="R360">
    <cfRule type="cellIs" dxfId="6718" priority="1193" operator="lessThan">
      <formula>0</formula>
    </cfRule>
  </conditionalFormatting>
  <conditionalFormatting sqref="R360">
    <cfRule type="cellIs" dxfId="6717" priority="1192" operator="lessThan">
      <formula>0</formula>
    </cfRule>
  </conditionalFormatting>
  <conditionalFormatting sqref="Q362:R362 R363:R365">
    <cfRule type="cellIs" dxfId="6716" priority="1191" operator="lessThan">
      <formula>0</formula>
    </cfRule>
  </conditionalFormatting>
  <conditionalFormatting sqref="Q362">
    <cfRule type="cellIs" dxfId="6715" priority="1190" operator="lessThan">
      <formula>0</formula>
    </cfRule>
  </conditionalFormatting>
  <conditionalFormatting sqref="J363">
    <cfRule type="cellIs" dxfId="6714" priority="1188" operator="lessThan">
      <formula>0</formula>
    </cfRule>
  </conditionalFormatting>
  <conditionalFormatting sqref="K363:N364 J365:M366">
    <cfRule type="cellIs" dxfId="6713" priority="1189" operator="lessThan">
      <formula>0</formula>
    </cfRule>
  </conditionalFormatting>
  <conditionalFormatting sqref="Q368">
    <cfRule type="cellIs" dxfId="6712" priority="1181" operator="lessThan">
      <formula>0</formula>
    </cfRule>
  </conditionalFormatting>
  <conditionalFormatting sqref="R367">
    <cfRule type="cellIs" dxfId="6711" priority="1186" operator="lessThan">
      <formula>0</formula>
    </cfRule>
  </conditionalFormatting>
  <conditionalFormatting sqref="B362">
    <cfRule type="cellIs" dxfId="6710" priority="1187" operator="lessThan">
      <formula>0</formula>
    </cfRule>
  </conditionalFormatting>
  <conditionalFormatting sqref="Q405:Q407">
    <cfRule type="cellIs" dxfId="6709" priority="1119" operator="lessThan">
      <formula>0</formula>
    </cfRule>
  </conditionalFormatting>
  <conditionalFormatting sqref="J364">
    <cfRule type="cellIs" dxfId="6708" priority="1185" operator="lessThan">
      <formula>0</formula>
    </cfRule>
  </conditionalFormatting>
  <conditionalFormatting sqref="R366">
    <cfRule type="cellIs" dxfId="6707" priority="1183" operator="lessThan">
      <formula>0</formula>
    </cfRule>
  </conditionalFormatting>
  <conditionalFormatting sqref="Q368:R368 R369:R371">
    <cfRule type="cellIs" dxfId="6706" priority="1182" operator="lessThan">
      <formula>0</formula>
    </cfRule>
  </conditionalFormatting>
  <conditionalFormatting sqref="R372">
    <cfRule type="cellIs" dxfId="6705" priority="1173" operator="lessThan">
      <formula>0</formula>
    </cfRule>
  </conditionalFormatting>
  <conditionalFormatting sqref="I370 K369:N370 C371:M372">
    <cfRule type="cellIs" dxfId="6704" priority="1180" operator="lessThan">
      <formula>0</formula>
    </cfRule>
  </conditionalFormatting>
  <conditionalFormatting sqref="I369">
    <cfRule type="cellIs" dxfId="6703" priority="1178" operator="lessThan">
      <formula>0</formula>
    </cfRule>
  </conditionalFormatting>
  <conditionalFormatting sqref="C369:J369">
    <cfRule type="cellIs" dxfId="6702" priority="1179" operator="lessThan">
      <formula>0</formula>
    </cfRule>
  </conditionalFormatting>
  <conditionalFormatting sqref="B368">
    <cfRule type="cellIs" dxfId="6701" priority="1177" operator="lessThan">
      <formula>0</formula>
    </cfRule>
  </conditionalFormatting>
  <conditionalFormatting sqref="R373">
    <cfRule type="cellIs" dxfId="6700" priority="1176" operator="lessThan">
      <formula>0</formula>
    </cfRule>
  </conditionalFormatting>
  <conditionalFormatting sqref="Q411:Q413">
    <cfRule type="cellIs" dxfId="6699" priority="1112" operator="lessThan">
      <formula>0</formula>
    </cfRule>
  </conditionalFormatting>
  <conditionalFormatting sqref="C370:J370">
    <cfRule type="cellIs" dxfId="6698" priority="1175" operator="lessThan">
      <formula>0</formula>
    </cfRule>
  </conditionalFormatting>
  <conditionalFormatting sqref="R372">
    <cfRule type="cellIs" dxfId="6697" priority="1174" operator="lessThan">
      <formula>0</formula>
    </cfRule>
  </conditionalFormatting>
  <conditionalFormatting sqref="Q374:R374 R375:R377">
    <cfRule type="cellIs" dxfId="6696" priority="1172" operator="lessThan">
      <formula>0</formula>
    </cfRule>
  </conditionalFormatting>
  <conditionalFormatting sqref="Q374">
    <cfRule type="cellIs" dxfId="6695" priority="1171" operator="lessThan">
      <formula>0</formula>
    </cfRule>
  </conditionalFormatting>
  <conditionalFormatting sqref="Q375:Q377">
    <cfRule type="cellIs" dxfId="6694" priority="1170" operator="lessThan">
      <formula>0</formula>
    </cfRule>
  </conditionalFormatting>
  <conditionalFormatting sqref="I376 K375:N376 C377:M378">
    <cfRule type="cellIs" dxfId="6693" priority="1169" operator="lessThan">
      <formula>0</formula>
    </cfRule>
  </conditionalFormatting>
  <conditionalFormatting sqref="I375">
    <cfRule type="cellIs" dxfId="6692" priority="1167" operator="lessThan">
      <formula>0</formula>
    </cfRule>
  </conditionalFormatting>
  <conditionalFormatting sqref="C375:J375">
    <cfRule type="cellIs" dxfId="6691" priority="1168" operator="lessThan">
      <formula>0</formula>
    </cfRule>
  </conditionalFormatting>
  <conditionalFormatting sqref="B374">
    <cfRule type="cellIs" dxfId="6690" priority="1166" operator="lessThan">
      <formula>0</formula>
    </cfRule>
  </conditionalFormatting>
  <conditionalFormatting sqref="R379">
    <cfRule type="cellIs" dxfId="6689" priority="1165" operator="lessThan">
      <formula>0</formula>
    </cfRule>
  </conditionalFormatting>
  <conditionalFormatting sqref="C376:J376">
    <cfRule type="cellIs" dxfId="6688" priority="1164" operator="lessThan">
      <formula>0</formula>
    </cfRule>
  </conditionalFormatting>
  <conditionalFormatting sqref="R378">
    <cfRule type="cellIs" dxfId="6687" priority="1163" operator="lessThan">
      <formula>0</formula>
    </cfRule>
  </conditionalFormatting>
  <conditionalFormatting sqref="R378">
    <cfRule type="cellIs" dxfId="6686" priority="1162" operator="lessThan">
      <formula>0</formula>
    </cfRule>
  </conditionalFormatting>
  <conditionalFormatting sqref="Q380:R380 R381:R383">
    <cfRule type="cellIs" dxfId="6685" priority="1161" operator="lessThan">
      <formula>0</formula>
    </cfRule>
  </conditionalFormatting>
  <conditionalFormatting sqref="Q380">
    <cfRule type="cellIs" dxfId="6684" priority="1160" operator="lessThan">
      <formula>0</formula>
    </cfRule>
  </conditionalFormatting>
  <conditionalFormatting sqref="Q381:Q383">
    <cfRule type="cellIs" dxfId="6683" priority="1159" operator="lessThan">
      <formula>0</formula>
    </cfRule>
  </conditionalFormatting>
  <conditionalFormatting sqref="I382 K381:N382 C383:N383 C384:M384">
    <cfRule type="cellIs" dxfId="6682" priority="1158" operator="lessThan">
      <formula>0</formula>
    </cfRule>
  </conditionalFormatting>
  <conditionalFormatting sqref="I381">
    <cfRule type="cellIs" dxfId="6681" priority="1156" operator="lessThan">
      <formula>0</formula>
    </cfRule>
  </conditionalFormatting>
  <conditionalFormatting sqref="C381:J381">
    <cfRule type="cellIs" dxfId="6680" priority="1157" operator="lessThan">
      <formula>0</formula>
    </cfRule>
  </conditionalFormatting>
  <conditionalFormatting sqref="B380">
    <cfRule type="cellIs" dxfId="6679" priority="1155" operator="lessThan">
      <formula>0</formula>
    </cfRule>
  </conditionalFormatting>
  <conditionalFormatting sqref="R385">
    <cfRule type="cellIs" dxfId="6678" priority="1154" operator="lessThan">
      <formula>0</formula>
    </cfRule>
  </conditionalFormatting>
  <conditionalFormatting sqref="C382:J382">
    <cfRule type="cellIs" dxfId="6677" priority="1153" operator="lessThan">
      <formula>0</formula>
    </cfRule>
  </conditionalFormatting>
  <conditionalFormatting sqref="R384">
    <cfRule type="cellIs" dxfId="6676" priority="1152" operator="lessThan">
      <formula>0</formula>
    </cfRule>
  </conditionalFormatting>
  <conditionalFormatting sqref="R384">
    <cfRule type="cellIs" dxfId="6675" priority="1151" operator="lessThan">
      <formula>0</formula>
    </cfRule>
  </conditionalFormatting>
  <conditionalFormatting sqref="Q386:R386 R387:R389">
    <cfRule type="cellIs" dxfId="6674" priority="1150" operator="lessThan">
      <formula>0</formula>
    </cfRule>
  </conditionalFormatting>
  <conditionalFormatting sqref="Q386">
    <cfRule type="cellIs" dxfId="6673" priority="1149" operator="lessThan">
      <formula>0</formula>
    </cfRule>
  </conditionalFormatting>
  <conditionalFormatting sqref="Q387:Q389">
    <cfRule type="cellIs" dxfId="6672" priority="1148" operator="lessThan">
      <formula>0</formula>
    </cfRule>
  </conditionalFormatting>
  <conditionalFormatting sqref="B386">
    <cfRule type="cellIs" dxfId="6671" priority="1147" operator="lessThan">
      <formula>0</formula>
    </cfRule>
  </conditionalFormatting>
  <conditionalFormatting sqref="R391">
    <cfRule type="cellIs" dxfId="6670" priority="1146" operator="lessThan">
      <formula>0</formula>
    </cfRule>
  </conditionalFormatting>
  <conditionalFormatting sqref="R390">
    <cfRule type="cellIs" dxfId="6669" priority="1145" operator="lessThan">
      <formula>0</formula>
    </cfRule>
  </conditionalFormatting>
  <conditionalFormatting sqref="R390">
    <cfRule type="cellIs" dxfId="6668" priority="1144" operator="lessThan">
      <formula>0</formula>
    </cfRule>
  </conditionalFormatting>
  <conditionalFormatting sqref="Q392:R392 R393:R395">
    <cfRule type="cellIs" dxfId="6667" priority="1143" operator="lessThan">
      <formula>0</formula>
    </cfRule>
  </conditionalFormatting>
  <conditionalFormatting sqref="Q392">
    <cfRule type="cellIs" dxfId="6666" priority="1142" operator="lessThan">
      <formula>0</formula>
    </cfRule>
  </conditionalFormatting>
  <conditionalFormatting sqref="H397">
    <cfRule type="cellIs" dxfId="6665" priority="1101" operator="lessThan">
      <formula>0</formula>
    </cfRule>
  </conditionalFormatting>
  <conditionalFormatting sqref="B392">
    <cfRule type="cellIs" dxfId="6664" priority="1140" operator="lessThan">
      <formula>0</formula>
    </cfRule>
  </conditionalFormatting>
  <conditionalFormatting sqref="H378">
    <cfRule type="cellIs" dxfId="6663" priority="1097" operator="lessThan">
      <formula>0</formula>
    </cfRule>
  </conditionalFormatting>
  <conditionalFormatting sqref="R396">
    <cfRule type="cellIs" dxfId="6662" priority="1138" operator="lessThan">
      <formula>0</formula>
    </cfRule>
  </conditionalFormatting>
  <conditionalFormatting sqref="H361">
    <cfRule type="cellIs" dxfId="6661" priority="1094" operator="lessThan">
      <formula>0</formula>
    </cfRule>
  </conditionalFormatting>
  <conditionalFormatting sqref="Q398">
    <cfRule type="cellIs" dxfId="6660" priority="1134" operator="lessThan">
      <formula>0</formula>
    </cfRule>
  </conditionalFormatting>
  <conditionalFormatting sqref="R438">
    <cfRule type="cellIs" dxfId="6659" priority="1087" operator="lessThan">
      <formula>0</formula>
    </cfRule>
  </conditionalFormatting>
  <conditionalFormatting sqref="H372">
    <cfRule type="cellIs" dxfId="6658" priority="1093" operator="lessThan">
      <formula>0</formula>
    </cfRule>
  </conditionalFormatting>
  <conditionalFormatting sqref="R402">
    <cfRule type="cellIs" dxfId="6657" priority="1132" operator="lessThan">
      <formula>0</formula>
    </cfRule>
  </conditionalFormatting>
  <conditionalFormatting sqref="Q440:R440 R441:R443">
    <cfRule type="cellIs" dxfId="6656" priority="1085" operator="lessThan">
      <formula>0</formula>
    </cfRule>
  </conditionalFormatting>
  <conditionalFormatting sqref="C391:M391">
    <cfRule type="cellIs" dxfId="6655" priority="1130" operator="lessThan">
      <formula>0</formula>
    </cfRule>
  </conditionalFormatting>
  <conditionalFormatting sqref="C385:M385">
    <cfRule type="cellIs" dxfId="6654" priority="1129" operator="lessThan">
      <formula>0</formula>
    </cfRule>
  </conditionalFormatting>
  <conditionalFormatting sqref="C379:M379">
    <cfRule type="cellIs" dxfId="6653" priority="1128" operator="lessThan">
      <formula>0</formula>
    </cfRule>
  </conditionalFormatting>
  <conditionalFormatting sqref="C373:M373">
    <cfRule type="cellIs" dxfId="6652" priority="1127" operator="lessThan">
      <formula>0</formula>
    </cfRule>
  </conditionalFormatting>
  <conditionalFormatting sqref="J367:M367">
    <cfRule type="cellIs" dxfId="6651" priority="1126" operator="lessThan">
      <formula>0</formula>
    </cfRule>
  </conditionalFormatting>
  <conditionalFormatting sqref="C361:M361">
    <cfRule type="cellIs" dxfId="6650" priority="1125" operator="lessThan">
      <formula>0</formula>
    </cfRule>
  </conditionalFormatting>
  <conditionalFormatting sqref="J355:N355">
    <cfRule type="cellIs" dxfId="6649" priority="1124" operator="lessThan">
      <formula>0</formula>
    </cfRule>
  </conditionalFormatting>
  <conditionalFormatting sqref="B398">
    <cfRule type="cellIs" dxfId="6648" priority="1123" operator="lessThan">
      <formula>0</formula>
    </cfRule>
  </conditionalFormatting>
  <conditionalFormatting sqref="B403">
    <cfRule type="cellIs" dxfId="6647" priority="1122" operator="lessThan">
      <formula>0</formula>
    </cfRule>
  </conditionalFormatting>
  <conditionalFormatting sqref="R408">
    <cfRule type="cellIs" dxfId="6646" priority="1116" operator="lessThan">
      <formula>0</formula>
    </cfRule>
  </conditionalFormatting>
  <conditionalFormatting sqref="R409">
    <cfRule type="cellIs" dxfId="6645" priority="1118" operator="lessThan">
      <formula>0</formula>
    </cfRule>
  </conditionalFormatting>
  <conditionalFormatting sqref="Q404:R404 R405:R407">
    <cfRule type="cellIs" dxfId="6644" priority="1121" operator="lessThan">
      <formula>0</formula>
    </cfRule>
  </conditionalFormatting>
  <conditionalFormatting sqref="Q404">
    <cfRule type="cellIs" dxfId="6643" priority="1120" operator="lessThan">
      <formula>0</formula>
    </cfRule>
  </conditionalFormatting>
  <conditionalFormatting sqref="R408">
    <cfRule type="cellIs" dxfId="6642" priority="1117" operator="lessThan">
      <formula>0</formula>
    </cfRule>
  </conditionalFormatting>
  <conditionalFormatting sqref="B404">
    <cfRule type="cellIs" dxfId="6641" priority="1115" operator="lessThan">
      <formula>0</formula>
    </cfRule>
  </conditionalFormatting>
  <conditionalFormatting sqref="R414">
    <cfRule type="cellIs" dxfId="6640" priority="1109" operator="lessThan">
      <formula>0</formula>
    </cfRule>
  </conditionalFormatting>
  <conditionalFormatting sqref="R415">
    <cfRule type="cellIs" dxfId="6639" priority="1111" operator="lessThan">
      <formula>0</formula>
    </cfRule>
  </conditionalFormatting>
  <conditionalFormatting sqref="Q410:R410 R411:R413">
    <cfRule type="cellIs" dxfId="6638" priority="1114" operator="lessThan">
      <formula>0</formula>
    </cfRule>
  </conditionalFormatting>
  <conditionalFormatting sqref="Q410">
    <cfRule type="cellIs" dxfId="6637" priority="1113" operator="lessThan">
      <formula>0</formula>
    </cfRule>
  </conditionalFormatting>
  <conditionalFormatting sqref="R414">
    <cfRule type="cellIs" dxfId="6636" priority="1110" operator="lessThan">
      <formula>0</formula>
    </cfRule>
  </conditionalFormatting>
  <conditionalFormatting sqref="B410">
    <cfRule type="cellIs" dxfId="6635" priority="1108" operator="lessThan">
      <formula>0</formula>
    </cfRule>
  </conditionalFormatting>
  <conditionalFormatting sqref="R432">
    <cfRule type="cellIs" dxfId="6634" priority="1102" operator="lessThan">
      <formula>0</formula>
    </cfRule>
  </conditionalFormatting>
  <conditionalFormatting sqref="Q429:Q431">
    <cfRule type="cellIs" dxfId="6633" priority="1105" operator="lessThan">
      <formula>0</formula>
    </cfRule>
  </conditionalFormatting>
  <conditionalFormatting sqref="R433">
    <cfRule type="cellIs" dxfId="6632" priority="1104" operator="lessThan">
      <formula>0</formula>
    </cfRule>
  </conditionalFormatting>
  <conditionalFormatting sqref="Q428:R428 R429:R431">
    <cfRule type="cellIs" dxfId="6631" priority="1107" operator="lessThan">
      <formula>0</formula>
    </cfRule>
  </conditionalFormatting>
  <conditionalFormatting sqref="Q428">
    <cfRule type="cellIs" dxfId="6630" priority="1106" operator="lessThan">
      <formula>0</formula>
    </cfRule>
  </conditionalFormatting>
  <conditionalFormatting sqref="R432">
    <cfRule type="cellIs" dxfId="6629" priority="1103" operator="lessThan">
      <formula>0</formula>
    </cfRule>
  </conditionalFormatting>
  <conditionalFormatting sqref="H391">
    <cfRule type="cellIs" dxfId="6628" priority="1100" operator="lessThan">
      <formula>0</formula>
    </cfRule>
  </conditionalFormatting>
  <conditionalFormatting sqref="Q435:Q437">
    <cfRule type="cellIs" dxfId="6627" priority="1089" operator="lessThan">
      <formula>0</formula>
    </cfRule>
  </conditionalFormatting>
  <conditionalFormatting sqref="R444">
    <cfRule type="cellIs" dxfId="6626" priority="1081" operator="lessThan">
      <formula>0</formula>
    </cfRule>
  </conditionalFormatting>
  <conditionalFormatting sqref="H384">
    <cfRule type="cellIs" dxfId="6625" priority="1099" operator="lessThan">
      <formula>0</formula>
    </cfRule>
  </conditionalFormatting>
  <conditionalFormatting sqref="H379">
    <cfRule type="cellIs" dxfId="6624" priority="1096" operator="lessThan">
      <formula>0</formula>
    </cfRule>
  </conditionalFormatting>
  <conditionalFormatting sqref="R438">
    <cfRule type="cellIs" dxfId="6623" priority="1088" operator="lessThan">
      <formula>0</formula>
    </cfRule>
  </conditionalFormatting>
  <conditionalFormatting sqref="H373">
    <cfRule type="cellIs" dxfId="6622" priority="1092" operator="lessThan">
      <formula>0</formula>
    </cfRule>
  </conditionalFormatting>
  <conditionalFormatting sqref="Q441:Q443">
    <cfRule type="cellIs" dxfId="6621" priority="1083" operator="lessThan">
      <formula>0</formula>
    </cfRule>
  </conditionalFormatting>
  <conditionalFormatting sqref="Q434:R434 R435:R437">
    <cfRule type="cellIs" dxfId="6620" priority="1091" operator="lessThan">
      <formula>0</formula>
    </cfRule>
  </conditionalFormatting>
  <conditionalFormatting sqref="Q434">
    <cfRule type="cellIs" dxfId="6619" priority="1090" operator="lessThan">
      <formula>0</formula>
    </cfRule>
  </conditionalFormatting>
  <conditionalFormatting sqref="B434">
    <cfRule type="cellIs" dxfId="6618" priority="1086" operator="lessThan">
      <formula>0</formula>
    </cfRule>
  </conditionalFormatting>
  <conditionalFormatting sqref="R445:R446">
    <cfRule type="cellIs" dxfId="6617" priority="1077" operator="lessThan">
      <formula>0</formula>
    </cfRule>
  </conditionalFormatting>
  <conditionalFormatting sqref="R444">
    <cfRule type="cellIs" dxfId="6616" priority="1080" operator="lessThan">
      <formula>0</formula>
    </cfRule>
  </conditionalFormatting>
  <conditionalFormatting sqref="B446">
    <cfRule type="cellIs" dxfId="6615" priority="1076" operator="lessThan">
      <formula>0</formula>
    </cfRule>
  </conditionalFormatting>
  <conditionalFormatting sqref="B440">
    <cfRule type="cellIs" dxfId="6614" priority="1079" operator="lessThan">
      <formula>0</formula>
    </cfRule>
  </conditionalFormatting>
  <conditionalFormatting sqref="Q446">
    <cfRule type="cellIs" dxfId="6613" priority="1082" operator="lessThan">
      <formula>0</formula>
    </cfRule>
  </conditionalFormatting>
  <conditionalFormatting sqref="B447">
    <cfRule type="cellIs" dxfId="6612" priority="1075" operator="lessThan">
      <formula>0</formula>
    </cfRule>
  </conditionalFormatting>
  <conditionalFormatting sqref="R439">
    <cfRule type="cellIs" dxfId="6611" priority="1078" operator="lessThan">
      <formula>0</formula>
    </cfRule>
  </conditionalFormatting>
  <conditionalFormatting sqref="R448:R450">
    <cfRule type="cellIs" dxfId="6610" priority="1074" operator="lessThan">
      <formula>0</formula>
    </cfRule>
  </conditionalFormatting>
  <conditionalFormatting sqref="Q448:Q450">
    <cfRule type="cellIs" dxfId="6609" priority="1073" operator="lessThan">
      <formula>0</formula>
    </cfRule>
  </conditionalFormatting>
  <conditionalFormatting sqref="R603">
    <cfRule type="cellIs" dxfId="6608" priority="1048" operator="lessThan">
      <formula>0</formula>
    </cfRule>
  </conditionalFormatting>
  <conditionalFormatting sqref="B625">
    <cfRule type="cellIs" dxfId="6607" priority="1012" operator="lessThan">
      <formula>0</formula>
    </cfRule>
  </conditionalFormatting>
  <conditionalFormatting sqref="Q454:Q456">
    <cfRule type="cellIs" dxfId="6606" priority="1069" operator="lessThan">
      <formula>0</formula>
    </cfRule>
  </conditionalFormatting>
  <conditionalFormatting sqref="R457">
    <cfRule type="cellIs" dxfId="6605" priority="1068" operator="lessThan">
      <formula>0</formula>
    </cfRule>
  </conditionalFormatting>
  <conditionalFormatting sqref="R597">
    <cfRule type="cellIs" dxfId="6604" priority="1057" operator="lessThan">
      <formula>0</formula>
    </cfRule>
  </conditionalFormatting>
  <conditionalFormatting sqref="R451">
    <cfRule type="cellIs" dxfId="6603" priority="1072" operator="lessThan">
      <formula>0</formula>
    </cfRule>
  </conditionalFormatting>
  <conditionalFormatting sqref="R451">
    <cfRule type="cellIs" dxfId="6602" priority="1071" operator="lessThan">
      <formula>0</formula>
    </cfRule>
  </conditionalFormatting>
  <conditionalFormatting sqref="R457">
    <cfRule type="cellIs" dxfId="6601" priority="1067" operator="lessThan">
      <formula>0</formula>
    </cfRule>
  </conditionalFormatting>
  <conditionalFormatting sqref="J593:N595 J596:M596">
    <cfRule type="cellIs" dxfId="6600" priority="1061" operator="lessThan">
      <formula>0</formula>
    </cfRule>
  </conditionalFormatting>
  <conditionalFormatting sqref="B453">
    <cfRule type="cellIs" dxfId="6599" priority="1065" operator="lessThan">
      <formula>0</formula>
    </cfRule>
  </conditionalFormatting>
  <conditionalFormatting sqref="Q599:Q602">
    <cfRule type="cellIs" dxfId="6598" priority="1054" operator="lessThan">
      <formula>0</formula>
    </cfRule>
  </conditionalFormatting>
  <conditionalFormatting sqref="R454:R456">
    <cfRule type="cellIs" dxfId="6597" priority="1070" operator="lessThan">
      <formula>0</formula>
    </cfRule>
  </conditionalFormatting>
  <conditionalFormatting sqref="R593:R595">
    <cfRule type="cellIs" dxfId="6596" priority="1064" operator="lessThan">
      <formula>0</formula>
    </cfRule>
  </conditionalFormatting>
  <conditionalFormatting sqref="R596">
    <cfRule type="cellIs" dxfId="6595" priority="1059" operator="lessThan">
      <formula>0</formula>
    </cfRule>
  </conditionalFormatting>
  <conditionalFormatting sqref="R452">
    <cfRule type="cellIs" dxfId="6594" priority="1066" operator="lessThan">
      <formula>0</formula>
    </cfRule>
  </conditionalFormatting>
  <conditionalFormatting sqref="B592">
    <cfRule type="cellIs" dxfId="6593" priority="1056" operator="lessThan">
      <formula>0</formula>
    </cfRule>
  </conditionalFormatting>
  <conditionalFormatting sqref="Q593:Q595">
    <cfRule type="cellIs" dxfId="6592" priority="1063" operator="lessThan">
      <formula>0</formula>
    </cfRule>
  </conditionalFormatting>
  <conditionalFormatting sqref="J594">
    <cfRule type="cellIs" dxfId="6591" priority="1060" operator="lessThan">
      <formula>0</formula>
    </cfRule>
  </conditionalFormatting>
  <conditionalFormatting sqref="R602">
    <cfRule type="cellIs" dxfId="6590" priority="1049" operator="lessThan">
      <formula>0</formula>
    </cfRule>
  </conditionalFormatting>
  <conditionalFormatting sqref="J595:N595 K593:N594 J596:M596">
    <cfRule type="cellIs" dxfId="6589" priority="1062" operator="lessThan">
      <formula>0</formula>
    </cfRule>
  </conditionalFormatting>
  <conditionalFormatting sqref="R596">
    <cfRule type="cellIs" dxfId="6588" priority="1058" operator="lessThan">
      <formula>0</formula>
    </cfRule>
  </conditionalFormatting>
  <conditionalFormatting sqref="J599:N599 J601:N602 J600:M600">
    <cfRule type="cellIs" dxfId="6587" priority="1052" operator="lessThan">
      <formula>0</formula>
    </cfRule>
  </conditionalFormatting>
  <conditionalFormatting sqref="Q616:Q619">
    <cfRule type="cellIs" dxfId="6586" priority="1046" operator="lessThan">
      <formula>0</formula>
    </cfRule>
  </conditionalFormatting>
  <conditionalFormatting sqref="R602">
    <cfRule type="cellIs" dxfId="6585" priority="1050" operator="lessThan">
      <formula>0</formula>
    </cfRule>
  </conditionalFormatting>
  <conditionalFormatting sqref="J600">
    <cfRule type="cellIs" dxfId="6584" priority="1051" operator="lessThan">
      <formula>0</formula>
    </cfRule>
  </conditionalFormatting>
  <conditionalFormatting sqref="J601:N602 K599:N599 K600:M600">
    <cfRule type="cellIs" dxfId="6583" priority="1053" operator="lessThan">
      <formula>0</formula>
    </cfRule>
  </conditionalFormatting>
  <conditionalFormatting sqref="R599:R601">
    <cfRule type="cellIs" dxfId="6582" priority="1055" operator="lessThan">
      <formula>0</formula>
    </cfRule>
  </conditionalFormatting>
  <conditionalFormatting sqref="R629">
    <cfRule type="cellIs" dxfId="6581" priority="1016" operator="lessThan">
      <formula>0</formula>
    </cfRule>
  </conditionalFormatting>
  <conditionalFormatting sqref="I626">
    <cfRule type="cellIs" dxfId="6580" priority="1019" operator="lessThan">
      <formula>0</formula>
    </cfRule>
  </conditionalFormatting>
  <conditionalFormatting sqref="C616:N619">
    <cfRule type="cellIs" dxfId="6579" priority="1044" operator="lessThan">
      <formula>0</formula>
    </cfRule>
  </conditionalFormatting>
  <conditionalFormatting sqref="R619">
    <cfRule type="cellIs" dxfId="6578" priority="1040" operator="lessThan">
      <formula>0</formula>
    </cfRule>
  </conditionalFormatting>
  <conditionalFormatting sqref="I616">
    <cfRule type="cellIs" dxfId="6577" priority="1043" operator="lessThan">
      <formula>0</formula>
    </cfRule>
  </conditionalFormatting>
  <conditionalFormatting sqref="H621:H624">
    <cfRule type="cellIs" dxfId="6576" priority="1026" operator="lessThan">
      <formula>0</formula>
    </cfRule>
  </conditionalFormatting>
  <conditionalFormatting sqref="R619">
    <cfRule type="cellIs" dxfId="6575" priority="1041" operator="lessThan">
      <formula>0</formula>
    </cfRule>
  </conditionalFormatting>
  <conditionalFormatting sqref="H616">
    <cfRule type="cellIs" dxfId="6574" priority="1037" operator="lessThan">
      <formula>0</formula>
    </cfRule>
  </conditionalFormatting>
  <conditionalFormatting sqref="H616:H619">
    <cfRule type="cellIs" dxfId="6573" priority="1038" operator="lessThan">
      <formula>0</formula>
    </cfRule>
  </conditionalFormatting>
  <conditionalFormatting sqref="C617:J617">
    <cfRule type="cellIs" dxfId="6572" priority="1042" operator="lessThan">
      <formula>0</formula>
    </cfRule>
  </conditionalFormatting>
  <conditionalFormatting sqref="H617:H619">
    <cfRule type="cellIs" dxfId="6571" priority="1039" operator="lessThan">
      <formula>0</formula>
    </cfRule>
  </conditionalFormatting>
  <conditionalFormatting sqref="I617 K616:N617 C618:N619">
    <cfRule type="cellIs" dxfId="6570" priority="1045" operator="lessThan">
      <formula>0</formula>
    </cfRule>
  </conditionalFormatting>
  <conditionalFormatting sqref="R616:R618">
    <cfRule type="cellIs" dxfId="6569" priority="1047" operator="lessThan">
      <formula>0</formula>
    </cfRule>
  </conditionalFormatting>
  <conditionalFormatting sqref="B615">
    <cfRule type="cellIs" dxfId="6568" priority="1036" operator="lessThan">
      <formula>0</formula>
    </cfRule>
  </conditionalFormatting>
  <conditionalFormatting sqref="R624">
    <cfRule type="cellIs" dxfId="6567" priority="1028" operator="lessThan">
      <formula>0</formula>
    </cfRule>
  </conditionalFormatting>
  <conditionalFormatting sqref="I621">
    <cfRule type="cellIs" dxfId="6566" priority="1031" operator="lessThan">
      <formula>0</formula>
    </cfRule>
  </conditionalFormatting>
  <conditionalFormatting sqref="C621:N624">
    <cfRule type="cellIs" dxfId="6565" priority="1032" operator="lessThan">
      <formula>0</formula>
    </cfRule>
  </conditionalFormatting>
  <conditionalFormatting sqref="R624">
    <cfRule type="cellIs" dxfId="6564" priority="1029" operator="lessThan">
      <formula>0</formula>
    </cfRule>
  </conditionalFormatting>
  <conditionalFormatting sqref="H621">
    <cfRule type="cellIs" dxfId="6563" priority="1025" operator="lessThan">
      <formula>0</formula>
    </cfRule>
  </conditionalFormatting>
  <conditionalFormatting sqref="Q621:Q624">
    <cfRule type="cellIs" dxfId="6562" priority="1034" operator="lessThan">
      <formula>0</formula>
    </cfRule>
  </conditionalFormatting>
  <conditionalFormatting sqref="C622:J622">
    <cfRule type="cellIs" dxfId="6561" priority="1030" operator="lessThan">
      <formula>0</formula>
    </cfRule>
  </conditionalFormatting>
  <conditionalFormatting sqref="H622:H624">
    <cfRule type="cellIs" dxfId="6560" priority="1027" operator="lessThan">
      <formula>0</formula>
    </cfRule>
  </conditionalFormatting>
  <conditionalFormatting sqref="I622 K621:N622 C623:N624">
    <cfRule type="cellIs" dxfId="6559" priority="1033" operator="lessThan">
      <formula>0</formula>
    </cfRule>
  </conditionalFormatting>
  <conditionalFormatting sqref="R621:R623">
    <cfRule type="cellIs" dxfId="6558" priority="1035" operator="lessThan">
      <formula>0</formula>
    </cfRule>
  </conditionalFormatting>
  <conditionalFormatting sqref="B620">
    <cfRule type="cellIs" dxfId="6557" priority="1024" operator="lessThan">
      <formula>0</formula>
    </cfRule>
  </conditionalFormatting>
  <conditionalFormatting sqref="C626:N629">
    <cfRule type="cellIs" dxfId="6556" priority="1020" operator="lessThan">
      <formula>0</formula>
    </cfRule>
  </conditionalFormatting>
  <conditionalFormatting sqref="R629">
    <cfRule type="cellIs" dxfId="6555" priority="1017" operator="lessThan">
      <formula>0</formula>
    </cfRule>
  </conditionalFormatting>
  <conditionalFormatting sqref="H626">
    <cfRule type="cellIs" dxfId="6554" priority="1013" operator="lessThan">
      <formula>0</formula>
    </cfRule>
  </conditionalFormatting>
  <conditionalFormatting sqref="H626:H629">
    <cfRule type="cellIs" dxfId="6553" priority="1014" operator="lessThan">
      <formula>0</formula>
    </cfRule>
  </conditionalFormatting>
  <conditionalFormatting sqref="Q626:Q629">
    <cfRule type="cellIs" dxfId="6552" priority="1022" operator="lessThan">
      <formula>0</formula>
    </cfRule>
  </conditionalFormatting>
  <conditionalFormatting sqref="C627:J627">
    <cfRule type="cellIs" dxfId="6551" priority="1018" operator="lessThan">
      <formula>0</formula>
    </cfRule>
  </conditionalFormatting>
  <conditionalFormatting sqref="H627:H629">
    <cfRule type="cellIs" dxfId="6550" priority="1015" operator="lessThan">
      <formula>0</formula>
    </cfRule>
  </conditionalFormatting>
  <conditionalFormatting sqref="I627 K626:N627 C628:N629">
    <cfRule type="cellIs" dxfId="6549" priority="1021" operator="lessThan">
      <formula>0</formula>
    </cfRule>
  </conditionalFormatting>
  <conditionalFormatting sqref="R626:R628">
    <cfRule type="cellIs" dxfId="6548" priority="1023" operator="lessThan">
      <formula>0</formula>
    </cfRule>
  </conditionalFormatting>
  <conditionalFormatting sqref="C351:I351">
    <cfRule type="cellIs" dxfId="6547" priority="1009" operator="lessThan">
      <formula>0</formula>
    </cfRule>
  </conditionalFormatting>
  <conditionalFormatting sqref="C353:I354">
    <cfRule type="cellIs" dxfId="6546" priority="1010" operator="lessThan">
      <formula>0</formula>
    </cfRule>
  </conditionalFormatting>
  <conditionalFormatting sqref="Q506:R506">
    <cfRule type="cellIs" dxfId="6545" priority="993" operator="lessThan">
      <formula>0</formula>
    </cfRule>
  </conditionalFormatting>
  <conditionalFormatting sqref="Q499:Q502">
    <cfRule type="cellIs" dxfId="6544" priority="994" operator="lessThan">
      <formula>0</formula>
    </cfRule>
  </conditionalFormatting>
  <conditionalFormatting sqref="R611:R613">
    <cfRule type="cellIs" dxfId="6543" priority="956" operator="lessThan">
      <formula>0</formula>
    </cfRule>
  </conditionalFormatting>
  <conditionalFormatting sqref="B498">
    <cfRule type="cellIs" dxfId="6542" priority="1011" operator="lessThan">
      <formula>0</formula>
    </cfRule>
  </conditionalFormatting>
  <conditionalFormatting sqref="N427">
    <cfRule type="cellIs" dxfId="6541" priority="730" operator="lessThan">
      <formula>0</formula>
    </cfRule>
  </conditionalFormatting>
  <conditionalFormatting sqref="C352:I352">
    <cfRule type="cellIs" dxfId="6540" priority="1008" operator="lessThan">
      <formula>0</formula>
    </cfRule>
  </conditionalFormatting>
  <conditionalFormatting sqref="C355:I355">
    <cfRule type="cellIs" dxfId="6539" priority="1007" operator="lessThan">
      <formula>0</formula>
    </cfRule>
  </conditionalFormatting>
  <conditionalFormatting sqref="C365:I366">
    <cfRule type="cellIs" dxfId="6538" priority="1006" operator="lessThan">
      <formula>0</formula>
    </cfRule>
  </conditionalFormatting>
  <conditionalFormatting sqref="C363:I363">
    <cfRule type="cellIs" dxfId="6537" priority="1005" operator="lessThan">
      <formula>0</formula>
    </cfRule>
  </conditionalFormatting>
  <conditionalFormatting sqref="C364:I364">
    <cfRule type="cellIs" dxfId="6536" priority="1004" operator="lessThan">
      <formula>0</formula>
    </cfRule>
  </conditionalFormatting>
  <conditionalFormatting sqref="C367:I367">
    <cfRule type="cellIs" dxfId="6535" priority="1003" operator="lessThan">
      <formula>0</formula>
    </cfRule>
  </conditionalFormatting>
  <conditionalFormatting sqref="C593:I596">
    <cfRule type="cellIs" dxfId="6534" priority="1001" operator="lessThan">
      <formula>0</formula>
    </cfRule>
  </conditionalFormatting>
  <conditionalFormatting sqref="C594:I594">
    <cfRule type="cellIs" dxfId="6533" priority="1000" operator="lessThan">
      <formula>0</formula>
    </cfRule>
  </conditionalFormatting>
  <conditionalFormatting sqref="C595:I596">
    <cfRule type="cellIs" dxfId="6532" priority="1002" operator="lessThan">
      <formula>0</formula>
    </cfRule>
  </conditionalFormatting>
  <conditionalFormatting sqref="R551">
    <cfRule type="cellIs" dxfId="6531" priority="982" operator="lessThan">
      <formula>0</formula>
    </cfRule>
  </conditionalFormatting>
  <conditionalFormatting sqref="R551">
    <cfRule type="cellIs" dxfId="6530" priority="983" operator="lessThan">
      <formula>0</formula>
    </cfRule>
  </conditionalFormatting>
  <conditionalFormatting sqref="C599:I602">
    <cfRule type="cellIs" dxfId="6529" priority="998" operator="lessThan">
      <formula>0</formula>
    </cfRule>
  </conditionalFormatting>
  <conditionalFormatting sqref="C600:I600">
    <cfRule type="cellIs" dxfId="6528" priority="997" operator="lessThan">
      <formula>0</formula>
    </cfRule>
  </conditionalFormatting>
  <conditionalFormatting sqref="C601:I602">
    <cfRule type="cellIs" dxfId="6527" priority="999" operator="lessThan">
      <formula>0</formula>
    </cfRule>
  </conditionalFormatting>
  <conditionalFormatting sqref="C461:C464">
    <cfRule type="cellIs" dxfId="6526" priority="996" operator="lessThan">
      <formula>0</formula>
    </cfRule>
  </conditionalFormatting>
  <conditionalFormatting sqref="Q468:Q471">
    <cfRule type="cellIs" dxfId="6525" priority="995" operator="lessThan">
      <formula>0</formula>
    </cfRule>
  </conditionalFormatting>
  <conditionalFormatting sqref="R507:R510">
    <cfRule type="cellIs" dxfId="6524" priority="992" operator="lessThan">
      <formula>0</formula>
    </cfRule>
  </conditionalFormatting>
  <conditionalFormatting sqref="R511:R512">
    <cfRule type="cellIs" dxfId="6523" priority="991" operator="lessThan">
      <formula>0</formula>
    </cfRule>
  </conditionalFormatting>
  <conditionalFormatting sqref="R512">
    <cfRule type="cellIs" dxfId="6522" priority="990" operator="lessThan">
      <formula>0</formula>
    </cfRule>
  </conditionalFormatting>
  <conditionalFormatting sqref="R511">
    <cfRule type="cellIs" dxfId="6521" priority="989" operator="lessThan">
      <formula>0</formula>
    </cfRule>
  </conditionalFormatting>
  <conditionalFormatting sqref="Q507:Q510">
    <cfRule type="cellIs" dxfId="6520" priority="988" operator="lessThan">
      <formula>0</formula>
    </cfRule>
  </conditionalFormatting>
  <conditionalFormatting sqref="B506">
    <cfRule type="cellIs" dxfId="6519" priority="987" operator="lessThan">
      <formula>0</formula>
    </cfRule>
  </conditionalFormatting>
  <conditionalFormatting sqref="C611:N614">
    <cfRule type="cellIs" dxfId="6518" priority="953" operator="lessThan">
      <formula>0</formula>
    </cfRule>
  </conditionalFormatting>
  <conditionalFormatting sqref="R614">
    <cfRule type="cellIs" dxfId="6517" priority="950" operator="lessThan">
      <formula>0</formula>
    </cfRule>
  </conditionalFormatting>
  <conditionalFormatting sqref="Q547:Q550">
    <cfRule type="cellIs" dxfId="6516" priority="981" operator="lessThan">
      <formula>0</formula>
    </cfRule>
  </conditionalFormatting>
  <conditionalFormatting sqref="H611:H614">
    <cfRule type="cellIs" dxfId="6515" priority="947" operator="lessThan">
      <formula>0</formula>
    </cfRule>
  </conditionalFormatting>
  <conditionalFormatting sqref="R504">
    <cfRule type="cellIs" dxfId="6514" priority="986" operator="lessThan">
      <formula>0</formula>
    </cfRule>
  </conditionalFormatting>
  <conditionalFormatting sqref="R547:R550 R552 R554:R560">
    <cfRule type="cellIs" dxfId="6513" priority="985" operator="lessThan">
      <formula>0</formula>
    </cfRule>
  </conditionalFormatting>
  <conditionalFormatting sqref="Q546">
    <cfRule type="cellIs" dxfId="6512" priority="984" operator="lessThan">
      <formula>0</formula>
    </cfRule>
  </conditionalFormatting>
  <conditionalFormatting sqref="Q554:Q558">
    <cfRule type="cellIs" dxfId="6511" priority="980" operator="lessThan">
      <formula>0</formula>
    </cfRule>
  </conditionalFormatting>
  <conditionalFormatting sqref="R570:R573 R575">
    <cfRule type="cellIs" dxfId="6510" priority="978" operator="lessThan">
      <formula>0</formula>
    </cfRule>
  </conditionalFormatting>
  <conditionalFormatting sqref="B546">
    <cfRule type="cellIs" dxfId="6509" priority="979" operator="lessThan">
      <formula>0</formula>
    </cfRule>
  </conditionalFormatting>
  <conditionalFormatting sqref="Q569">
    <cfRule type="cellIs" dxfId="6508" priority="977" operator="lessThan">
      <formula>0</formula>
    </cfRule>
  </conditionalFormatting>
  <conditionalFormatting sqref="R574">
    <cfRule type="cellIs" dxfId="6507" priority="976" operator="lessThan">
      <formula>0</formula>
    </cfRule>
  </conditionalFormatting>
  <conditionalFormatting sqref="R574">
    <cfRule type="cellIs" dxfId="6506" priority="975" operator="lessThan">
      <formula>0</formula>
    </cfRule>
  </conditionalFormatting>
  <conditionalFormatting sqref="Q570:Q573">
    <cfRule type="cellIs" dxfId="6505" priority="974" operator="lessThan">
      <formula>0</formula>
    </cfRule>
  </conditionalFormatting>
  <conditionalFormatting sqref="R582 R577:R580">
    <cfRule type="cellIs" dxfId="6504" priority="972" operator="lessThan">
      <formula>0</formula>
    </cfRule>
  </conditionalFormatting>
  <conditionalFormatting sqref="R581">
    <cfRule type="cellIs" dxfId="6503" priority="970" operator="lessThan">
      <formula>0</formula>
    </cfRule>
  </conditionalFormatting>
  <conditionalFormatting sqref="B569">
    <cfRule type="cellIs" dxfId="6502" priority="973" operator="lessThan">
      <formula>0</formula>
    </cfRule>
  </conditionalFormatting>
  <conditionalFormatting sqref="Q576">
    <cfRule type="cellIs" dxfId="6501" priority="971" operator="lessThan">
      <formula>0</formula>
    </cfRule>
  </conditionalFormatting>
  <conditionalFormatting sqref="Q577:Q580">
    <cfRule type="cellIs" dxfId="6500" priority="968" operator="lessThan">
      <formula>0</formula>
    </cfRule>
  </conditionalFormatting>
  <conditionalFormatting sqref="R581">
    <cfRule type="cellIs" dxfId="6499" priority="969" operator="lessThan">
      <formula>0</formula>
    </cfRule>
  </conditionalFormatting>
  <conditionalFormatting sqref="Q605:Q607 Q609">
    <cfRule type="cellIs" dxfId="6498" priority="966" operator="lessThan">
      <formula>0</formula>
    </cfRule>
  </conditionalFormatting>
  <conditionalFormatting sqref="R605:R607">
    <cfRule type="cellIs" dxfId="6497" priority="967" operator="lessThan">
      <formula>0</formula>
    </cfRule>
  </conditionalFormatting>
  <conditionalFormatting sqref="C607:I607">
    <cfRule type="cellIs" dxfId="6496" priority="959" operator="lessThan">
      <formula>0</formula>
    </cfRule>
  </conditionalFormatting>
  <conditionalFormatting sqref="C605:I607">
    <cfRule type="cellIs" dxfId="6495" priority="958" operator="lessThan">
      <formula>0</formula>
    </cfRule>
  </conditionalFormatting>
  <conditionalFormatting sqref="B604">
    <cfRule type="cellIs" dxfId="6494" priority="960" operator="lessThan">
      <formula>0</formula>
    </cfRule>
  </conditionalFormatting>
  <conditionalFormatting sqref="J605:N607">
    <cfRule type="cellIs" dxfId="6493" priority="964" operator="lessThan">
      <formula>0</formula>
    </cfRule>
  </conditionalFormatting>
  <conditionalFormatting sqref="Q611:Q614">
    <cfRule type="cellIs" dxfId="6492" priority="955" operator="lessThan">
      <formula>0</formula>
    </cfRule>
  </conditionalFormatting>
  <conditionalFormatting sqref="R608:R609">
    <cfRule type="cellIs" dxfId="6491" priority="961" operator="lessThan">
      <formula>0</formula>
    </cfRule>
  </conditionalFormatting>
  <conditionalFormatting sqref="C433:M433">
    <cfRule type="cellIs" dxfId="6490" priority="728" operator="lessThan">
      <formula>0</formula>
    </cfRule>
  </conditionalFormatting>
  <conditionalFormatting sqref="R608:R609">
    <cfRule type="cellIs" dxfId="6489" priority="962" operator="lessThan">
      <formula>0</formula>
    </cfRule>
  </conditionalFormatting>
  <conditionalFormatting sqref="J606">
    <cfRule type="cellIs" dxfId="6488" priority="963" operator="lessThan">
      <formula>0</formula>
    </cfRule>
  </conditionalFormatting>
  <conditionalFormatting sqref="J607:N607 K605:N606">
    <cfRule type="cellIs" dxfId="6487" priority="965" operator="lessThan">
      <formula>0</formula>
    </cfRule>
  </conditionalFormatting>
  <conditionalFormatting sqref="I612 K611:N612 C613:N614">
    <cfRule type="cellIs" dxfId="6486" priority="954" operator="lessThan">
      <formula>0</formula>
    </cfRule>
  </conditionalFormatting>
  <conditionalFormatting sqref="N427">
    <cfRule type="cellIs" dxfId="6485" priority="731" operator="lessThan">
      <formula>0</formula>
    </cfRule>
  </conditionalFormatting>
  <conditionalFormatting sqref="B429:N429">
    <cfRule type="cellIs" dxfId="6484" priority="723" operator="lessThan">
      <formula>0</formula>
    </cfRule>
  </conditionalFormatting>
  <conditionalFormatting sqref="C606:I606">
    <cfRule type="cellIs" dxfId="6483" priority="957" operator="lessThan">
      <formula>0</formula>
    </cfRule>
  </conditionalFormatting>
  <conditionalFormatting sqref="B429:N429">
    <cfRule type="cellIs" dxfId="6482" priority="724" operator="lessThan">
      <formula>0</formula>
    </cfRule>
  </conditionalFormatting>
  <conditionalFormatting sqref="H433">
    <cfRule type="cellIs" dxfId="6481" priority="727" operator="lessThan">
      <formula>0</formula>
    </cfRule>
  </conditionalFormatting>
  <conditionalFormatting sqref="B433">
    <cfRule type="cellIs" dxfId="6480" priority="726" operator="lessThan">
      <formula>0</formula>
    </cfRule>
  </conditionalFormatting>
  <conditionalFormatting sqref="B433">
    <cfRule type="cellIs" dxfId="6479" priority="725" operator="lessThan">
      <formula>0</formula>
    </cfRule>
  </conditionalFormatting>
  <conditionalFormatting sqref="B429:N429">
    <cfRule type="cellIs" dxfId="6478" priority="721" operator="lessThan">
      <formula>0</formula>
    </cfRule>
  </conditionalFormatting>
  <conditionalFormatting sqref="B429:N429">
    <cfRule type="cellIs" dxfId="6477" priority="722" operator="lessThan">
      <formula>0</formula>
    </cfRule>
  </conditionalFormatting>
  <conditionalFormatting sqref="B435:N435">
    <cfRule type="cellIs" dxfId="6476" priority="708" operator="lessThan">
      <formula>0</formula>
    </cfRule>
  </conditionalFormatting>
  <conditionalFormatting sqref="H611">
    <cfRule type="cellIs" dxfId="6475" priority="946" operator="lessThan">
      <formula>0</formula>
    </cfRule>
  </conditionalFormatting>
  <conditionalFormatting sqref="C433:M433">
    <cfRule type="cellIs" dxfId="6474" priority="729" operator="lessThan">
      <formula>0</formula>
    </cfRule>
  </conditionalFormatting>
  <conditionalFormatting sqref="H612:H614">
    <cfRule type="cellIs" dxfId="6473" priority="948" operator="lessThan">
      <formula>0</formula>
    </cfRule>
  </conditionalFormatting>
  <conditionalFormatting sqref="R614">
    <cfRule type="cellIs" dxfId="6472" priority="949" operator="lessThan">
      <formula>0</formula>
    </cfRule>
  </conditionalFormatting>
  <conditionalFormatting sqref="I611">
    <cfRule type="cellIs" dxfId="6471" priority="952" operator="lessThan">
      <formula>0</formula>
    </cfRule>
  </conditionalFormatting>
  <conditionalFormatting sqref="N439">
    <cfRule type="cellIs" dxfId="6470" priority="701" operator="lessThan">
      <formula>0</formula>
    </cfRule>
  </conditionalFormatting>
  <conditionalFormatting sqref="C612:J612">
    <cfRule type="cellIs" dxfId="6469" priority="951" operator="lessThan">
      <formula>0</formula>
    </cfRule>
  </conditionalFormatting>
  <conditionalFormatting sqref="B610">
    <cfRule type="cellIs" dxfId="6468" priority="945" operator="lessThan">
      <formula>0</formula>
    </cfRule>
  </conditionalFormatting>
  <conditionalFormatting sqref="B435:N435">
    <cfRule type="cellIs" dxfId="6467" priority="707" operator="lessThan">
      <formula>0</formula>
    </cfRule>
  </conditionalFormatting>
  <conditionalFormatting sqref="C445:M445">
    <cfRule type="cellIs" dxfId="6466" priority="698" operator="lessThan">
      <formula>0</formula>
    </cfRule>
  </conditionalFormatting>
  <conditionalFormatting sqref="C445:M445">
    <cfRule type="cellIs" dxfId="6465" priority="699" operator="lessThan">
      <formula>0</formula>
    </cfRule>
  </conditionalFormatting>
  <conditionalFormatting sqref="B435:N435">
    <cfRule type="cellIs" dxfId="6464" priority="706" operator="lessThan">
      <formula>0</formula>
    </cfRule>
  </conditionalFormatting>
  <conditionalFormatting sqref="N438">
    <cfRule type="cellIs" dxfId="6463" priority="702" operator="lessThan">
      <formula>0</formula>
    </cfRule>
  </conditionalFormatting>
  <conditionalFormatting sqref="B435:N435">
    <cfRule type="cellIs" dxfId="6462" priority="705" operator="lessThan">
      <formula>0</formula>
    </cfRule>
  </conditionalFormatting>
  <conditionalFormatting sqref="B435:N435">
    <cfRule type="cellIs" dxfId="6461" priority="703" operator="lessThan">
      <formula>0</formula>
    </cfRule>
  </conditionalFormatting>
  <conditionalFormatting sqref="B598">
    <cfRule type="cellIs" dxfId="6460" priority="944" operator="lessThan">
      <formula>0</formula>
    </cfRule>
  </conditionalFormatting>
  <conditionalFormatting sqref="N439">
    <cfRule type="cellIs" dxfId="6459" priority="700" operator="lessThan">
      <formula>0</formula>
    </cfRule>
  </conditionalFormatting>
  <conditionalFormatting sqref="B435:N435">
    <cfRule type="cellIs" dxfId="6458" priority="704" operator="lessThan">
      <formula>0</formula>
    </cfRule>
  </conditionalFormatting>
  <conditionalFormatting sqref="B598">
    <cfRule type="cellIs" dxfId="6457" priority="943" operator="lessThan">
      <formula>0</formula>
    </cfRule>
  </conditionalFormatting>
  <conditionalFormatting sqref="B641">
    <cfRule type="cellIs" dxfId="6456" priority="931" operator="lessThan">
      <formula>0</formula>
    </cfRule>
  </conditionalFormatting>
  <conditionalFormatting sqref="B591">
    <cfRule type="cellIs" dxfId="6455" priority="941" operator="lessThan">
      <formula>0</formula>
    </cfRule>
  </conditionalFormatting>
  <conditionalFormatting sqref="B591">
    <cfRule type="cellIs" dxfId="6454" priority="942" operator="lessThan">
      <formula>0</formula>
    </cfRule>
  </conditionalFormatting>
  <conditionalFormatting sqref="B609">
    <cfRule type="cellIs" dxfId="6453" priority="939" operator="lessThan">
      <formula>0</formula>
    </cfRule>
  </conditionalFormatting>
  <conditionalFormatting sqref="B609">
    <cfRule type="cellIs" dxfId="6452" priority="94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6451" priority="938" operator="lessThan">
      <formula>0</formula>
    </cfRule>
  </conditionalFormatting>
  <conditionalFormatting sqref="B646">
    <cfRule type="cellIs" dxfId="6450" priority="935" operator="lessThan">
      <formula>0</formula>
    </cfRule>
  </conditionalFormatting>
  <conditionalFormatting sqref="B631">
    <cfRule type="cellIs" dxfId="6449" priority="937" operator="lessThan">
      <formula>0</formula>
    </cfRule>
  </conditionalFormatting>
  <conditionalFormatting sqref="B635">
    <cfRule type="cellIs" dxfId="6448" priority="936" operator="lessThan">
      <formula>0</formula>
    </cfRule>
  </conditionalFormatting>
  <conditionalFormatting sqref="B662">
    <cfRule type="cellIs" dxfId="6447" priority="934" operator="lessThan">
      <formula>0</formula>
    </cfRule>
  </conditionalFormatting>
  <conditionalFormatting sqref="B671">
    <cfRule type="cellIs" dxfId="6446" priority="933" operator="lessThan">
      <formula>0</formula>
    </cfRule>
  </conditionalFormatting>
  <conditionalFormatting sqref="I674:N674 Q672:R675">
    <cfRule type="cellIs" dxfId="6445" priority="932" operator="lessThan">
      <formula>0</formula>
    </cfRule>
  </conditionalFormatting>
  <conditionalFormatting sqref="Q641">
    <cfRule type="cellIs" dxfId="6444" priority="929" operator="lessThan">
      <formula>0</formula>
    </cfRule>
  </conditionalFormatting>
  <conditionalFormatting sqref="Q641">
    <cfRule type="cellIs" dxfId="6443" priority="930" operator="lessThan">
      <formula>0</formula>
    </cfRule>
  </conditionalFormatting>
  <conditionalFormatting sqref="Q422:R422 R423:R425">
    <cfRule type="cellIs" dxfId="6442" priority="916" operator="lessThan">
      <formula>0</formula>
    </cfRule>
  </conditionalFormatting>
  <conditionalFormatting sqref="B416">
    <cfRule type="cellIs" dxfId="6441" priority="917" operator="lessThan">
      <formula>0</formula>
    </cfRule>
  </conditionalFormatting>
  <conditionalFormatting sqref="Q423:Q425">
    <cfRule type="cellIs" dxfId="6440" priority="914" operator="lessThan">
      <formula>0</formula>
    </cfRule>
  </conditionalFormatting>
  <conditionalFormatting sqref="Q422">
    <cfRule type="cellIs" dxfId="6439" priority="915" operator="lessThan">
      <formula>0</formula>
    </cfRule>
  </conditionalFormatting>
  <conditionalFormatting sqref="R426">
    <cfRule type="cellIs" dxfId="6438" priority="912" operator="lessThan">
      <formula>0</formula>
    </cfRule>
  </conditionalFormatting>
  <conditionalFormatting sqref="R427">
    <cfRule type="cellIs" dxfId="6437" priority="913" operator="lessThan">
      <formula>0</formula>
    </cfRule>
  </conditionalFormatting>
  <conditionalFormatting sqref="B422">
    <cfRule type="cellIs" dxfId="6436" priority="910" operator="lessThan">
      <formula>0</formula>
    </cfRule>
  </conditionalFormatting>
  <conditionalFormatting sqref="R426">
    <cfRule type="cellIs" dxfId="6435" priority="911" operator="lessThan">
      <formula>0</formula>
    </cfRule>
  </conditionalFormatting>
  <conditionalFormatting sqref="B454:N454">
    <cfRule type="cellIs" dxfId="6434" priority="661" operator="lessThan">
      <formula>0</formula>
    </cfRule>
  </conditionalFormatting>
  <conditionalFormatting sqref="B454:N454">
    <cfRule type="cellIs" dxfId="6433" priority="662" operator="lessThan">
      <formula>0</formula>
    </cfRule>
  </conditionalFormatting>
  <conditionalFormatting sqref="C652:I652">
    <cfRule type="cellIs" dxfId="6432" priority="928" operator="lessThan">
      <formula>0</formula>
    </cfRule>
  </conditionalFormatting>
  <conditionalFormatting sqref="C653:I653">
    <cfRule type="cellIs" dxfId="6431" priority="927" operator="lessThan">
      <formula>0</formula>
    </cfRule>
  </conditionalFormatting>
  <conditionalFormatting sqref="C658:M658">
    <cfRule type="cellIs" dxfId="6430" priority="926" operator="lessThan">
      <formula>0</formula>
    </cfRule>
  </conditionalFormatting>
  <conditionalFormatting sqref="C647:N647">
    <cfRule type="cellIs" dxfId="6429" priority="925" operator="lessThan">
      <formula>0</formula>
    </cfRule>
  </conditionalFormatting>
  <conditionalFormatting sqref="Q650">
    <cfRule type="cellIs" dxfId="6428" priority="924" operator="lessThan">
      <formula>0</formula>
    </cfRule>
  </conditionalFormatting>
  <conditionalFormatting sqref="Q417:Q419">
    <cfRule type="cellIs" dxfId="6427" priority="921" operator="lessThan">
      <formula>0</formula>
    </cfRule>
  </conditionalFormatting>
  <conditionalFormatting sqref="R420">
    <cfRule type="cellIs" dxfId="6426" priority="918" operator="lessThan">
      <formula>0</formula>
    </cfRule>
  </conditionalFormatting>
  <conditionalFormatting sqref="R421">
    <cfRule type="cellIs" dxfId="6425" priority="920" operator="lessThan">
      <formula>0</formula>
    </cfRule>
  </conditionalFormatting>
  <conditionalFormatting sqref="Q416:R416 R417:R419">
    <cfRule type="cellIs" dxfId="6424" priority="923" operator="lessThan">
      <formula>0</formula>
    </cfRule>
  </conditionalFormatting>
  <conditionalFormatting sqref="Q416">
    <cfRule type="cellIs" dxfId="6423" priority="922" operator="lessThan">
      <formula>0</formula>
    </cfRule>
  </conditionalFormatting>
  <conditionalFormatting sqref="R420">
    <cfRule type="cellIs" dxfId="6422" priority="919" operator="lessThan">
      <formula>0</formula>
    </cfRule>
  </conditionalFormatting>
  <conditionalFormatting sqref="B454:N454">
    <cfRule type="cellIs" dxfId="6421" priority="660" operator="lessThan">
      <formula>0</formula>
    </cfRule>
  </conditionalFormatting>
  <conditionalFormatting sqref="B454:N454">
    <cfRule type="cellIs" dxfId="6420" priority="659" operator="lessThan">
      <formula>0</formula>
    </cfRule>
  </conditionalFormatting>
  <conditionalFormatting sqref="B454:N454">
    <cfRule type="cellIs" dxfId="6419" priority="658" operator="lessThan">
      <formula>0</formula>
    </cfRule>
  </conditionalFormatting>
  <conditionalFormatting sqref="B454:N454">
    <cfRule type="cellIs" dxfId="6418" priority="656" operator="lessThan">
      <formula>0</formula>
    </cfRule>
  </conditionalFormatting>
  <conditionalFormatting sqref="B454:N454">
    <cfRule type="cellIs" dxfId="6417" priority="657" operator="lessThan">
      <formula>0</formula>
    </cfRule>
  </conditionalFormatting>
  <conditionalFormatting sqref="N457">
    <cfRule type="cellIs" dxfId="6416" priority="654" operator="lessThan">
      <formula>0</formula>
    </cfRule>
  </conditionalFormatting>
  <conditionalFormatting sqref="B454:N454">
    <cfRule type="cellIs" dxfId="6415" priority="655" operator="lessThan">
      <formula>0</formula>
    </cfRule>
  </conditionalFormatting>
  <conditionalFormatting sqref="N458">
    <cfRule type="cellIs" dxfId="6414" priority="653" operator="lessThan">
      <formula>0</formula>
    </cfRule>
  </conditionalFormatting>
  <conditionalFormatting sqref="Q530">
    <cfRule type="cellIs" dxfId="6413" priority="373" operator="lessThan">
      <formula>0</formula>
    </cfRule>
  </conditionalFormatting>
  <conditionalFormatting sqref="N458">
    <cfRule type="cellIs" dxfId="6412" priority="652" operator="lessThan">
      <formula>0</formula>
    </cfRule>
  </conditionalFormatting>
  <conditionalFormatting sqref="D461:N464">
    <cfRule type="cellIs" dxfId="6411" priority="649" operator="lessThan">
      <formula>0</formula>
    </cfRule>
  </conditionalFormatting>
  <conditionalFormatting sqref="Q538">
    <cfRule type="cellIs" dxfId="6410" priority="370" operator="lessThan">
      <formula>0</formula>
    </cfRule>
  </conditionalFormatting>
  <conditionalFormatting sqref="B461:B464">
    <cfRule type="cellIs" dxfId="6409" priority="646" operator="lessThan">
      <formula>0</formula>
    </cfRule>
  </conditionalFormatting>
  <conditionalFormatting sqref="Q553">
    <cfRule type="cellIs" dxfId="6408" priority="367" operator="lessThan">
      <formula>0</formula>
    </cfRule>
  </conditionalFormatting>
  <conditionalFormatting sqref="B512">
    <cfRule type="cellIs" dxfId="6407" priority="643" operator="lessThan">
      <formula>0</formula>
    </cfRule>
  </conditionalFormatting>
  <conditionalFormatting sqref="C512">
    <cfRule type="cellIs" dxfId="6406" priority="640" operator="lessThan">
      <formula>0</formula>
    </cfRule>
  </conditionalFormatting>
  <conditionalFormatting sqref="Q561">
    <cfRule type="cellIs" dxfId="6405" priority="364" operator="lessThan">
      <formula>0</formula>
    </cfRule>
  </conditionalFormatting>
  <conditionalFormatting sqref="Q590">
    <cfRule type="cellIs" dxfId="6404" priority="361" operator="lessThan">
      <formula>0</formula>
    </cfRule>
  </conditionalFormatting>
  <conditionalFormatting sqref="N365">
    <cfRule type="cellIs" dxfId="6403" priority="909" operator="lessThan">
      <formula>0</formula>
    </cfRule>
  </conditionalFormatting>
  <conditionalFormatting sqref="N371">
    <cfRule type="cellIs" dxfId="6402" priority="908" operator="lessThan">
      <formula>0</formula>
    </cfRule>
  </conditionalFormatting>
  <conditionalFormatting sqref="N377">
    <cfRule type="cellIs" dxfId="6401" priority="907" operator="lessThan">
      <formula>0</formula>
    </cfRule>
  </conditionalFormatting>
  <conditionalFormatting sqref="B376">
    <cfRule type="cellIs" dxfId="6400" priority="890" operator="lessThan">
      <formula>0</formula>
    </cfRule>
  </conditionalFormatting>
  <conditionalFormatting sqref="B588">
    <cfRule type="cellIs" dxfId="6399" priority="900" operator="lessThan">
      <formula>0</formula>
    </cfRule>
  </conditionalFormatting>
  <conditionalFormatting sqref="B371:B372">
    <cfRule type="cellIs" dxfId="6398" priority="895" operator="lessThan">
      <formula>0</formula>
    </cfRule>
  </conditionalFormatting>
  <conditionalFormatting sqref="B377:B378">
    <cfRule type="cellIs" dxfId="6397" priority="892" operator="lessThan">
      <formula>0</formula>
    </cfRule>
  </conditionalFormatting>
  <conditionalFormatting sqref="C351:M354">
    <cfRule type="cellIs" dxfId="6396" priority="905" operator="lessThan">
      <formula>0</formula>
    </cfRule>
  </conditionalFormatting>
  <conditionalFormatting sqref="B428">
    <cfRule type="cellIs" dxfId="6395" priority="904" operator="lessThan">
      <formula>0</formula>
    </cfRule>
  </conditionalFormatting>
  <conditionalFormatting sqref="B428">
    <cfRule type="cellIs" dxfId="6394" priority="903" operator="lessThan">
      <formula>0</formula>
    </cfRule>
  </conditionalFormatting>
  <conditionalFormatting sqref="B391 B397 B381:B385 B375:B379 B369:B373 B363:B367 B361 B351:B355">
    <cfRule type="cellIs" dxfId="6393" priority="902" operator="lessThan">
      <formula>0</formula>
    </cfRule>
  </conditionalFormatting>
  <conditionalFormatting sqref="B585:B587">
    <cfRule type="cellIs" dxfId="6392" priority="901" operator="lessThan">
      <formula>0</formula>
    </cfRule>
  </conditionalFormatting>
  <conditionalFormatting sqref="B584">
    <cfRule type="cellIs" dxfId="6391" priority="899" operator="lessThan">
      <formula>0</formula>
    </cfRule>
  </conditionalFormatting>
  <conditionalFormatting sqref="B397">
    <cfRule type="cellIs" dxfId="6390" priority="886" operator="lessThan">
      <formula>0</formula>
    </cfRule>
  </conditionalFormatting>
  <conditionalFormatting sqref="B369">
    <cfRule type="cellIs" dxfId="6389" priority="894" operator="lessThan">
      <formula>0</formula>
    </cfRule>
  </conditionalFormatting>
  <conditionalFormatting sqref="B370">
    <cfRule type="cellIs" dxfId="6388" priority="893" operator="lessThan">
      <formula>0</formula>
    </cfRule>
  </conditionalFormatting>
  <conditionalFormatting sqref="B375">
    <cfRule type="cellIs" dxfId="6387" priority="891" operator="lessThan">
      <formula>0</formula>
    </cfRule>
  </conditionalFormatting>
  <conditionalFormatting sqref="B383:B384">
    <cfRule type="cellIs" dxfId="6386" priority="889" operator="lessThan">
      <formula>0</formula>
    </cfRule>
  </conditionalFormatting>
  <conditionalFormatting sqref="B381">
    <cfRule type="cellIs" dxfId="6385" priority="888" operator="lessThan">
      <formula>0</formula>
    </cfRule>
  </conditionalFormatting>
  <conditionalFormatting sqref="B382">
    <cfRule type="cellIs" dxfId="6384" priority="887" operator="lessThan">
      <formula>0</formula>
    </cfRule>
  </conditionalFormatting>
  <conditionalFormatting sqref="B391">
    <cfRule type="cellIs" dxfId="6383" priority="885" operator="lessThan">
      <formula>0</formula>
    </cfRule>
  </conditionalFormatting>
  <conditionalFormatting sqref="B385">
    <cfRule type="cellIs" dxfId="6382" priority="884" operator="lessThan">
      <formula>0</formula>
    </cfRule>
  </conditionalFormatting>
  <conditionalFormatting sqref="B379">
    <cfRule type="cellIs" dxfId="6381" priority="883" operator="lessThan">
      <formula>0</formula>
    </cfRule>
  </conditionalFormatting>
  <conditionalFormatting sqref="B373">
    <cfRule type="cellIs" dxfId="6380" priority="882" operator="lessThan">
      <formula>0</formula>
    </cfRule>
  </conditionalFormatting>
  <conditionalFormatting sqref="B361">
    <cfRule type="cellIs" dxfId="6379" priority="881" operator="lessThan">
      <formula>0</formula>
    </cfRule>
  </conditionalFormatting>
  <conditionalFormatting sqref="B621:B624">
    <cfRule type="cellIs" dxfId="6378" priority="876" operator="lessThan">
      <formula>0</formula>
    </cfRule>
  </conditionalFormatting>
  <conditionalFormatting sqref="B616:B619">
    <cfRule type="cellIs" dxfId="6377" priority="879" operator="lessThan">
      <formula>0</formula>
    </cfRule>
  </conditionalFormatting>
  <conditionalFormatting sqref="B617">
    <cfRule type="cellIs" dxfId="6376" priority="878" operator="lessThan">
      <formula>0</formula>
    </cfRule>
  </conditionalFormatting>
  <conditionalFormatting sqref="B618:B619">
    <cfRule type="cellIs" dxfId="6375" priority="880" operator="lessThan">
      <formula>0</formula>
    </cfRule>
  </conditionalFormatting>
  <conditionalFormatting sqref="B628:B629">
    <cfRule type="cellIs" dxfId="6374" priority="874" operator="lessThan">
      <formula>0</formula>
    </cfRule>
  </conditionalFormatting>
  <conditionalFormatting sqref="B622">
    <cfRule type="cellIs" dxfId="6373" priority="875" operator="lessThan">
      <formula>0</formula>
    </cfRule>
  </conditionalFormatting>
  <conditionalFormatting sqref="B623:B624">
    <cfRule type="cellIs" dxfId="6372" priority="877" operator="lessThan">
      <formula>0</formula>
    </cfRule>
  </conditionalFormatting>
  <conditionalFormatting sqref="B626:B629">
    <cfRule type="cellIs" dxfId="6371" priority="873" operator="lessThan">
      <formula>0</formula>
    </cfRule>
  </conditionalFormatting>
  <conditionalFormatting sqref="B627">
    <cfRule type="cellIs" dxfId="6370" priority="872" operator="lessThan">
      <formula>0</formula>
    </cfRule>
  </conditionalFormatting>
  <conditionalFormatting sqref="B365:B366">
    <cfRule type="cellIs" dxfId="6369" priority="867" operator="lessThan">
      <formula>0</formula>
    </cfRule>
  </conditionalFormatting>
  <conditionalFormatting sqref="B355">
    <cfRule type="cellIs" dxfId="6368" priority="868" operator="lessThan">
      <formula>0</formula>
    </cfRule>
  </conditionalFormatting>
  <conditionalFormatting sqref="B393:N393">
    <cfRule type="cellIs" dxfId="6367" priority="822" operator="lessThan">
      <formula>0</formula>
    </cfRule>
  </conditionalFormatting>
  <conditionalFormatting sqref="B387:N387">
    <cfRule type="cellIs" dxfId="6366" priority="833" operator="lessThan">
      <formula>0</formula>
    </cfRule>
  </conditionalFormatting>
  <conditionalFormatting sqref="B387:N387">
    <cfRule type="cellIs" dxfId="6365" priority="832" operator="lessThan">
      <formula>0</formula>
    </cfRule>
  </conditionalFormatting>
  <conditionalFormatting sqref="B353:B354">
    <cfRule type="cellIs" dxfId="6364" priority="871" operator="lessThan">
      <formula>0</formula>
    </cfRule>
  </conditionalFormatting>
  <conditionalFormatting sqref="B351">
    <cfRule type="cellIs" dxfId="6363" priority="870" operator="lessThan">
      <formula>0</formula>
    </cfRule>
  </conditionalFormatting>
  <conditionalFormatting sqref="B352">
    <cfRule type="cellIs" dxfId="6362" priority="869" operator="lessThan">
      <formula>0</formula>
    </cfRule>
  </conditionalFormatting>
  <conditionalFormatting sqref="B363">
    <cfRule type="cellIs" dxfId="6361" priority="866" operator="lessThan">
      <formula>0</formula>
    </cfRule>
  </conditionalFormatting>
  <conditionalFormatting sqref="B364">
    <cfRule type="cellIs" dxfId="6360" priority="865" operator="lessThan">
      <formula>0</formula>
    </cfRule>
  </conditionalFormatting>
  <conditionalFormatting sqref="B367">
    <cfRule type="cellIs" dxfId="6359" priority="864" operator="lessThan">
      <formula>0</formula>
    </cfRule>
  </conditionalFormatting>
  <conditionalFormatting sqref="B593:B596">
    <cfRule type="cellIs" dxfId="6358" priority="862" operator="lessThan">
      <formula>0</formula>
    </cfRule>
  </conditionalFormatting>
  <conditionalFormatting sqref="B594">
    <cfRule type="cellIs" dxfId="6357" priority="861" operator="lessThan">
      <formula>0</formula>
    </cfRule>
  </conditionalFormatting>
  <conditionalFormatting sqref="B595:B596">
    <cfRule type="cellIs" dxfId="6356" priority="863" operator="lessThan">
      <formula>0</formula>
    </cfRule>
  </conditionalFormatting>
  <conditionalFormatting sqref="B603">
    <cfRule type="cellIs" dxfId="6355" priority="856" operator="lessThan">
      <formula>0</formula>
    </cfRule>
  </conditionalFormatting>
  <conditionalFormatting sqref="B603">
    <cfRule type="cellIs" dxfId="6354" priority="857" operator="lessThan">
      <formula>0</formula>
    </cfRule>
  </conditionalFormatting>
  <conditionalFormatting sqref="B599:B602">
    <cfRule type="cellIs" dxfId="6353" priority="859" operator="lessThan">
      <formula>0</formula>
    </cfRule>
  </conditionalFormatting>
  <conditionalFormatting sqref="B600">
    <cfRule type="cellIs" dxfId="6352" priority="858" operator="lessThan">
      <formula>0</formula>
    </cfRule>
  </conditionalFormatting>
  <conditionalFormatting sqref="B601:B602">
    <cfRule type="cellIs" dxfId="6351" priority="860" operator="lessThan">
      <formula>0</formula>
    </cfRule>
  </conditionalFormatting>
  <conditionalFormatting sqref="N390">
    <cfRule type="cellIs" dxfId="6350" priority="827" operator="lessThan">
      <formula>0</formula>
    </cfRule>
  </conditionalFormatting>
  <conditionalFormatting sqref="B393:N393">
    <cfRule type="cellIs" dxfId="6349" priority="825" operator="lessThan">
      <formula>0</formula>
    </cfRule>
  </conditionalFormatting>
  <conditionalFormatting sqref="B571:B573">
    <cfRule type="cellIs" dxfId="6348" priority="855" operator="lessThan">
      <formula>0</formula>
    </cfRule>
  </conditionalFormatting>
  <conditionalFormatting sqref="B574">
    <cfRule type="cellIs" dxfId="6347" priority="854" operator="lessThan">
      <formula>0</formula>
    </cfRule>
  </conditionalFormatting>
  <conditionalFormatting sqref="B570">
    <cfRule type="cellIs" dxfId="6346" priority="853" operator="lessThan">
      <formula>0</formula>
    </cfRule>
  </conditionalFormatting>
  <conditionalFormatting sqref="B607:B608">
    <cfRule type="cellIs" dxfId="6345" priority="852" operator="lessThan">
      <formula>0</formula>
    </cfRule>
  </conditionalFormatting>
  <conditionalFormatting sqref="B605:B608">
    <cfRule type="cellIs" dxfId="6344" priority="851" operator="lessThan">
      <formula>0</formula>
    </cfRule>
  </conditionalFormatting>
  <conditionalFormatting sqref="B589">
    <cfRule type="cellIs" dxfId="6343" priority="577" operator="lessThan">
      <formula>0</formula>
    </cfRule>
  </conditionalFormatting>
  <conditionalFormatting sqref="B613:B614">
    <cfRule type="cellIs" dxfId="6342" priority="849" operator="lessThan">
      <formula>0</formula>
    </cfRule>
  </conditionalFormatting>
  <conditionalFormatting sqref="B606">
    <cfRule type="cellIs" dxfId="6341" priority="850" operator="lessThan">
      <formula>0</formula>
    </cfRule>
  </conditionalFormatting>
  <conditionalFormatting sqref="B611:B614">
    <cfRule type="cellIs" dxfId="6340" priority="848" operator="lessThan">
      <formula>0</formula>
    </cfRule>
  </conditionalFormatting>
  <conditionalFormatting sqref="P616:P619">
    <cfRule type="cellIs" dxfId="6339" priority="323" operator="lessThan">
      <formula>0</formula>
    </cfRule>
  </conditionalFormatting>
  <conditionalFormatting sqref="O599:P599 O601:P602">
    <cfRule type="cellIs" dxfId="6338" priority="325" operator="lessThan">
      <formula>0</formula>
    </cfRule>
  </conditionalFormatting>
  <conditionalFormatting sqref="B612">
    <cfRule type="cellIs" dxfId="6337" priority="847" operator="lessThan">
      <formula>0</formula>
    </cfRule>
  </conditionalFormatting>
  <conditionalFormatting sqref="D589">
    <cfRule type="cellIs" dxfId="6336" priority="571" operator="lessThan">
      <formula>0</formula>
    </cfRule>
  </conditionalFormatting>
  <conditionalFormatting sqref="P605:P607">
    <cfRule type="cellIs" dxfId="6335" priority="317" operator="lessThan">
      <formula>0</formula>
    </cfRule>
  </conditionalFormatting>
  <conditionalFormatting sqref="P626:P629">
    <cfRule type="cellIs" dxfId="6334" priority="319" operator="lessThan">
      <formula>0</formula>
    </cfRule>
  </conditionalFormatting>
  <conditionalFormatting sqref="B650 B655:B657 B663 B665:B668 B642:B645 B670">
    <cfRule type="cellIs" dxfId="6333" priority="846" operator="lessThan">
      <formula>0</formula>
    </cfRule>
  </conditionalFormatting>
  <conditionalFormatting sqref="N378">
    <cfRule type="cellIs" dxfId="6332" priority="837" operator="lessThan">
      <formula>0</formula>
    </cfRule>
  </conditionalFormatting>
  <conditionalFormatting sqref="N372">
    <cfRule type="cellIs" dxfId="6331" priority="838" operator="lessThan">
      <formula>0</formula>
    </cfRule>
  </conditionalFormatting>
  <conditionalFormatting sqref="B387:N387">
    <cfRule type="cellIs" dxfId="6330" priority="835" operator="lessThan">
      <formula>0</formula>
    </cfRule>
  </conditionalFormatting>
  <conditionalFormatting sqref="N384">
    <cfRule type="cellIs" dxfId="6329" priority="836" operator="lessThan">
      <formula>0</formula>
    </cfRule>
  </conditionalFormatting>
  <conditionalFormatting sqref="B387:N387">
    <cfRule type="cellIs" dxfId="6328" priority="834" operator="lessThan">
      <formula>0</formula>
    </cfRule>
  </conditionalFormatting>
  <conditionalFormatting sqref="B387:N387">
    <cfRule type="cellIs" dxfId="6327" priority="831" operator="lessThan">
      <formula>0</formula>
    </cfRule>
  </conditionalFormatting>
  <conditionalFormatting sqref="B652">
    <cfRule type="cellIs" dxfId="6326" priority="845" operator="lessThan">
      <formula>0</formula>
    </cfRule>
  </conditionalFormatting>
  <conditionalFormatting sqref="B653">
    <cfRule type="cellIs" dxfId="6325" priority="844" operator="lessThan">
      <formula>0</formula>
    </cfRule>
  </conditionalFormatting>
  <conditionalFormatting sqref="B658">
    <cfRule type="cellIs" dxfId="6324" priority="843" operator="lessThan">
      <formula>0</formula>
    </cfRule>
  </conditionalFormatting>
  <conditionalFormatting sqref="B647">
    <cfRule type="cellIs" dxfId="6323" priority="842" operator="lessThan">
      <formula>0</formula>
    </cfRule>
  </conditionalFormatting>
  <conditionalFormatting sqref="O365:P365">
    <cfRule type="cellIs" dxfId="6322" priority="311" operator="lessThan">
      <formula>0</formula>
    </cfRule>
  </conditionalFormatting>
  <conditionalFormatting sqref="O371:P371">
    <cfRule type="cellIs" dxfId="6321" priority="310" operator="lessThan">
      <formula>0</formula>
    </cfRule>
  </conditionalFormatting>
  <conditionalFormatting sqref="G589">
    <cfRule type="cellIs" dxfId="6320" priority="562" operator="lessThan">
      <formula>0</formula>
    </cfRule>
  </conditionalFormatting>
  <conditionalFormatting sqref="H589">
    <cfRule type="cellIs" dxfId="6319" priority="559" operator="lessThan">
      <formula>0</formula>
    </cfRule>
  </conditionalFormatting>
  <conditionalFormatting sqref="B351:B354">
    <cfRule type="cellIs" dxfId="6318" priority="841" operator="lessThan">
      <formula>0</formula>
    </cfRule>
  </conditionalFormatting>
  <conditionalFormatting sqref="N366">
    <cfRule type="cellIs" dxfId="6317" priority="839" operator="lessThan">
      <formula>0</formula>
    </cfRule>
  </conditionalFormatting>
  <conditionalFormatting sqref="B387:N387">
    <cfRule type="cellIs" dxfId="6316" priority="830" operator="lessThan">
      <formula>0</formula>
    </cfRule>
  </conditionalFormatting>
  <conditionalFormatting sqref="B387:N387">
    <cfRule type="cellIs" dxfId="6315" priority="829" operator="lessThan">
      <formula>0</formula>
    </cfRule>
  </conditionalFormatting>
  <conditionalFormatting sqref="B387:N387">
    <cfRule type="cellIs" dxfId="6314" priority="828" operator="lessThan">
      <formula>0</formula>
    </cfRule>
  </conditionalFormatting>
  <conditionalFormatting sqref="B393:N393">
    <cfRule type="cellIs" dxfId="6313" priority="823" operator="lessThan">
      <formula>0</formula>
    </cfRule>
  </conditionalFormatting>
  <conditionalFormatting sqref="B393:N393">
    <cfRule type="cellIs" dxfId="6312" priority="826" operator="lessThan">
      <formula>0</formula>
    </cfRule>
  </conditionalFormatting>
  <conditionalFormatting sqref="B393:N393">
    <cfRule type="cellIs" dxfId="6311" priority="821" operator="lessThan">
      <formula>0</formula>
    </cfRule>
  </conditionalFormatting>
  <conditionalFormatting sqref="B393:N393">
    <cfRule type="cellIs" dxfId="6310" priority="824" operator="lessThan">
      <formula>0</formula>
    </cfRule>
  </conditionalFormatting>
  <conditionalFormatting sqref="B393:N393">
    <cfRule type="cellIs" dxfId="6309" priority="819" operator="lessThan">
      <formula>0</formula>
    </cfRule>
  </conditionalFormatting>
  <conditionalFormatting sqref="B393:N393">
    <cfRule type="cellIs" dxfId="6308" priority="820" operator="lessThan">
      <formula>0</formula>
    </cfRule>
  </conditionalFormatting>
  <conditionalFormatting sqref="B399:N399">
    <cfRule type="cellIs" dxfId="6307" priority="817" operator="lessThan">
      <formula>0</formula>
    </cfRule>
  </conditionalFormatting>
  <conditionalFormatting sqref="N396">
    <cfRule type="cellIs" dxfId="6306" priority="818" operator="lessThan">
      <formula>0</formula>
    </cfRule>
  </conditionalFormatting>
  <conditionalFormatting sqref="B399:N399">
    <cfRule type="cellIs" dxfId="6305" priority="816" operator="lessThan">
      <formula>0</formula>
    </cfRule>
  </conditionalFormatting>
  <conditionalFormatting sqref="B399:N399">
    <cfRule type="cellIs" dxfId="6304" priority="815" operator="lessThan">
      <formula>0</formula>
    </cfRule>
  </conditionalFormatting>
  <conditionalFormatting sqref="B399:N399">
    <cfRule type="cellIs" dxfId="6303" priority="814" operator="lessThan">
      <formula>0</formula>
    </cfRule>
  </conditionalFormatting>
  <conditionalFormatting sqref="B399:N399">
    <cfRule type="cellIs" dxfId="6302" priority="813" operator="lessThan">
      <formula>0</formula>
    </cfRule>
  </conditionalFormatting>
  <conditionalFormatting sqref="B399:N399">
    <cfRule type="cellIs" dxfId="6301" priority="812" operator="lessThan">
      <formula>0</formula>
    </cfRule>
  </conditionalFormatting>
  <conditionalFormatting sqref="B399:N399">
    <cfRule type="cellIs" dxfId="6300" priority="811" operator="lessThan">
      <formula>0</formula>
    </cfRule>
  </conditionalFormatting>
  <conditionalFormatting sqref="B399:N399">
    <cfRule type="cellIs" dxfId="6299" priority="810" operator="lessThan">
      <formula>0</formula>
    </cfRule>
  </conditionalFormatting>
  <conditionalFormatting sqref="N402">
    <cfRule type="cellIs" dxfId="6298" priority="809" operator="lessThan">
      <formula>0</formula>
    </cfRule>
  </conditionalFormatting>
  <conditionalFormatting sqref="N355">
    <cfRule type="cellIs" dxfId="6297" priority="808" operator="lessThan">
      <formula>0</formula>
    </cfRule>
  </conditionalFormatting>
  <conditionalFormatting sqref="N361">
    <cfRule type="cellIs" dxfId="6296" priority="807" operator="lessThan">
      <formula>0</formula>
    </cfRule>
  </conditionalFormatting>
  <conditionalFormatting sqref="N361">
    <cfRule type="cellIs" dxfId="6295" priority="806" operator="lessThan">
      <formula>0</formula>
    </cfRule>
  </conditionalFormatting>
  <conditionalFormatting sqref="N367">
    <cfRule type="cellIs" dxfId="6294" priority="805" operator="lessThan">
      <formula>0</formula>
    </cfRule>
  </conditionalFormatting>
  <conditionalFormatting sqref="N367">
    <cfRule type="cellIs" dxfId="6293" priority="804" operator="lessThan">
      <formula>0</formula>
    </cfRule>
  </conditionalFormatting>
  <conditionalFormatting sqref="N373">
    <cfRule type="cellIs" dxfId="6292" priority="803" operator="lessThan">
      <formula>0</formula>
    </cfRule>
  </conditionalFormatting>
  <conditionalFormatting sqref="N373">
    <cfRule type="cellIs" dxfId="6291" priority="802" operator="lessThan">
      <formula>0</formula>
    </cfRule>
  </conditionalFormatting>
  <conditionalFormatting sqref="N379">
    <cfRule type="cellIs" dxfId="6290" priority="801" operator="lessThan">
      <formula>0</formula>
    </cfRule>
  </conditionalFormatting>
  <conditionalFormatting sqref="N379">
    <cfRule type="cellIs" dxfId="6289" priority="800" operator="lessThan">
      <formula>0</formula>
    </cfRule>
  </conditionalFormatting>
  <conditionalFormatting sqref="N385">
    <cfRule type="cellIs" dxfId="6288" priority="799" operator="lessThan">
      <formula>0</formula>
    </cfRule>
  </conditionalFormatting>
  <conditionalFormatting sqref="N385">
    <cfRule type="cellIs" dxfId="6287" priority="798" operator="lessThan">
      <formula>0</formula>
    </cfRule>
  </conditionalFormatting>
  <conditionalFormatting sqref="N391">
    <cfRule type="cellIs" dxfId="6286" priority="797" operator="lessThan">
      <formula>0</formula>
    </cfRule>
  </conditionalFormatting>
  <conditionalFormatting sqref="N391">
    <cfRule type="cellIs" dxfId="6285" priority="796" operator="lessThan">
      <formula>0</formula>
    </cfRule>
  </conditionalFormatting>
  <conditionalFormatting sqref="N397">
    <cfRule type="cellIs" dxfId="6284" priority="795" operator="lessThan">
      <formula>0</formula>
    </cfRule>
  </conditionalFormatting>
  <conditionalFormatting sqref="N397">
    <cfRule type="cellIs" dxfId="6283" priority="794" operator="lessThan">
      <formula>0</formula>
    </cfRule>
  </conditionalFormatting>
  <conditionalFormatting sqref="C409:M409">
    <cfRule type="cellIs" dxfId="6282" priority="793" operator="lessThan">
      <formula>0</formula>
    </cfRule>
  </conditionalFormatting>
  <conditionalFormatting sqref="C409:M409">
    <cfRule type="cellIs" dxfId="6281" priority="792" operator="lessThan">
      <formula>0</formula>
    </cfRule>
  </conditionalFormatting>
  <conditionalFormatting sqref="H409">
    <cfRule type="cellIs" dxfId="6280" priority="791" operator="lessThan">
      <formula>0</formula>
    </cfRule>
  </conditionalFormatting>
  <conditionalFormatting sqref="B409">
    <cfRule type="cellIs" dxfId="6279" priority="790" operator="lessThan">
      <formula>0</formula>
    </cfRule>
  </conditionalFormatting>
  <conditionalFormatting sqref="B409">
    <cfRule type="cellIs" dxfId="6278" priority="789" operator="lessThan">
      <formula>0</formula>
    </cfRule>
  </conditionalFormatting>
  <conditionalFormatting sqref="B405:N405">
    <cfRule type="cellIs" dxfId="6277" priority="788" operator="lessThan">
      <formula>0</formula>
    </cfRule>
  </conditionalFormatting>
  <conditionalFormatting sqref="B405:N405">
    <cfRule type="cellIs" dxfId="6276" priority="787" operator="lessThan">
      <formula>0</formula>
    </cfRule>
  </conditionalFormatting>
  <conditionalFormatting sqref="B405:N405">
    <cfRule type="cellIs" dxfId="6275" priority="786" operator="lessThan">
      <formula>0</formula>
    </cfRule>
  </conditionalFormatting>
  <conditionalFormatting sqref="B405:N405">
    <cfRule type="cellIs" dxfId="6274" priority="785" operator="lessThan">
      <formula>0</formula>
    </cfRule>
  </conditionalFormatting>
  <conditionalFormatting sqref="B405:N405">
    <cfRule type="cellIs" dxfId="6273" priority="784" operator="lessThan">
      <formula>0</formula>
    </cfRule>
  </conditionalFormatting>
  <conditionalFormatting sqref="B405:N405">
    <cfRule type="cellIs" dxfId="6272" priority="783" operator="lessThan">
      <formula>0</formula>
    </cfRule>
  </conditionalFormatting>
  <conditionalFormatting sqref="B405:N405">
    <cfRule type="cellIs" dxfId="6271" priority="782" operator="lessThan">
      <formula>0</formula>
    </cfRule>
  </conditionalFormatting>
  <conditionalFormatting sqref="B405:N405">
    <cfRule type="cellIs" dxfId="6270" priority="781" operator="lessThan">
      <formula>0</formula>
    </cfRule>
  </conditionalFormatting>
  <conditionalFormatting sqref="N408">
    <cfRule type="cellIs" dxfId="6269" priority="780" operator="lessThan">
      <formula>0</formula>
    </cfRule>
  </conditionalFormatting>
  <conditionalFormatting sqref="N409">
    <cfRule type="cellIs" dxfId="6268" priority="779" operator="lessThan">
      <formula>0</formula>
    </cfRule>
  </conditionalFormatting>
  <conditionalFormatting sqref="N409">
    <cfRule type="cellIs" dxfId="6267" priority="778" operator="lessThan">
      <formula>0</formula>
    </cfRule>
  </conditionalFormatting>
  <conditionalFormatting sqref="C415:M415">
    <cfRule type="cellIs" dxfId="6266" priority="777" operator="lessThan">
      <formula>0</formula>
    </cfRule>
  </conditionalFormatting>
  <conditionalFormatting sqref="C415:M415">
    <cfRule type="cellIs" dxfId="6265" priority="776" operator="lessThan">
      <formula>0</formula>
    </cfRule>
  </conditionalFormatting>
  <conditionalFormatting sqref="H415">
    <cfRule type="cellIs" dxfId="6264" priority="775" operator="lessThan">
      <formula>0</formula>
    </cfRule>
  </conditionalFormatting>
  <conditionalFormatting sqref="B415">
    <cfRule type="cellIs" dxfId="6263" priority="774" operator="lessThan">
      <formula>0</formula>
    </cfRule>
  </conditionalFormatting>
  <conditionalFormatting sqref="B415">
    <cfRule type="cellIs" dxfId="6262" priority="773" operator="lessThan">
      <formula>0</formula>
    </cfRule>
  </conditionalFormatting>
  <conditionalFormatting sqref="B411:N411">
    <cfRule type="cellIs" dxfId="6261" priority="772" operator="lessThan">
      <formula>0</formula>
    </cfRule>
  </conditionalFormatting>
  <conditionalFormatting sqref="B411:N411">
    <cfRule type="cellIs" dxfId="6260" priority="771" operator="lessThan">
      <formula>0</formula>
    </cfRule>
  </conditionalFormatting>
  <conditionalFormatting sqref="B411:N411">
    <cfRule type="cellIs" dxfId="6259" priority="770" operator="lessThan">
      <formula>0</formula>
    </cfRule>
  </conditionalFormatting>
  <conditionalFormatting sqref="B411:N411">
    <cfRule type="cellIs" dxfId="6258" priority="769" operator="lessThan">
      <formula>0</formula>
    </cfRule>
  </conditionalFormatting>
  <conditionalFormatting sqref="B411:N411">
    <cfRule type="cellIs" dxfId="6257" priority="768" operator="lessThan">
      <formula>0</formula>
    </cfRule>
  </conditionalFormatting>
  <conditionalFormatting sqref="B411:N411">
    <cfRule type="cellIs" dxfId="6256" priority="767" operator="lessThan">
      <formula>0</formula>
    </cfRule>
  </conditionalFormatting>
  <conditionalFormatting sqref="B411:N411">
    <cfRule type="cellIs" dxfId="6255" priority="766" operator="lessThan">
      <formula>0</formula>
    </cfRule>
  </conditionalFormatting>
  <conditionalFormatting sqref="B411:N411">
    <cfRule type="cellIs" dxfId="6254" priority="765" operator="lessThan">
      <formula>0</formula>
    </cfRule>
  </conditionalFormatting>
  <conditionalFormatting sqref="N414">
    <cfRule type="cellIs" dxfId="6253" priority="764" operator="lessThan">
      <formula>0</formula>
    </cfRule>
  </conditionalFormatting>
  <conditionalFormatting sqref="N415">
    <cfRule type="cellIs" dxfId="6252" priority="763" operator="lessThan">
      <formula>0</formula>
    </cfRule>
  </conditionalFormatting>
  <conditionalFormatting sqref="N415">
    <cfRule type="cellIs" dxfId="6251" priority="762" operator="lessThan">
      <formula>0</formula>
    </cfRule>
  </conditionalFormatting>
  <conditionalFormatting sqref="C421:M421">
    <cfRule type="cellIs" dxfId="6250" priority="761" operator="lessThan">
      <formula>0</formula>
    </cfRule>
  </conditionalFormatting>
  <conditionalFormatting sqref="C421:M421">
    <cfRule type="cellIs" dxfId="6249" priority="760" operator="lessThan">
      <formula>0</formula>
    </cfRule>
  </conditionalFormatting>
  <conditionalFormatting sqref="H421">
    <cfRule type="cellIs" dxfId="6248" priority="759" operator="lessThan">
      <formula>0</formula>
    </cfRule>
  </conditionalFormatting>
  <conditionalFormatting sqref="B421">
    <cfRule type="cellIs" dxfId="6247" priority="758" operator="lessThan">
      <formula>0</formula>
    </cfRule>
  </conditionalFormatting>
  <conditionalFormatting sqref="B421">
    <cfRule type="cellIs" dxfId="6246" priority="757" operator="lessThan">
      <formula>0</formula>
    </cfRule>
  </conditionalFormatting>
  <conditionalFormatting sqref="B417:N417">
    <cfRule type="cellIs" dxfId="6245" priority="756" operator="lessThan">
      <formula>0</formula>
    </cfRule>
  </conditionalFormatting>
  <conditionalFormatting sqref="B417:N417">
    <cfRule type="cellIs" dxfId="6244" priority="755" operator="lessThan">
      <formula>0</formula>
    </cfRule>
  </conditionalFormatting>
  <conditionalFormatting sqref="B417:N417">
    <cfRule type="cellIs" dxfId="6243" priority="754" operator="lessThan">
      <formula>0</formula>
    </cfRule>
  </conditionalFormatting>
  <conditionalFormatting sqref="B417:N417">
    <cfRule type="cellIs" dxfId="6242" priority="753" operator="lessThan">
      <formula>0</formula>
    </cfRule>
  </conditionalFormatting>
  <conditionalFormatting sqref="B417:N417">
    <cfRule type="cellIs" dxfId="6241" priority="752" operator="lessThan">
      <formula>0</formula>
    </cfRule>
  </conditionalFormatting>
  <conditionalFormatting sqref="B417:N417">
    <cfRule type="cellIs" dxfId="6240" priority="751" operator="lessThan">
      <formula>0</formula>
    </cfRule>
  </conditionalFormatting>
  <conditionalFormatting sqref="B417:N417">
    <cfRule type="cellIs" dxfId="6239" priority="750" operator="lessThan">
      <formula>0</formula>
    </cfRule>
  </conditionalFormatting>
  <conditionalFormatting sqref="B417:N417">
    <cfRule type="cellIs" dxfId="6238" priority="749" operator="lessThan">
      <formula>0</formula>
    </cfRule>
  </conditionalFormatting>
  <conditionalFormatting sqref="N420">
    <cfRule type="cellIs" dxfId="6237" priority="748" operator="lessThan">
      <formula>0</formula>
    </cfRule>
  </conditionalFormatting>
  <conditionalFormatting sqref="N421">
    <cfRule type="cellIs" dxfId="6236" priority="747" operator="lessThan">
      <formula>0</formula>
    </cfRule>
  </conditionalFormatting>
  <conditionalFormatting sqref="N421">
    <cfRule type="cellIs" dxfId="6235" priority="746" operator="lessThan">
      <formula>0</formula>
    </cfRule>
  </conditionalFormatting>
  <conditionalFormatting sqref="C427:M427">
    <cfRule type="cellIs" dxfId="6234" priority="745" operator="lessThan">
      <formula>0</formula>
    </cfRule>
  </conditionalFormatting>
  <conditionalFormatting sqref="C427:M427">
    <cfRule type="cellIs" dxfId="6233" priority="744" operator="lessThan">
      <formula>0</formula>
    </cfRule>
  </conditionalFormatting>
  <conditionalFormatting sqref="H427">
    <cfRule type="cellIs" dxfId="6232" priority="743" operator="lessThan">
      <formula>0</formula>
    </cfRule>
  </conditionalFormatting>
  <conditionalFormatting sqref="B427">
    <cfRule type="cellIs" dxfId="6231" priority="742" operator="lessThan">
      <formula>0</formula>
    </cfRule>
  </conditionalFormatting>
  <conditionalFormatting sqref="B427">
    <cfRule type="cellIs" dxfId="6230" priority="741" operator="lessThan">
      <formula>0</formula>
    </cfRule>
  </conditionalFormatting>
  <conditionalFormatting sqref="B423:N423">
    <cfRule type="cellIs" dxfId="6229" priority="740" operator="lessThan">
      <formula>0</formula>
    </cfRule>
  </conditionalFormatting>
  <conditionalFormatting sqref="B423:N423">
    <cfRule type="cellIs" dxfId="6228" priority="739" operator="lessThan">
      <formula>0</formula>
    </cfRule>
  </conditionalFormatting>
  <conditionalFormatting sqref="B423:N423">
    <cfRule type="cellIs" dxfId="6227" priority="738" operator="lessThan">
      <formula>0</formula>
    </cfRule>
  </conditionalFormatting>
  <conditionalFormatting sqref="B423:N423">
    <cfRule type="cellIs" dxfId="6226" priority="737" operator="lessThan">
      <formula>0</formula>
    </cfRule>
  </conditionalFormatting>
  <conditionalFormatting sqref="B423:N423">
    <cfRule type="cellIs" dxfId="6225" priority="736" operator="lessThan">
      <formula>0</formula>
    </cfRule>
  </conditionalFormatting>
  <conditionalFormatting sqref="B423:N423">
    <cfRule type="cellIs" dxfId="6224" priority="735" operator="lessThan">
      <formula>0</formula>
    </cfRule>
  </conditionalFormatting>
  <conditionalFormatting sqref="B423:N423">
    <cfRule type="cellIs" dxfId="6223" priority="734" operator="lessThan">
      <formula>0</formula>
    </cfRule>
  </conditionalFormatting>
  <conditionalFormatting sqref="B423:N423">
    <cfRule type="cellIs" dxfId="6222" priority="733" operator="lessThan">
      <formula>0</formula>
    </cfRule>
  </conditionalFormatting>
  <conditionalFormatting sqref="N426">
    <cfRule type="cellIs" dxfId="6221" priority="732" operator="lessThan">
      <formula>0</formula>
    </cfRule>
  </conditionalFormatting>
  <conditionalFormatting sqref="C537:N537">
    <cfRule type="cellIs" dxfId="6220" priority="452" operator="lessThan">
      <formula>0</formula>
    </cfRule>
  </conditionalFormatting>
  <conditionalFormatting sqref="C568:N568">
    <cfRule type="cellIs" dxfId="6219" priority="449" operator="lessThan">
      <formula>0</formula>
    </cfRule>
  </conditionalFormatting>
  <conditionalFormatting sqref="I552:N552">
    <cfRule type="cellIs" dxfId="6218" priority="446" operator="lessThan">
      <formula>0</formula>
    </cfRule>
  </conditionalFormatting>
  <conditionalFormatting sqref="I560:N560">
    <cfRule type="cellIs" dxfId="6217" priority="443" operator="lessThan">
      <formula>0</formula>
    </cfRule>
  </conditionalFormatting>
  <conditionalFormatting sqref="B429:N429">
    <cfRule type="cellIs" dxfId="6216" priority="720" operator="lessThan">
      <formula>0</formula>
    </cfRule>
  </conditionalFormatting>
  <conditionalFormatting sqref="B429:N429">
    <cfRule type="cellIs" dxfId="6215" priority="719" operator="lessThan">
      <formula>0</formula>
    </cfRule>
  </conditionalFormatting>
  <conditionalFormatting sqref="B429:N429">
    <cfRule type="cellIs" dxfId="6214" priority="718" operator="lessThan">
      <formula>0</formula>
    </cfRule>
  </conditionalFormatting>
  <conditionalFormatting sqref="B429:N429">
    <cfRule type="cellIs" dxfId="6213" priority="717" operator="lessThan">
      <formula>0</formula>
    </cfRule>
  </conditionalFormatting>
  <conditionalFormatting sqref="N432">
    <cfRule type="cellIs" dxfId="6212" priority="716" operator="lessThan">
      <formula>0</formula>
    </cfRule>
  </conditionalFormatting>
  <conditionalFormatting sqref="C439:M439">
    <cfRule type="cellIs" dxfId="6211" priority="715" operator="lessThan">
      <formula>0</formula>
    </cfRule>
  </conditionalFormatting>
  <conditionalFormatting sqref="C439:M439">
    <cfRule type="cellIs" dxfId="6210" priority="714" operator="lessThan">
      <formula>0</formula>
    </cfRule>
  </conditionalFormatting>
  <conditionalFormatting sqref="H439">
    <cfRule type="cellIs" dxfId="6209" priority="713" operator="lessThan">
      <formula>0</formula>
    </cfRule>
  </conditionalFormatting>
  <conditionalFormatting sqref="B439">
    <cfRule type="cellIs" dxfId="6208" priority="712" operator="lessThan">
      <formula>0</formula>
    </cfRule>
  </conditionalFormatting>
  <conditionalFormatting sqref="B439">
    <cfRule type="cellIs" dxfId="6207" priority="711" operator="lessThan">
      <formula>0</formula>
    </cfRule>
  </conditionalFormatting>
  <conditionalFormatting sqref="B435:N435">
    <cfRule type="cellIs" dxfId="6206" priority="710" operator="lessThan">
      <formula>0</formula>
    </cfRule>
  </conditionalFormatting>
  <conditionalFormatting sqref="B435:N435">
    <cfRule type="cellIs" dxfId="6205" priority="709" operator="lessThan">
      <formula>0</formula>
    </cfRule>
  </conditionalFormatting>
  <conditionalFormatting sqref="C641:N645">
    <cfRule type="cellIs" dxfId="6204" priority="428" operator="lessThan">
      <formula>0</formula>
    </cfRule>
  </conditionalFormatting>
  <conditionalFormatting sqref="C597:N597">
    <cfRule type="cellIs" dxfId="6203" priority="425" operator="lessThan">
      <formula>0</formula>
    </cfRule>
  </conditionalFormatting>
  <conditionalFormatting sqref="C603:N603">
    <cfRule type="cellIs" dxfId="6202" priority="422" operator="lessThan">
      <formula>0</formula>
    </cfRule>
  </conditionalFormatting>
  <conditionalFormatting sqref="C603:N603">
    <cfRule type="cellIs" dxfId="6201" priority="421" operator="lessThan">
      <formula>0</formula>
    </cfRule>
  </conditionalFormatting>
  <conditionalFormatting sqref="C603:N603">
    <cfRule type="cellIs" dxfId="6200" priority="420" operator="lessThan">
      <formula>0</formula>
    </cfRule>
  </conditionalFormatting>
  <conditionalFormatting sqref="H445">
    <cfRule type="cellIs" dxfId="6199" priority="697" operator="lessThan">
      <formula>0</formula>
    </cfRule>
  </conditionalFormatting>
  <conditionalFormatting sqref="B445">
    <cfRule type="cellIs" dxfId="6198" priority="696" operator="lessThan">
      <formula>0</formula>
    </cfRule>
  </conditionalFormatting>
  <conditionalFormatting sqref="B445">
    <cfRule type="cellIs" dxfId="6197" priority="695" operator="lessThan">
      <formula>0</formula>
    </cfRule>
  </conditionalFormatting>
  <conditionalFormatting sqref="B441:N441">
    <cfRule type="cellIs" dxfId="6196" priority="694" operator="lessThan">
      <formula>0</formula>
    </cfRule>
  </conditionalFormatting>
  <conditionalFormatting sqref="B441:N441">
    <cfRule type="cellIs" dxfId="6195" priority="693" operator="lessThan">
      <formula>0</formula>
    </cfRule>
  </conditionalFormatting>
  <conditionalFormatting sqref="B441:N441">
    <cfRule type="cellIs" dxfId="6194" priority="692" operator="lessThan">
      <formula>0</formula>
    </cfRule>
  </conditionalFormatting>
  <conditionalFormatting sqref="B441:N441">
    <cfRule type="cellIs" dxfId="6193" priority="691" operator="lessThan">
      <formula>0</formula>
    </cfRule>
  </conditionalFormatting>
  <conditionalFormatting sqref="B441:N441">
    <cfRule type="cellIs" dxfId="6192" priority="690" operator="lessThan">
      <formula>0</formula>
    </cfRule>
  </conditionalFormatting>
  <conditionalFormatting sqref="B441:N441">
    <cfRule type="cellIs" dxfId="6191" priority="689" operator="lessThan">
      <formula>0</formula>
    </cfRule>
  </conditionalFormatting>
  <conditionalFormatting sqref="B441:N441">
    <cfRule type="cellIs" dxfId="6190" priority="688" operator="lessThan">
      <formula>0</formula>
    </cfRule>
  </conditionalFormatting>
  <conditionalFormatting sqref="B441:N441">
    <cfRule type="cellIs" dxfId="6189" priority="687" operator="lessThan">
      <formula>0</formula>
    </cfRule>
  </conditionalFormatting>
  <conditionalFormatting sqref="N444">
    <cfRule type="cellIs" dxfId="6188" priority="686" operator="lessThan">
      <formula>0</formula>
    </cfRule>
  </conditionalFormatting>
  <conditionalFormatting sqref="N445">
    <cfRule type="cellIs" dxfId="6187" priority="685" operator="lessThan">
      <formula>0</formula>
    </cfRule>
  </conditionalFormatting>
  <conditionalFormatting sqref="N445">
    <cfRule type="cellIs" dxfId="6186" priority="684" operator="lessThan">
      <formula>0</formula>
    </cfRule>
  </conditionalFormatting>
  <conditionalFormatting sqref="C452:M452">
    <cfRule type="cellIs" dxfId="6185" priority="683" operator="lessThan">
      <formula>0</formula>
    </cfRule>
  </conditionalFormatting>
  <conditionalFormatting sqref="C452:M452">
    <cfRule type="cellIs" dxfId="6184" priority="682" operator="lessThan">
      <formula>0</formula>
    </cfRule>
  </conditionalFormatting>
  <conditionalFormatting sqref="H452">
    <cfRule type="cellIs" dxfId="6183" priority="681" operator="lessThan">
      <formula>0</formula>
    </cfRule>
  </conditionalFormatting>
  <conditionalFormatting sqref="B452">
    <cfRule type="cellIs" dxfId="6182" priority="680" operator="lessThan">
      <formula>0</formula>
    </cfRule>
  </conditionalFormatting>
  <conditionalFormatting sqref="B452">
    <cfRule type="cellIs" dxfId="6181" priority="679" operator="lessThan">
      <formula>0</formula>
    </cfRule>
  </conditionalFormatting>
  <conditionalFormatting sqref="B448:N448">
    <cfRule type="cellIs" dxfId="6180" priority="678" operator="lessThan">
      <formula>0</formula>
    </cfRule>
  </conditionalFormatting>
  <conditionalFormatting sqref="B448:N448">
    <cfRule type="cellIs" dxfId="6179" priority="677" operator="lessThan">
      <formula>0</formula>
    </cfRule>
  </conditionalFormatting>
  <conditionalFormatting sqref="B448:N448">
    <cfRule type="cellIs" dxfId="6178" priority="676" operator="lessThan">
      <formula>0</formula>
    </cfRule>
  </conditionalFormatting>
  <conditionalFormatting sqref="B448:N448">
    <cfRule type="cellIs" dxfId="6177" priority="675" operator="lessThan">
      <formula>0</formula>
    </cfRule>
  </conditionalFormatting>
  <conditionalFormatting sqref="B448:N448">
    <cfRule type="cellIs" dxfId="6176" priority="674" operator="lessThan">
      <formula>0</formula>
    </cfRule>
  </conditionalFormatting>
  <conditionalFormatting sqref="B448:N448">
    <cfRule type="cellIs" dxfId="6175" priority="673" operator="lessThan">
      <formula>0</formula>
    </cfRule>
  </conditionalFormatting>
  <conditionalFormatting sqref="B448:N448">
    <cfRule type="cellIs" dxfId="6174" priority="672" operator="lessThan">
      <formula>0</formula>
    </cfRule>
  </conditionalFormatting>
  <conditionalFormatting sqref="B448:N448">
    <cfRule type="cellIs" dxfId="6173" priority="671" operator="lessThan">
      <formula>0</formula>
    </cfRule>
  </conditionalFormatting>
  <conditionalFormatting sqref="N451">
    <cfRule type="cellIs" dxfId="6172" priority="670" operator="lessThan">
      <formula>0</formula>
    </cfRule>
  </conditionalFormatting>
  <conditionalFormatting sqref="N452">
    <cfRule type="cellIs" dxfId="6171" priority="669" operator="lessThan">
      <formula>0</formula>
    </cfRule>
  </conditionalFormatting>
  <conditionalFormatting sqref="N452">
    <cfRule type="cellIs" dxfId="6170" priority="668" operator="lessThan">
      <formula>0</formula>
    </cfRule>
  </conditionalFormatting>
  <conditionalFormatting sqref="C458:M458">
    <cfRule type="cellIs" dxfId="6169" priority="667" operator="lessThan">
      <formula>0</formula>
    </cfRule>
  </conditionalFormatting>
  <conditionalFormatting sqref="C458:M458">
    <cfRule type="cellIs" dxfId="6168" priority="666" operator="lessThan">
      <formula>0</formula>
    </cfRule>
  </conditionalFormatting>
  <conditionalFormatting sqref="H458">
    <cfRule type="cellIs" dxfId="6167" priority="665" operator="lessThan">
      <formula>0</formula>
    </cfRule>
  </conditionalFormatting>
  <conditionalFormatting sqref="B458">
    <cfRule type="cellIs" dxfId="6166" priority="664" operator="lessThan">
      <formula>0</formula>
    </cfRule>
  </conditionalFormatting>
  <conditionalFormatting sqref="B458">
    <cfRule type="cellIs" dxfId="6165" priority="663" operator="lessThan">
      <formula>0</formula>
    </cfRule>
  </conditionalFormatting>
  <conditionalFormatting sqref="R505">
    <cfRule type="cellIs" dxfId="6164" priority="383" operator="lessThan">
      <formula>0</formula>
    </cfRule>
  </conditionalFormatting>
  <conditionalFormatting sqref="Q505">
    <cfRule type="cellIs" dxfId="6163" priority="382" operator="lessThan">
      <formula>0</formula>
    </cfRule>
  </conditionalFormatting>
  <conditionalFormatting sqref="R513">
    <cfRule type="cellIs" dxfId="6162" priority="380" operator="lessThan">
      <formula>0</formula>
    </cfRule>
  </conditionalFormatting>
  <conditionalFormatting sqref="Q513">
    <cfRule type="cellIs" dxfId="6161" priority="379" operator="lessThan">
      <formula>0</formula>
    </cfRule>
  </conditionalFormatting>
  <conditionalFormatting sqref="R522">
    <cfRule type="cellIs" dxfId="6160" priority="377" operator="lessThan">
      <formula>0</formula>
    </cfRule>
  </conditionalFormatting>
  <conditionalFormatting sqref="Q522">
    <cfRule type="cellIs" dxfId="6159" priority="376" operator="lessThan">
      <formula>0</formula>
    </cfRule>
  </conditionalFormatting>
  <conditionalFormatting sqref="R530">
    <cfRule type="cellIs" dxfId="6158" priority="374" operator="lessThan">
      <formula>0</formula>
    </cfRule>
  </conditionalFormatting>
  <conditionalFormatting sqref="C461:C464">
    <cfRule type="expression" dxfId="6157" priority="650">
      <formula>C461/B461&gt;1</formula>
    </cfRule>
    <cfRule type="expression" dxfId="6156" priority="651">
      <formula>C461/B461&lt;1</formula>
    </cfRule>
  </conditionalFormatting>
  <conditionalFormatting sqref="R538">
    <cfRule type="cellIs" dxfId="6155" priority="371" operator="lessThan">
      <formula>0</formula>
    </cfRule>
  </conditionalFormatting>
  <conditionalFormatting sqref="D461:N464">
    <cfRule type="expression" dxfId="6154" priority="647">
      <formula>D461/C461&gt;1</formula>
    </cfRule>
    <cfRule type="expression" dxfId="6153" priority="648">
      <formula>D461/C461&lt;1</formula>
    </cfRule>
  </conditionalFormatting>
  <conditionalFormatting sqref="R553">
    <cfRule type="cellIs" dxfId="6152" priority="368" operator="lessThan">
      <formula>0</formula>
    </cfRule>
  </conditionalFormatting>
  <conditionalFormatting sqref="B461:B464 B552:N552 B560:N560 B575:N575 B589:N589">
    <cfRule type="expression" dxfId="6151" priority="644">
      <formula>B461/#REF!&gt;1</formula>
    </cfRule>
    <cfRule type="expression" dxfId="6150" priority="645">
      <formula>B461/#REF!&lt;1</formula>
    </cfRule>
  </conditionalFormatting>
  <conditionalFormatting sqref="R561">
    <cfRule type="cellIs" dxfId="6149" priority="365" operator="lessThan">
      <formula>0</formula>
    </cfRule>
  </conditionalFormatting>
  <conditionalFormatting sqref="B512">
    <cfRule type="expression" dxfId="6148" priority="641">
      <formula>B512/#REF!&gt;1</formula>
    </cfRule>
    <cfRule type="expression" dxfId="6147" priority="642">
      <formula>B512/#REF!&lt;1</formula>
    </cfRule>
  </conditionalFormatting>
  <conditionalFormatting sqref="R590">
    <cfRule type="cellIs" dxfId="6146" priority="362" operator="lessThan">
      <formula>0</formula>
    </cfRule>
  </conditionalFormatting>
  <conditionalFormatting sqref="C512">
    <cfRule type="expression" dxfId="6145" priority="638">
      <formula>C512/B512&gt;1</formula>
    </cfRule>
    <cfRule type="expression" dxfId="6144" priority="639">
      <formula>C512/B512&lt;1</formula>
    </cfRule>
  </conditionalFormatting>
  <conditionalFormatting sqref="D512">
    <cfRule type="cellIs" dxfId="6143" priority="637" operator="lessThan">
      <formula>0</formula>
    </cfRule>
  </conditionalFormatting>
  <conditionalFormatting sqref="D512">
    <cfRule type="expression" dxfId="6142" priority="635">
      <formula>D512/C512&gt;1</formula>
    </cfRule>
    <cfRule type="expression" dxfId="6141" priority="636">
      <formula>D512/C512&lt;1</formula>
    </cfRule>
  </conditionalFormatting>
  <conditionalFormatting sqref="E512">
    <cfRule type="cellIs" dxfId="6140" priority="634" operator="lessThan">
      <formula>0</formula>
    </cfRule>
  </conditionalFormatting>
  <conditionalFormatting sqref="E512">
    <cfRule type="expression" dxfId="6139" priority="632">
      <formula>E512/D512&gt;1</formula>
    </cfRule>
    <cfRule type="expression" dxfId="6138" priority="633">
      <formula>E512/D512&lt;1</formula>
    </cfRule>
  </conditionalFormatting>
  <conditionalFormatting sqref="F512">
    <cfRule type="cellIs" dxfId="6137" priority="631" operator="lessThan">
      <formula>0</formula>
    </cfRule>
  </conditionalFormatting>
  <conditionalFormatting sqref="F512">
    <cfRule type="expression" dxfId="6136" priority="629">
      <formula>F512/E512&gt;1</formula>
    </cfRule>
    <cfRule type="expression" dxfId="6135" priority="630">
      <formula>F512/E512&lt;1</formula>
    </cfRule>
  </conditionalFormatting>
  <conditionalFormatting sqref="G512">
    <cfRule type="cellIs" dxfId="6134" priority="628" operator="lessThan">
      <formula>0</formula>
    </cfRule>
  </conditionalFormatting>
  <conditionalFormatting sqref="G512">
    <cfRule type="expression" dxfId="6133" priority="626">
      <formula>G512/F512&gt;1</formula>
    </cfRule>
    <cfRule type="expression" dxfId="6132" priority="627">
      <formula>G512/F512&lt;1</formula>
    </cfRule>
  </conditionalFormatting>
  <conditionalFormatting sqref="H512">
    <cfRule type="cellIs" dxfId="6131" priority="625" operator="lessThan">
      <formula>0</formula>
    </cfRule>
  </conditionalFormatting>
  <conditionalFormatting sqref="H512">
    <cfRule type="expression" dxfId="6130" priority="623">
      <formula>H512/G512&gt;1</formula>
    </cfRule>
    <cfRule type="expression" dxfId="6129" priority="624">
      <formula>H512/G512&lt;1</formula>
    </cfRule>
  </conditionalFormatting>
  <conditionalFormatting sqref="I512:N512">
    <cfRule type="cellIs" dxfId="6128" priority="622" operator="lessThan">
      <formula>0</formula>
    </cfRule>
  </conditionalFormatting>
  <conditionalFormatting sqref="I512:N512">
    <cfRule type="expression" dxfId="6127" priority="620">
      <formula>I512/H512&gt;1</formula>
    </cfRule>
    <cfRule type="expression" dxfId="6126" priority="621">
      <formula>I512/H512&lt;1</formula>
    </cfRule>
  </conditionalFormatting>
  <conditionalFormatting sqref="B552">
    <cfRule type="cellIs" dxfId="6125" priority="619" operator="lessThan">
      <formula>0</formula>
    </cfRule>
  </conditionalFormatting>
  <conditionalFormatting sqref="B552">
    <cfRule type="expression" dxfId="6124" priority="617">
      <formula>B552/#REF!&gt;1</formula>
    </cfRule>
    <cfRule type="expression" dxfId="6123" priority="618">
      <formula>B552/#REF!&lt;1</formula>
    </cfRule>
  </conditionalFormatting>
  <conditionalFormatting sqref="C552">
    <cfRule type="cellIs" dxfId="6122" priority="616" operator="lessThan">
      <formula>0</formula>
    </cfRule>
  </conditionalFormatting>
  <conditionalFormatting sqref="C552">
    <cfRule type="expression" dxfId="6121" priority="614">
      <formula>C552/B552&gt;1</formula>
    </cfRule>
    <cfRule type="expression" dxfId="6120" priority="615">
      <formula>C552/B552&lt;1</formula>
    </cfRule>
  </conditionalFormatting>
  <conditionalFormatting sqref="D552">
    <cfRule type="cellIs" dxfId="6119" priority="613" operator="lessThan">
      <formula>0</formula>
    </cfRule>
  </conditionalFormatting>
  <conditionalFormatting sqref="D552">
    <cfRule type="expression" dxfId="6118" priority="611">
      <formula>D552/C552&gt;1</formula>
    </cfRule>
    <cfRule type="expression" dxfId="6117" priority="612">
      <formula>D552/C552&lt;1</formula>
    </cfRule>
  </conditionalFormatting>
  <conditionalFormatting sqref="E552">
    <cfRule type="cellIs" dxfId="6116" priority="610" operator="lessThan">
      <formula>0</formula>
    </cfRule>
  </conditionalFormatting>
  <conditionalFormatting sqref="E552">
    <cfRule type="expression" dxfId="6115" priority="608">
      <formula>E552/D552&gt;1</formula>
    </cfRule>
    <cfRule type="expression" dxfId="6114" priority="609">
      <formula>E552/D552&lt;1</formula>
    </cfRule>
  </conditionalFormatting>
  <conditionalFormatting sqref="F552">
    <cfRule type="cellIs" dxfId="6113" priority="607" operator="lessThan">
      <formula>0</formula>
    </cfRule>
  </conditionalFormatting>
  <conditionalFormatting sqref="F552">
    <cfRule type="expression" dxfId="6112" priority="605">
      <formula>F552/E552&gt;1</formula>
    </cfRule>
    <cfRule type="expression" dxfId="6111" priority="606">
      <formula>F552/E552&lt;1</formula>
    </cfRule>
  </conditionalFormatting>
  <conditionalFormatting sqref="G552">
    <cfRule type="cellIs" dxfId="6110" priority="604" operator="lessThan">
      <formula>0</formula>
    </cfRule>
  </conditionalFormatting>
  <conditionalFormatting sqref="G552">
    <cfRule type="expression" dxfId="6109" priority="602">
      <formula>G552/F552&gt;1</formula>
    </cfRule>
    <cfRule type="expression" dxfId="6108" priority="603">
      <formula>G552/F552&lt;1</formula>
    </cfRule>
  </conditionalFormatting>
  <conditionalFormatting sqref="H552">
    <cfRule type="cellIs" dxfId="6107" priority="601" operator="lessThan">
      <formula>0</formula>
    </cfRule>
  </conditionalFormatting>
  <conditionalFormatting sqref="H552">
    <cfRule type="expression" dxfId="6106" priority="599">
      <formula>H552/G552&gt;1</formula>
    </cfRule>
    <cfRule type="expression" dxfId="6105" priority="600">
      <formula>H552/G552&lt;1</formula>
    </cfRule>
  </conditionalFormatting>
  <conditionalFormatting sqref="B560">
    <cfRule type="cellIs" dxfId="6104" priority="598" operator="lessThan">
      <formula>0</formula>
    </cfRule>
  </conditionalFormatting>
  <conditionalFormatting sqref="B560">
    <cfRule type="expression" dxfId="6103" priority="596">
      <formula>B560/#REF!&gt;1</formula>
    </cfRule>
    <cfRule type="expression" dxfId="6102" priority="597">
      <formula>B560/#REF!&lt;1</formula>
    </cfRule>
  </conditionalFormatting>
  <conditionalFormatting sqref="C560">
    <cfRule type="cellIs" dxfId="6101" priority="595" operator="lessThan">
      <formula>0</formula>
    </cfRule>
  </conditionalFormatting>
  <conditionalFormatting sqref="C560">
    <cfRule type="expression" dxfId="6100" priority="593">
      <formula>C560/B560&gt;1</formula>
    </cfRule>
    <cfRule type="expression" dxfId="6099" priority="594">
      <formula>C560/B560&lt;1</formula>
    </cfRule>
  </conditionalFormatting>
  <conditionalFormatting sqref="D560">
    <cfRule type="cellIs" dxfId="6098" priority="592" operator="lessThan">
      <formula>0</formula>
    </cfRule>
  </conditionalFormatting>
  <conditionalFormatting sqref="D560">
    <cfRule type="expression" dxfId="6097" priority="590">
      <formula>D560/C560&gt;1</formula>
    </cfRule>
    <cfRule type="expression" dxfId="6096" priority="591">
      <formula>D560/C560&lt;1</formula>
    </cfRule>
  </conditionalFormatting>
  <conditionalFormatting sqref="E560">
    <cfRule type="cellIs" dxfId="6095" priority="589" operator="lessThan">
      <formula>0</formula>
    </cfRule>
  </conditionalFormatting>
  <conditionalFormatting sqref="E560">
    <cfRule type="expression" dxfId="6094" priority="587">
      <formula>E560/D560&gt;1</formula>
    </cfRule>
    <cfRule type="expression" dxfId="6093" priority="588">
      <formula>E560/D560&lt;1</formula>
    </cfRule>
  </conditionalFormatting>
  <conditionalFormatting sqref="F560">
    <cfRule type="cellIs" dxfId="6092" priority="586" operator="lessThan">
      <formula>0</formula>
    </cfRule>
  </conditionalFormatting>
  <conditionalFormatting sqref="F560">
    <cfRule type="expression" dxfId="6091" priority="584">
      <formula>F560/E560&gt;1</formula>
    </cfRule>
    <cfRule type="expression" dxfId="6090" priority="585">
      <formula>F560/E560&lt;1</formula>
    </cfRule>
  </conditionalFormatting>
  <conditionalFormatting sqref="G560">
    <cfRule type="cellIs" dxfId="6089" priority="583" operator="lessThan">
      <formula>0</formula>
    </cfRule>
  </conditionalFormatting>
  <conditionalFormatting sqref="G560">
    <cfRule type="expression" dxfId="6088" priority="581">
      <formula>G560/F560&gt;1</formula>
    </cfRule>
    <cfRule type="expression" dxfId="6087" priority="582">
      <formula>G560/F560&lt;1</formula>
    </cfRule>
  </conditionalFormatting>
  <conditionalFormatting sqref="H560">
    <cfRule type="cellIs" dxfId="6086" priority="580" operator="lessThan">
      <formula>0</formula>
    </cfRule>
  </conditionalFormatting>
  <conditionalFormatting sqref="H560">
    <cfRule type="expression" dxfId="6085" priority="578">
      <formula>H560/G560&gt;1</formula>
    </cfRule>
    <cfRule type="expression" dxfId="6084" priority="579">
      <formula>H560/G560&lt;1</formula>
    </cfRule>
  </conditionalFormatting>
  <conditionalFormatting sqref="P616:P619">
    <cfRule type="cellIs" dxfId="6083" priority="324" operator="lessThan">
      <formula>0</formula>
    </cfRule>
  </conditionalFormatting>
  <conditionalFormatting sqref="B589">
    <cfRule type="expression" dxfId="6082" priority="575">
      <formula>B589/#REF!&gt;1</formula>
    </cfRule>
    <cfRule type="expression" dxfId="6081" priority="576">
      <formula>B589/#REF!&lt;1</formula>
    </cfRule>
  </conditionalFormatting>
  <conditionalFormatting sqref="C589">
    <cfRule type="cellIs" dxfId="6080" priority="574" operator="lessThan">
      <formula>0</formula>
    </cfRule>
  </conditionalFormatting>
  <conditionalFormatting sqref="C589">
    <cfRule type="expression" dxfId="6079" priority="572">
      <formula>C589/B589&gt;1</formula>
    </cfRule>
    <cfRule type="expression" dxfId="6078" priority="573">
      <formula>C589/B589&lt;1</formula>
    </cfRule>
  </conditionalFormatting>
  <conditionalFormatting sqref="P605:P607">
    <cfRule type="cellIs" dxfId="6077" priority="318" operator="lessThan">
      <formula>0</formula>
    </cfRule>
  </conditionalFormatting>
  <conditionalFormatting sqref="D589">
    <cfRule type="expression" dxfId="6076" priority="569">
      <formula>D589/C589&gt;1</formula>
    </cfRule>
    <cfRule type="expression" dxfId="6075" priority="570">
      <formula>D589/C589&lt;1</formula>
    </cfRule>
  </conditionalFormatting>
  <conditionalFormatting sqref="E589">
    <cfRule type="cellIs" dxfId="6074" priority="568" operator="lessThan">
      <formula>0</formula>
    </cfRule>
  </conditionalFormatting>
  <conditionalFormatting sqref="E589">
    <cfRule type="expression" dxfId="6073" priority="566">
      <formula>E589/D589&gt;1</formula>
    </cfRule>
    <cfRule type="expression" dxfId="6072" priority="567">
      <formula>E589/D589&lt;1</formula>
    </cfRule>
  </conditionalFormatting>
  <conditionalFormatting sqref="F589">
    <cfRule type="cellIs" dxfId="6071" priority="565" operator="lessThan">
      <formula>0</formula>
    </cfRule>
  </conditionalFormatting>
  <conditionalFormatting sqref="F589">
    <cfRule type="expression" dxfId="6070" priority="563">
      <formula>F589/E589&gt;1</formula>
    </cfRule>
    <cfRule type="expression" dxfId="6069" priority="564">
      <formula>F589/E589&lt;1</formula>
    </cfRule>
  </conditionalFormatting>
  <conditionalFormatting sqref="O377:P377">
    <cfRule type="cellIs" dxfId="6068" priority="309" operator="lessThan">
      <formula>0</formula>
    </cfRule>
  </conditionalFormatting>
  <conditionalFormatting sqref="G589">
    <cfRule type="expression" dxfId="6067" priority="560">
      <formula>G589/F589&gt;1</formula>
    </cfRule>
    <cfRule type="expression" dxfId="6066" priority="561">
      <formula>G589/F589&lt;1</formula>
    </cfRule>
  </conditionalFormatting>
  <conditionalFormatting sqref="O366:P366">
    <cfRule type="cellIs" dxfId="6065" priority="306" operator="lessThan">
      <formula>0</formula>
    </cfRule>
  </conditionalFormatting>
  <conditionalFormatting sqref="H589">
    <cfRule type="expression" dxfId="6064" priority="557">
      <formula>H589/G589&gt;1</formula>
    </cfRule>
    <cfRule type="expression" dxfId="6063" priority="558">
      <formula>H589/G589&lt;1</formula>
    </cfRule>
  </conditionalFormatting>
  <conditionalFormatting sqref="N596">
    <cfRule type="cellIs" dxfId="6062" priority="556" operator="lessThan">
      <formula>0</formula>
    </cfRule>
  </conditionalFormatting>
  <conditionalFormatting sqref="O387:P387">
    <cfRule type="cellIs" dxfId="6061" priority="301" operator="lessThan">
      <formula>0</formula>
    </cfRule>
  </conditionalFormatting>
  <conditionalFormatting sqref="O387:P387">
    <cfRule type="cellIs" dxfId="6060" priority="302" operator="lessThan">
      <formula>0</formula>
    </cfRule>
  </conditionalFormatting>
  <conditionalFormatting sqref="O387:P387">
    <cfRule type="cellIs" dxfId="6059" priority="299" operator="lessThan">
      <formula>0</formula>
    </cfRule>
  </conditionalFormatting>
  <conditionalFormatting sqref="O387:P387">
    <cfRule type="cellIs" dxfId="6058" priority="300" operator="lessThan">
      <formula>0</formula>
    </cfRule>
  </conditionalFormatting>
  <conditionalFormatting sqref="N600">
    <cfRule type="cellIs" dxfId="6057" priority="555" operator="lessThan">
      <formula>0</formula>
    </cfRule>
  </conditionalFormatting>
  <conditionalFormatting sqref="N600">
    <cfRule type="cellIs" dxfId="6056" priority="554" operator="lessThan">
      <formula>0</formula>
    </cfRule>
  </conditionalFormatting>
  <conditionalFormatting sqref="Q363">
    <cfRule type="cellIs" dxfId="6055" priority="553" operator="lessThan">
      <formula>0</formula>
    </cfRule>
  </conditionalFormatting>
  <conditionalFormatting sqref="Q364:Q365">
    <cfRule type="cellIs" dxfId="6054" priority="552" operator="lessThan">
      <formula>0</formula>
    </cfRule>
  </conditionalFormatting>
  <conditionalFormatting sqref="Q461:Q464">
    <cfRule type="cellIs" dxfId="6053" priority="551" operator="lessThan">
      <formula>0</formula>
    </cfRule>
  </conditionalFormatting>
  <conditionalFormatting sqref="Q361">
    <cfRule type="cellIs" dxfId="6052" priority="550" operator="lessThan">
      <formula>0</formula>
    </cfRule>
  </conditionalFormatting>
  <conditionalFormatting sqref="Q366:Q367">
    <cfRule type="cellIs" dxfId="6051" priority="549" operator="lessThan">
      <formula>0</formula>
    </cfRule>
  </conditionalFormatting>
  <conditionalFormatting sqref="Q369:Q373">
    <cfRule type="cellIs" dxfId="6050" priority="548" operator="lessThan">
      <formula>0</formula>
    </cfRule>
  </conditionalFormatting>
  <conditionalFormatting sqref="Q378:Q379">
    <cfRule type="cellIs" dxfId="6049" priority="547" operator="lessThan">
      <formula>0</formula>
    </cfRule>
  </conditionalFormatting>
  <conditionalFormatting sqref="Q384:Q385">
    <cfRule type="cellIs" dxfId="6048" priority="546" operator="lessThan">
      <formula>0</formula>
    </cfRule>
  </conditionalFormatting>
  <conditionalFormatting sqref="Q390:Q391">
    <cfRule type="cellIs" dxfId="6047" priority="545" operator="lessThan">
      <formula>0</formula>
    </cfRule>
  </conditionalFormatting>
  <conditionalFormatting sqref="Q396:Q397">
    <cfRule type="cellIs" dxfId="6046" priority="544" operator="lessThan">
      <formula>0</formula>
    </cfRule>
  </conditionalFormatting>
  <conditionalFormatting sqref="Q402">
    <cfRule type="cellIs" dxfId="6045" priority="543" operator="lessThan">
      <formula>0</formula>
    </cfRule>
  </conditionalFormatting>
  <conditionalFormatting sqref="Q408:Q409">
    <cfRule type="cellIs" dxfId="6044" priority="542" operator="lessThan">
      <formula>0</formula>
    </cfRule>
  </conditionalFormatting>
  <conditionalFormatting sqref="Q414:Q415">
    <cfRule type="cellIs" dxfId="6043" priority="541" operator="lessThan">
      <formula>0</formula>
    </cfRule>
  </conditionalFormatting>
  <conditionalFormatting sqref="Q420:Q421">
    <cfRule type="cellIs" dxfId="6042" priority="540" operator="lessThan">
      <formula>0</formula>
    </cfRule>
  </conditionalFormatting>
  <conditionalFormatting sqref="Q426:Q427">
    <cfRule type="cellIs" dxfId="6041" priority="539" operator="lessThan">
      <formula>0</formula>
    </cfRule>
  </conditionalFormatting>
  <conditionalFormatting sqref="Q432:Q433">
    <cfRule type="cellIs" dxfId="6040" priority="538" operator="lessThan">
      <formula>0</formula>
    </cfRule>
  </conditionalFormatting>
  <conditionalFormatting sqref="Q438:Q439">
    <cfRule type="cellIs" dxfId="6039" priority="537" operator="lessThan">
      <formula>0</formula>
    </cfRule>
  </conditionalFormatting>
  <conditionalFormatting sqref="Q444:Q445">
    <cfRule type="cellIs" dxfId="6038" priority="536" operator="lessThan">
      <formula>0</formula>
    </cfRule>
  </conditionalFormatting>
  <conditionalFormatting sqref="Q451:Q452">
    <cfRule type="cellIs" dxfId="6037" priority="535" operator="lessThan">
      <formula>0</formula>
    </cfRule>
  </conditionalFormatting>
  <conditionalFormatting sqref="Q457:Q458">
    <cfRule type="cellIs" dxfId="6036" priority="534" operator="lessThan">
      <formula>0</formula>
    </cfRule>
  </conditionalFormatting>
  <conditionalFormatting sqref="Q465">
    <cfRule type="cellIs" dxfId="6035" priority="533" operator="lessThan">
      <formula>0</formula>
    </cfRule>
  </conditionalFormatting>
  <conditionalFormatting sqref="Q472">
    <cfRule type="cellIs" dxfId="6034" priority="532" operator="lessThan">
      <formula>0</formula>
    </cfRule>
  </conditionalFormatting>
  <conditionalFormatting sqref="Q503:Q504">
    <cfRule type="cellIs" dxfId="6033" priority="531" operator="lessThan">
      <formula>0</formula>
    </cfRule>
  </conditionalFormatting>
  <conditionalFormatting sqref="Q511:Q512">
    <cfRule type="cellIs" dxfId="6032" priority="530" operator="lessThan">
      <formula>0</formula>
    </cfRule>
  </conditionalFormatting>
  <conditionalFormatting sqref="Q520:Q521">
    <cfRule type="cellIs" dxfId="6031" priority="529" operator="lessThan">
      <formula>0</formula>
    </cfRule>
  </conditionalFormatting>
  <conditionalFormatting sqref="Q528:Q529">
    <cfRule type="cellIs" dxfId="6030" priority="528" operator="lessThan">
      <formula>0</formula>
    </cfRule>
  </conditionalFormatting>
  <conditionalFormatting sqref="Q544:Q545">
    <cfRule type="cellIs" dxfId="6029" priority="527" operator="lessThan">
      <formula>0</formula>
    </cfRule>
  </conditionalFormatting>
  <conditionalFormatting sqref="Q536:Q537">
    <cfRule type="cellIs" dxfId="6028" priority="526" operator="lessThan">
      <formula>0</formula>
    </cfRule>
  </conditionalFormatting>
  <conditionalFormatting sqref="Q551:Q552">
    <cfRule type="cellIs" dxfId="6027" priority="525" operator="lessThan">
      <formula>0</formula>
    </cfRule>
  </conditionalFormatting>
  <conditionalFormatting sqref="Q559:Q560">
    <cfRule type="cellIs" dxfId="6026" priority="524" operator="lessThan">
      <formula>0</formula>
    </cfRule>
  </conditionalFormatting>
  <conditionalFormatting sqref="Q567:Q568">
    <cfRule type="cellIs" dxfId="6025" priority="523" operator="lessThan">
      <formula>0</formula>
    </cfRule>
  </conditionalFormatting>
  <conditionalFormatting sqref="Q574:Q575">
    <cfRule type="cellIs" dxfId="6024" priority="522" operator="lessThan">
      <formula>0</formula>
    </cfRule>
  </conditionalFormatting>
  <conditionalFormatting sqref="Q581:Q582">
    <cfRule type="cellIs" dxfId="6023" priority="521" operator="lessThan">
      <formula>0</formula>
    </cfRule>
  </conditionalFormatting>
  <conditionalFormatting sqref="Q588:Q589">
    <cfRule type="cellIs" dxfId="6022" priority="520" operator="lessThan">
      <formula>0</formula>
    </cfRule>
  </conditionalFormatting>
  <conditionalFormatting sqref="Q596:Q597">
    <cfRule type="cellIs" dxfId="6021" priority="519" operator="lessThan">
      <formula>0</formula>
    </cfRule>
  </conditionalFormatting>
  <conditionalFormatting sqref="Q603">
    <cfRule type="cellIs" dxfId="6020" priority="518" operator="lessThan">
      <formula>0</formula>
    </cfRule>
  </conditionalFormatting>
  <conditionalFormatting sqref="Q608">
    <cfRule type="cellIs" dxfId="6019" priority="517" operator="lessThan">
      <formula>0</formula>
    </cfRule>
  </conditionalFormatting>
  <conditionalFormatting sqref="O405:P405">
    <cfRule type="cellIs" dxfId="6018" priority="259" operator="lessThan">
      <formula>0</formula>
    </cfRule>
  </conditionalFormatting>
  <conditionalFormatting sqref="Q632:Q634">
    <cfRule type="cellIs" dxfId="6017" priority="516" operator="lessThan">
      <formula>0</formula>
    </cfRule>
  </conditionalFormatting>
  <conditionalFormatting sqref="I710:N710 Q708:R711">
    <cfRule type="cellIs" dxfId="6016" priority="510" operator="lessThan">
      <formula>0</formula>
    </cfRule>
  </conditionalFormatting>
  <conditionalFormatting sqref="Q636:Q637 Q641:Q645">
    <cfRule type="cellIs" dxfId="6015" priority="515" operator="lessThan">
      <formula>0</formula>
    </cfRule>
  </conditionalFormatting>
  <conditionalFormatting sqref="Q648">
    <cfRule type="cellIs" dxfId="6014" priority="514" operator="lessThan">
      <formula>0</formula>
    </cfRule>
  </conditionalFormatting>
  <conditionalFormatting sqref="Q649">
    <cfRule type="cellIs" dxfId="6013" priority="513" operator="lessThan">
      <formula>0</formula>
    </cfRule>
  </conditionalFormatting>
  <conditionalFormatting sqref="Q651">
    <cfRule type="cellIs" dxfId="6012" priority="512" operator="lessThan">
      <formula>0</formula>
    </cfRule>
  </conditionalFormatting>
  <conditionalFormatting sqref="Q652">
    <cfRule type="cellIs" dxfId="6011" priority="511" operator="lessThan">
      <formula>0</formula>
    </cfRule>
  </conditionalFormatting>
  <conditionalFormatting sqref="D654:N654 D651:N651 D648:N649 D632:N634">
    <cfRule type="expression" dxfId="6010" priority="483">
      <formula>D632/C632&gt;1</formula>
    </cfRule>
    <cfRule type="expression" dxfId="6009" priority="484">
      <formula>D632/C632&lt;1</formula>
    </cfRule>
  </conditionalFormatting>
  <conditionalFormatting sqref="C507:C510">
    <cfRule type="cellIs" dxfId="6008" priority="509" operator="lessThan">
      <formula>0</formula>
    </cfRule>
  </conditionalFormatting>
  <conditionalFormatting sqref="C507:C510">
    <cfRule type="expression" dxfId="6007" priority="507">
      <formula>C507/B507&gt;1</formula>
    </cfRule>
    <cfRule type="expression" dxfId="6006" priority="508">
      <formula>C507/B507&lt;1</formula>
    </cfRule>
  </conditionalFormatting>
  <conditionalFormatting sqref="D507:N510">
    <cfRule type="cellIs" dxfId="6005" priority="506" operator="lessThan">
      <formula>0</formula>
    </cfRule>
  </conditionalFormatting>
  <conditionalFormatting sqref="D507:N510">
    <cfRule type="expression" dxfId="6004" priority="504">
      <formula>D507/C507&gt;1</formula>
    </cfRule>
    <cfRule type="expression" dxfId="6003" priority="505">
      <formula>D507/C507&lt;1</formula>
    </cfRule>
  </conditionalFormatting>
  <conditionalFormatting sqref="B507:B510">
    <cfRule type="cellIs" dxfId="6002" priority="503" operator="lessThan">
      <formula>0</formula>
    </cfRule>
  </conditionalFormatting>
  <conditionalFormatting sqref="B507:B510">
    <cfRule type="expression" dxfId="6001" priority="501">
      <formula>B507/#REF!&gt;1</formula>
    </cfRule>
    <cfRule type="expression" dxfId="6000" priority="502">
      <formula>B507/#REF!&lt;1</formula>
    </cfRule>
  </conditionalFormatting>
  <conditionalFormatting sqref="J588:N588 J574:N574 J559:N559 J551:N551">
    <cfRule type="cellIs" dxfId="5999" priority="500" operator="lessThan">
      <formula>0</formula>
    </cfRule>
  </conditionalFormatting>
  <conditionalFormatting sqref="C588:I588 C584:C587 C574:I574 C570:C573 C559:I559 C555:C558 C551:I551 C547:C550">
    <cfRule type="cellIs" dxfId="5998" priority="499" operator="lessThan">
      <formula>0</formula>
    </cfRule>
  </conditionalFormatting>
  <conditionalFormatting sqref="C588:M588 C574:M574 C559:M559 C551:M551">
    <cfRule type="cellIs" dxfId="5997" priority="498" operator="lessThan">
      <formula>0</formula>
    </cfRule>
  </conditionalFormatting>
  <conditionalFormatting sqref="C584:C587 C570:C573 C555:C558 C547:C550">
    <cfRule type="expression" dxfId="5996" priority="496">
      <formula>C547/B547&gt;1</formula>
    </cfRule>
    <cfRule type="expression" dxfId="5995" priority="497">
      <formula>C547/B547&lt;1</formula>
    </cfRule>
  </conditionalFormatting>
  <conditionalFormatting sqref="D584:N587 D570:N573 D555:N558 D547:N550">
    <cfRule type="cellIs" dxfId="5994" priority="495" operator="lessThan">
      <formula>0</formula>
    </cfRule>
  </conditionalFormatting>
  <conditionalFormatting sqref="D584:N587 D570:N573 D555:N558 D547:N550">
    <cfRule type="expression" dxfId="5993" priority="493">
      <formula>D547/C547&gt;1</formula>
    </cfRule>
    <cfRule type="expression" dxfId="5992" priority="494">
      <formula>D547/C547&lt;1</formula>
    </cfRule>
  </conditionalFormatting>
  <conditionalFormatting sqref="C588:N588 C574:N574 C559:N559 C551:N551">
    <cfRule type="cellIs" dxfId="5991" priority="492" operator="lessThan">
      <formula>0</formula>
    </cfRule>
  </conditionalFormatting>
  <conditionalFormatting sqref="C588:N588 C574:N574 C559:N559 C551:N551">
    <cfRule type="expression" dxfId="5990" priority="490">
      <formula>C551/B551&gt;1</formula>
    </cfRule>
    <cfRule type="expression" dxfId="5989" priority="491">
      <formula>C551/B551&lt;1</formula>
    </cfRule>
  </conditionalFormatting>
  <conditionalFormatting sqref="B654 B651 B648:B649 B632:B634 B641:B645">
    <cfRule type="cellIs" dxfId="5988" priority="489" operator="lessThan">
      <formula>0</formula>
    </cfRule>
  </conditionalFormatting>
  <conditionalFormatting sqref="C654 C651 C648:C649 C632:C634">
    <cfRule type="cellIs" dxfId="5987" priority="488" operator="lessThan">
      <formula>0</formula>
    </cfRule>
  </conditionalFormatting>
  <conditionalFormatting sqref="C654 C651 C648:C649 C632:C634">
    <cfRule type="expression" dxfId="5986" priority="486">
      <formula>C632/B632&gt;1</formula>
    </cfRule>
    <cfRule type="expression" dxfId="5985" priority="487">
      <formula>C632/B632&lt;1</formula>
    </cfRule>
  </conditionalFormatting>
  <conditionalFormatting sqref="D654:N654 D651:N651 D648:N649 D632:N634">
    <cfRule type="cellIs" dxfId="5984" priority="485" operator="lessThan">
      <formula>0</formula>
    </cfRule>
  </conditionalFormatting>
  <conditionalFormatting sqref="B504:N504 B537 B568 B597">
    <cfRule type="expression" dxfId="5983" priority="1255">
      <formula>B504/#REF!&gt;1</formula>
    </cfRule>
    <cfRule type="expression" dxfId="5982" priority="1256">
      <formula>B504/#REF!&lt;1</formula>
    </cfRule>
  </conditionalFormatting>
  <conditionalFormatting sqref="C465">
    <cfRule type="cellIs" dxfId="5981" priority="482" operator="lessThan">
      <formula>0</formula>
    </cfRule>
  </conditionalFormatting>
  <conditionalFormatting sqref="C465">
    <cfRule type="expression" dxfId="5980" priority="480">
      <formula>C465/B465&gt;1</formula>
    </cfRule>
    <cfRule type="expression" dxfId="5979" priority="481">
      <formula>C465/B465&lt;1</formula>
    </cfRule>
  </conditionalFormatting>
  <conditionalFormatting sqref="D465:N465">
    <cfRule type="cellIs" dxfId="5978" priority="479" operator="lessThan">
      <formula>0</formula>
    </cfRule>
  </conditionalFormatting>
  <conditionalFormatting sqref="D465:N465">
    <cfRule type="expression" dxfId="5977" priority="477">
      <formula>D465/C465&gt;1</formula>
    </cfRule>
    <cfRule type="expression" dxfId="5976" priority="478">
      <formula>D465/C465&lt;1</formula>
    </cfRule>
  </conditionalFormatting>
  <conditionalFormatting sqref="B465">
    <cfRule type="cellIs" dxfId="5975" priority="476" operator="lessThan">
      <formula>0</formula>
    </cfRule>
  </conditionalFormatting>
  <conditionalFormatting sqref="B465">
    <cfRule type="expression" dxfId="5974" priority="474">
      <formula>B465/#REF!&gt;1</formula>
    </cfRule>
    <cfRule type="expression" dxfId="5973" priority="475">
      <formula>B465/#REF!&lt;1</formula>
    </cfRule>
  </conditionalFormatting>
  <conditionalFormatting sqref="C511">
    <cfRule type="cellIs" dxfId="5972" priority="473" operator="lessThan">
      <formula>0</formula>
    </cfRule>
  </conditionalFormatting>
  <conditionalFormatting sqref="D511:N511">
    <cfRule type="cellIs" dxfId="5971" priority="470" operator="lessThan">
      <formula>0</formula>
    </cfRule>
  </conditionalFormatting>
  <conditionalFormatting sqref="C511">
    <cfRule type="expression" dxfId="5970" priority="471">
      <formula>C511/B511&gt;1</formula>
    </cfRule>
    <cfRule type="expression" dxfId="5969" priority="472">
      <formula>C511/B511&lt;1</formula>
    </cfRule>
  </conditionalFormatting>
  <conditionalFormatting sqref="D511:N511">
    <cfRule type="expression" dxfId="5968" priority="468">
      <formula>D511/C511&gt;1</formula>
    </cfRule>
    <cfRule type="expression" dxfId="5967" priority="469">
      <formula>D511/C511&lt;1</formula>
    </cfRule>
  </conditionalFormatting>
  <conditionalFormatting sqref="B511">
    <cfRule type="cellIs" dxfId="5966" priority="467" operator="lessThan">
      <formula>0</formula>
    </cfRule>
  </conditionalFormatting>
  <conditionalFormatting sqref="B511">
    <cfRule type="expression" dxfId="5965" priority="465">
      <formula>B511/#REF!&gt;1</formula>
    </cfRule>
    <cfRule type="expression" dxfId="5964" priority="466">
      <formula>B511/#REF!&lt;1</formula>
    </cfRule>
  </conditionalFormatting>
  <conditionalFormatting sqref="B529 B521">
    <cfRule type="cellIs" dxfId="5963" priority="464" operator="lessThan">
      <formula>0</formula>
    </cfRule>
  </conditionalFormatting>
  <conditionalFormatting sqref="B529 B521">
    <cfRule type="expression" dxfId="5962" priority="462">
      <formula>B521/#REF!&gt;1</formula>
    </cfRule>
    <cfRule type="expression" dxfId="5961" priority="463">
      <formula>B521/#REF!&lt;1</formula>
    </cfRule>
  </conditionalFormatting>
  <conditionalFormatting sqref="C521">
    <cfRule type="cellIs" dxfId="5960" priority="461" operator="lessThan">
      <formula>0</formula>
    </cfRule>
  </conditionalFormatting>
  <conditionalFormatting sqref="C521 B636:N637 B639:N640">
    <cfRule type="expression" dxfId="5959" priority="459">
      <formula>B521/A521&gt;1</formula>
    </cfRule>
    <cfRule type="expression" dxfId="5958" priority="460">
      <formula>B521/A521&lt;1</formula>
    </cfRule>
  </conditionalFormatting>
  <conditionalFormatting sqref="C603:N603">
    <cfRule type="expression" dxfId="5957" priority="418">
      <formula>C603/B603&gt;1</formula>
    </cfRule>
    <cfRule type="expression" dxfId="5956" priority="419">
      <formula>C603/B603&lt;1</formula>
    </cfRule>
  </conditionalFormatting>
  <conditionalFormatting sqref="I552:N552">
    <cfRule type="expression" dxfId="5955" priority="444">
      <formula>I552/H552&gt;1</formula>
    </cfRule>
    <cfRule type="expression" dxfId="5954" priority="445">
      <formula>I552/H552&lt;1</formula>
    </cfRule>
  </conditionalFormatting>
  <conditionalFormatting sqref="I560:N560">
    <cfRule type="expression" dxfId="5953" priority="441">
      <formula>I560/H560&gt;1</formula>
    </cfRule>
    <cfRule type="expression" dxfId="5952" priority="442">
      <formula>I560/H560&lt;1</formula>
    </cfRule>
  </conditionalFormatting>
  <conditionalFormatting sqref="B575:N575">
    <cfRule type="cellIs" dxfId="5951" priority="440" operator="lessThan">
      <formula>0</formula>
    </cfRule>
  </conditionalFormatting>
  <conditionalFormatting sqref="B575:N575">
    <cfRule type="expression" dxfId="5950" priority="438">
      <formula>B575/A575&gt;1</formula>
    </cfRule>
    <cfRule type="expression" dxfId="5949" priority="439">
      <formula>B575/A575&lt;1</formula>
    </cfRule>
  </conditionalFormatting>
  <conditionalFormatting sqref="B589:N589">
    <cfRule type="cellIs" dxfId="5948" priority="437" operator="lessThan">
      <formula>0</formula>
    </cfRule>
  </conditionalFormatting>
  <conditionalFormatting sqref="B589:N589">
    <cfRule type="expression" dxfId="5947" priority="435">
      <formula>B589/A589&gt;1</formula>
    </cfRule>
    <cfRule type="expression" dxfId="5946" priority="436">
      <formula>B589/A589&lt;1</formula>
    </cfRule>
  </conditionalFormatting>
  <conditionalFormatting sqref="N608">
    <cfRule type="cellIs" dxfId="5945" priority="411" operator="lessThan">
      <formula>0</formula>
    </cfRule>
  </conditionalFormatting>
  <conditionalFormatting sqref="D521:N521">
    <cfRule type="cellIs" dxfId="5944" priority="458" operator="lessThan">
      <formula>0</formula>
    </cfRule>
  </conditionalFormatting>
  <conditionalFormatting sqref="D521:N521">
    <cfRule type="expression" dxfId="5943" priority="456">
      <formula>D521/C521&gt;1</formula>
    </cfRule>
    <cfRule type="expression" dxfId="5942" priority="457">
      <formula>D521/C521&lt;1</formula>
    </cfRule>
  </conditionalFormatting>
  <conditionalFormatting sqref="C529:N529">
    <cfRule type="cellIs" dxfId="5941" priority="455" operator="lessThan">
      <formula>0</formula>
    </cfRule>
  </conditionalFormatting>
  <conditionalFormatting sqref="C529:N529">
    <cfRule type="expression" dxfId="5940" priority="453">
      <formula>C529/B529&gt;1</formula>
    </cfRule>
    <cfRule type="expression" dxfId="5939" priority="454">
      <formula>C529/B529&lt;1</formula>
    </cfRule>
  </conditionalFormatting>
  <conditionalFormatting sqref="C582:N582">
    <cfRule type="expression" dxfId="5938" priority="429">
      <formula>C582/B582&gt;1</formula>
    </cfRule>
    <cfRule type="expression" dxfId="5937" priority="430">
      <formula>C582/B582&lt;1</formula>
    </cfRule>
  </conditionalFormatting>
  <conditionalFormatting sqref="C537:N537">
    <cfRule type="expression" dxfId="5936" priority="450">
      <formula>C537/B537&gt;1</formula>
    </cfRule>
    <cfRule type="expression" dxfId="5935" priority="451">
      <formula>C537/B537&lt;1</formula>
    </cfRule>
  </conditionalFormatting>
  <conditionalFormatting sqref="C568:N568">
    <cfRule type="expression" dxfId="5934" priority="447">
      <formula>C568/B568&gt;1</formula>
    </cfRule>
    <cfRule type="expression" dxfId="5933" priority="448">
      <formula>C568/B568&lt;1</formula>
    </cfRule>
  </conditionalFormatting>
  <conditionalFormatting sqref="C608:M608">
    <cfRule type="expression" dxfId="5932" priority="413">
      <formula>C608/B608&gt;1</formula>
    </cfRule>
    <cfRule type="expression" dxfId="5931" priority="414">
      <formula>C608/B608&lt;1</formula>
    </cfRule>
  </conditionalFormatting>
  <conditionalFormatting sqref="N608">
    <cfRule type="expression" dxfId="5930" priority="408">
      <formula>N608/M608&gt;1</formula>
    </cfRule>
    <cfRule type="expression" dxfId="5929" priority="409">
      <formula>N608/M608&lt;1</formula>
    </cfRule>
  </conditionalFormatting>
  <conditionalFormatting sqref="C608:M608">
    <cfRule type="cellIs" dxfId="5928" priority="417" operator="lessThan">
      <formula>0</formula>
    </cfRule>
  </conditionalFormatting>
  <conditionalFormatting sqref="C608:M608">
    <cfRule type="cellIs" dxfId="5927" priority="416" operator="lessThan">
      <formula>0</formula>
    </cfRule>
  </conditionalFormatting>
  <conditionalFormatting sqref="B582">
    <cfRule type="cellIs" dxfId="5926" priority="432" operator="lessThan">
      <formula>0</formula>
    </cfRule>
  </conditionalFormatting>
  <conditionalFormatting sqref="B582">
    <cfRule type="expression" dxfId="5925" priority="433">
      <formula>B582/#REF!&gt;1</formula>
    </cfRule>
    <cfRule type="expression" dxfId="5924" priority="434">
      <formula>B582/#REF!&lt;1</formula>
    </cfRule>
  </conditionalFormatting>
  <conditionalFormatting sqref="C582:N582">
    <cfRule type="cellIs" dxfId="5923" priority="431" operator="lessThan">
      <formula>0</formula>
    </cfRule>
  </conditionalFormatting>
  <conditionalFormatting sqref="C597:N597">
    <cfRule type="expression" dxfId="5922" priority="423">
      <formula>C597/B597&gt;1</formula>
    </cfRule>
    <cfRule type="expression" dxfId="5921" priority="424">
      <formula>C597/B597&lt;1</formula>
    </cfRule>
  </conditionalFormatting>
  <conditionalFormatting sqref="N608">
    <cfRule type="cellIs" dxfId="5920" priority="412" operator="lessThan">
      <formula>0</formula>
    </cfRule>
  </conditionalFormatting>
  <conditionalFormatting sqref="C608:M608">
    <cfRule type="cellIs" dxfId="5919" priority="415" operator="lessThan">
      <formula>0</formula>
    </cfRule>
  </conditionalFormatting>
  <conditionalFormatting sqref="N608">
    <cfRule type="cellIs" dxfId="5918" priority="410" operator="lessThan">
      <formula>0</formula>
    </cfRule>
  </conditionalFormatting>
  <conditionalFormatting sqref="B676:N679">
    <cfRule type="cellIs" dxfId="5917" priority="407" operator="lessThan">
      <formula>0</formula>
    </cfRule>
  </conditionalFormatting>
  <conditionalFormatting sqref="I678:N678 Q676:R679">
    <cfRule type="cellIs" dxfId="5916" priority="406" operator="lessThan">
      <formula>0</formula>
    </cfRule>
  </conditionalFormatting>
  <conditionalFormatting sqref="B680:N683">
    <cfRule type="cellIs" dxfId="5915" priority="405" operator="lessThan">
      <formula>0</formula>
    </cfRule>
  </conditionalFormatting>
  <conditionalFormatting sqref="I682:N682 Q680:R683">
    <cfRule type="cellIs" dxfId="5914" priority="404" operator="lessThan">
      <formula>0</formula>
    </cfRule>
  </conditionalFormatting>
  <conditionalFormatting sqref="B684:N687">
    <cfRule type="cellIs" dxfId="5913" priority="403" operator="lessThan">
      <formula>0</formula>
    </cfRule>
  </conditionalFormatting>
  <conditionalFormatting sqref="I686:N686 Q684:R687">
    <cfRule type="cellIs" dxfId="5912" priority="402" operator="lessThan">
      <formula>0</formula>
    </cfRule>
  </conditionalFormatting>
  <conditionalFormatting sqref="B688:N691">
    <cfRule type="cellIs" dxfId="5911" priority="401" operator="lessThan">
      <formula>0</formula>
    </cfRule>
  </conditionalFormatting>
  <conditionalFormatting sqref="I690:N690 Q688:R691">
    <cfRule type="cellIs" dxfId="5910" priority="400" operator="lessThan">
      <formula>0</formula>
    </cfRule>
  </conditionalFormatting>
  <conditionalFormatting sqref="B692:N695 O694:P694">
    <cfRule type="cellIs" dxfId="5909" priority="399" operator="lessThan">
      <formula>0</formula>
    </cfRule>
  </conditionalFormatting>
  <conditionalFormatting sqref="Q692:R695 I694:P694">
    <cfRule type="cellIs" dxfId="5908" priority="398" operator="lessThan">
      <formula>0</formula>
    </cfRule>
  </conditionalFormatting>
  <conditionalFormatting sqref="B696:N699">
    <cfRule type="cellIs" dxfId="5907" priority="397" operator="lessThan">
      <formula>0</formula>
    </cfRule>
  </conditionalFormatting>
  <conditionalFormatting sqref="I698:N698 Q696:R699">
    <cfRule type="cellIs" dxfId="5906" priority="396" operator="lessThan">
      <formula>0</formula>
    </cfRule>
  </conditionalFormatting>
  <conditionalFormatting sqref="B700:N703">
    <cfRule type="cellIs" dxfId="5905" priority="395" operator="lessThan">
      <formula>0</formula>
    </cfRule>
  </conditionalFormatting>
  <conditionalFormatting sqref="I702:N702 Q700:R703">
    <cfRule type="cellIs" dxfId="5904" priority="394" operator="lessThan">
      <formula>0</formula>
    </cfRule>
  </conditionalFormatting>
  <conditionalFormatting sqref="B704:N707">
    <cfRule type="cellIs" dxfId="5903" priority="393" operator="lessThan">
      <formula>0</formula>
    </cfRule>
  </conditionalFormatting>
  <conditionalFormatting sqref="I706:N706 Q704:R707">
    <cfRule type="cellIs" dxfId="5902" priority="392" operator="lessThan">
      <formula>0</formula>
    </cfRule>
  </conditionalFormatting>
  <conditionalFormatting sqref="B712:N715">
    <cfRule type="cellIs" dxfId="5901" priority="391" operator="lessThan">
      <formula>0</formula>
    </cfRule>
  </conditionalFormatting>
  <conditionalFormatting sqref="I714:N714 Q712:R715">
    <cfRule type="cellIs" dxfId="5900" priority="390" operator="lessThan">
      <formula>0</formula>
    </cfRule>
  </conditionalFormatting>
  <conditionalFormatting sqref="B716:N719">
    <cfRule type="cellIs" dxfId="5899" priority="389" operator="lessThan">
      <formula>0</formula>
    </cfRule>
  </conditionalFormatting>
  <conditionalFormatting sqref="I718:N718 Q716:R719">
    <cfRule type="cellIs" dxfId="5898" priority="388" operator="lessThan">
      <formula>0</formula>
    </cfRule>
  </conditionalFormatting>
  <conditionalFormatting sqref="Q654">
    <cfRule type="cellIs" dxfId="5897" priority="387" operator="lessThan">
      <formula>0</formula>
    </cfRule>
  </conditionalFormatting>
  <conditionalFormatting sqref="R466">
    <cfRule type="cellIs" dxfId="5896" priority="386" operator="lessThan">
      <formula>0</formula>
    </cfRule>
  </conditionalFormatting>
  <conditionalFormatting sqref="Q466">
    <cfRule type="cellIs" dxfId="5895" priority="385" operator="lessThan">
      <formula>0</formula>
    </cfRule>
  </conditionalFormatting>
  <conditionalFormatting sqref="B466:N466">
    <cfRule type="cellIs" dxfId="5894" priority="384" operator="lessThan">
      <formula>0</formula>
    </cfRule>
  </conditionalFormatting>
  <conditionalFormatting sqref="B505:N505">
    <cfRule type="cellIs" dxfId="5893" priority="381" operator="lessThan">
      <formula>0</formula>
    </cfRule>
  </conditionalFormatting>
  <conditionalFormatting sqref="B513:N513">
    <cfRule type="cellIs" dxfId="5892" priority="378" operator="lessThan">
      <formula>0</formula>
    </cfRule>
  </conditionalFormatting>
  <conditionalFormatting sqref="B522:N522">
    <cfRule type="cellIs" dxfId="5891" priority="375" operator="lessThan">
      <formula>0</formula>
    </cfRule>
  </conditionalFormatting>
  <conditionalFormatting sqref="B530:N530">
    <cfRule type="cellIs" dxfId="5890" priority="372" operator="lessThan">
      <formula>0</formula>
    </cfRule>
  </conditionalFormatting>
  <conditionalFormatting sqref="B538:N538">
    <cfRule type="cellIs" dxfId="5889" priority="369" operator="lessThan">
      <formula>0</formula>
    </cfRule>
  </conditionalFormatting>
  <conditionalFormatting sqref="B553:N553">
    <cfRule type="cellIs" dxfId="5888" priority="366" operator="lessThan">
      <formula>0</formula>
    </cfRule>
  </conditionalFormatting>
  <conditionalFormatting sqref="B561:N561">
    <cfRule type="cellIs" dxfId="5887" priority="363" operator="lessThan">
      <formula>0</formula>
    </cfRule>
  </conditionalFormatting>
  <conditionalFormatting sqref="B590:N590">
    <cfRule type="cellIs" dxfId="5886" priority="360" operator="lessThan">
      <formula>0</formula>
    </cfRule>
  </conditionalFormatting>
  <conditionalFormatting sqref="O608:P608">
    <cfRule type="cellIs" dxfId="5885" priority="93" operator="lessThan">
      <formula>0</formula>
    </cfRule>
  </conditionalFormatting>
  <conditionalFormatting sqref="O608:P608">
    <cfRule type="cellIs" dxfId="5884" priority="94" operator="lessThan">
      <formula>0</formula>
    </cfRule>
  </conditionalFormatting>
  <conditionalFormatting sqref="O603:P603">
    <cfRule type="cellIs" dxfId="5883" priority="97" operator="lessThan">
      <formula>0</formula>
    </cfRule>
  </conditionalFormatting>
  <conditionalFormatting sqref="O603:P603">
    <cfRule type="cellIs" dxfId="5882" priority="98" operator="lessThan">
      <formula>0</formula>
    </cfRule>
  </conditionalFormatting>
  <conditionalFormatting sqref="O603:P603">
    <cfRule type="cellIs" dxfId="5881" priority="99" operator="lessThan">
      <formula>0</formula>
    </cfRule>
  </conditionalFormatting>
  <conditionalFormatting sqref="O608:P608">
    <cfRule type="cellIs" dxfId="5880" priority="92" operator="lessThan">
      <formula>0</formula>
    </cfRule>
  </conditionalFormatting>
  <conditionalFormatting sqref="Q491:R491">
    <cfRule type="cellIs" dxfId="5879" priority="359" operator="lessThan">
      <formula>0</formula>
    </cfRule>
  </conditionalFormatting>
  <conditionalFormatting sqref="R492:R496">
    <cfRule type="cellIs" dxfId="5878" priority="358" operator="lessThan">
      <formula>0</formula>
    </cfRule>
  </conditionalFormatting>
  <conditionalFormatting sqref="Q492:Q495">
    <cfRule type="cellIs" dxfId="5877" priority="357" operator="lessThan">
      <formula>0</formula>
    </cfRule>
  </conditionalFormatting>
  <conditionalFormatting sqref="Q496">
    <cfRule type="cellIs" dxfId="5876" priority="356" operator="lessThan">
      <formula>0</formula>
    </cfRule>
  </conditionalFormatting>
  <conditionalFormatting sqref="Q473:R473 B473">
    <cfRule type="cellIs" dxfId="5875" priority="355" operator="lessThan">
      <formula>0</formula>
    </cfRule>
  </conditionalFormatting>
  <conditionalFormatting sqref="R474:R478">
    <cfRule type="cellIs" dxfId="5874" priority="354" operator="lessThan">
      <formula>0</formula>
    </cfRule>
  </conditionalFormatting>
  <conditionalFormatting sqref="Q474:Q477">
    <cfRule type="cellIs" dxfId="5873" priority="353" operator="lessThan">
      <formula>0</formula>
    </cfRule>
  </conditionalFormatting>
  <conditionalFormatting sqref="Q478">
    <cfRule type="cellIs" dxfId="5872" priority="352" operator="lessThan">
      <formula>0</formula>
    </cfRule>
  </conditionalFormatting>
  <conditionalFormatting sqref="Q479:R479 B479">
    <cfRule type="cellIs" dxfId="5871" priority="351" operator="lessThan">
      <formula>0</formula>
    </cfRule>
  </conditionalFormatting>
  <conditionalFormatting sqref="R480:R484">
    <cfRule type="cellIs" dxfId="5870" priority="350" operator="lessThan">
      <formula>0</formula>
    </cfRule>
  </conditionalFormatting>
  <conditionalFormatting sqref="Q480:Q483">
    <cfRule type="cellIs" dxfId="5869" priority="349" operator="lessThan">
      <formula>0</formula>
    </cfRule>
  </conditionalFormatting>
  <conditionalFormatting sqref="Q484">
    <cfRule type="cellIs" dxfId="5868" priority="348" operator="lessThan">
      <formula>0</formula>
    </cfRule>
  </conditionalFormatting>
  <conditionalFormatting sqref="Q485:R485 B485">
    <cfRule type="cellIs" dxfId="5867" priority="347" operator="lessThan">
      <formula>0</formula>
    </cfRule>
  </conditionalFormatting>
  <conditionalFormatting sqref="R486:R490">
    <cfRule type="cellIs" dxfId="5866" priority="346" operator="lessThan">
      <formula>0</formula>
    </cfRule>
  </conditionalFormatting>
  <conditionalFormatting sqref="Q486:Q489">
    <cfRule type="cellIs" dxfId="5865" priority="345" operator="lessThan">
      <formula>0</formula>
    </cfRule>
  </conditionalFormatting>
  <conditionalFormatting sqref="Q490">
    <cfRule type="cellIs" dxfId="5864" priority="34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5863" priority="338" operator="lessThan">
      <formula>0</formula>
    </cfRule>
  </conditionalFormatting>
  <conditionalFormatting sqref="O348:P348">
    <cfRule type="cellIs" dxfId="5862" priority="337" operator="lessThan">
      <formula>0</formula>
    </cfRule>
  </conditionalFormatting>
  <conditionalFormatting sqref="O348:P348">
    <cfRule type="cellIs" dxfId="5861" priority="336" operator="lessThan">
      <formula>0</formula>
    </cfRule>
  </conditionalFormatting>
  <conditionalFormatting sqref="P351:P354">
    <cfRule type="cellIs" dxfId="5860" priority="335" operator="lessThan">
      <formula>0</formula>
    </cfRule>
  </conditionalFormatting>
  <conditionalFormatting sqref="P363:P364">
    <cfRule type="cellIs" dxfId="5859" priority="333" operator="lessThan">
      <formula>0</formula>
    </cfRule>
  </conditionalFormatting>
  <conditionalFormatting sqref="P369:P370">
    <cfRule type="cellIs" dxfId="5858" priority="332" operator="lessThan">
      <formula>0</formula>
    </cfRule>
  </conditionalFormatting>
  <conditionalFormatting sqref="P375:P376">
    <cfRule type="cellIs" dxfId="5857" priority="331" operator="lessThan">
      <formula>0</formula>
    </cfRule>
  </conditionalFormatting>
  <conditionalFormatting sqref="P381:P383">
    <cfRule type="cellIs" dxfId="5856" priority="330" operator="lessThan">
      <formula>0</formula>
    </cfRule>
  </conditionalFormatting>
  <conditionalFormatting sqref="O355:P355">
    <cfRule type="cellIs" dxfId="5855" priority="329" operator="lessThan">
      <formula>0</formula>
    </cfRule>
  </conditionalFormatting>
  <conditionalFormatting sqref="P593:P595">
    <cfRule type="cellIs" dxfId="5854" priority="327" operator="lessThan">
      <formula>0</formula>
    </cfRule>
  </conditionalFormatting>
  <conditionalFormatting sqref="P593:P595">
    <cfRule type="cellIs" dxfId="5853" priority="328" operator="lessThan">
      <formula>0</formula>
    </cfRule>
  </conditionalFormatting>
  <conditionalFormatting sqref="O601:P602 O599:P599">
    <cfRule type="cellIs" dxfId="5852" priority="326" operator="lessThan">
      <formula>0</formula>
    </cfRule>
  </conditionalFormatting>
  <conditionalFormatting sqref="P621:P624">
    <cfRule type="cellIs" dxfId="5851" priority="321" operator="lessThan">
      <formula>0</formula>
    </cfRule>
  </conditionalFormatting>
  <conditionalFormatting sqref="P621:P624">
    <cfRule type="cellIs" dxfId="5850" priority="322" operator="lessThan">
      <formula>0</formula>
    </cfRule>
  </conditionalFormatting>
  <conditionalFormatting sqref="P626:P629">
    <cfRule type="cellIs" dxfId="5849" priority="320" operator="lessThan">
      <formula>0</formula>
    </cfRule>
  </conditionalFormatting>
  <conditionalFormatting sqref="P611:P614">
    <cfRule type="cellIs" dxfId="5848" priority="315" operator="lessThan">
      <formula>0</formula>
    </cfRule>
  </conditionalFormatting>
  <conditionalFormatting sqref="P611:P614">
    <cfRule type="cellIs" dxfId="5847" priority="316" operator="lessThan">
      <formula>0</formula>
    </cfRule>
  </conditionalFormatting>
  <conditionalFormatting sqref="O650:P650 O663:P663 O655:P661 O642:P645 O652:P653 O672:P675 O708:P711 O665:P670">
    <cfRule type="cellIs" dxfId="5846" priority="314" operator="lessThan">
      <formula>0</formula>
    </cfRule>
  </conditionalFormatting>
  <conditionalFormatting sqref="O674:P674">
    <cfRule type="cellIs" dxfId="5845" priority="313" operator="lessThan">
      <formula>0</formula>
    </cfRule>
  </conditionalFormatting>
  <conditionalFormatting sqref="O647:P647">
    <cfRule type="cellIs" dxfId="5844" priority="312" operator="lessThan">
      <formula>0</formula>
    </cfRule>
  </conditionalFormatting>
  <conditionalFormatting sqref="O393:P393">
    <cfRule type="cellIs" dxfId="5843" priority="289" operator="lessThan">
      <formula>0</formula>
    </cfRule>
  </conditionalFormatting>
  <conditionalFormatting sqref="O390:P390">
    <cfRule type="cellIs" dxfId="5842" priority="294" operator="lessThan">
      <formula>0</formula>
    </cfRule>
  </conditionalFormatting>
  <conditionalFormatting sqref="O393:P393">
    <cfRule type="cellIs" dxfId="5841" priority="292" operator="lessThan">
      <formula>0</formula>
    </cfRule>
  </conditionalFormatting>
  <conditionalFormatting sqref="O378:P378">
    <cfRule type="cellIs" dxfId="5840" priority="304" operator="lessThan">
      <formula>0</formula>
    </cfRule>
  </conditionalFormatting>
  <conditionalFormatting sqref="O372:P372">
    <cfRule type="cellIs" dxfId="5839" priority="305" operator="lessThan">
      <formula>0</formula>
    </cfRule>
  </conditionalFormatting>
  <conditionalFormatting sqref="O384:P384">
    <cfRule type="cellIs" dxfId="5838" priority="303" operator="lessThan">
      <formula>0</formula>
    </cfRule>
  </conditionalFormatting>
  <conditionalFormatting sqref="O387:P387">
    <cfRule type="cellIs" dxfId="5837" priority="298" operator="lessThan">
      <formula>0</formula>
    </cfRule>
  </conditionalFormatting>
  <conditionalFormatting sqref="O387:P387">
    <cfRule type="cellIs" dxfId="5836" priority="297" operator="lessThan">
      <formula>0</formula>
    </cfRule>
  </conditionalFormatting>
  <conditionalFormatting sqref="O387:P387">
    <cfRule type="cellIs" dxfId="5835" priority="296" operator="lessThan">
      <formula>0</formula>
    </cfRule>
  </conditionalFormatting>
  <conditionalFormatting sqref="O387:P387">
    <cfRule type="cellIs" dxfId="5834" priority="295" operator="lessThan">
      <formula>0</formula>
    </cfRule>
  </conditionalFormatting>
  <conditionalFormatting sqref="O393:P393">
    <cfRule type="cellIs" dxfId="5833" priority="290" operator="lessThan">
      <formula>0</formula>
    </cfRule>
  </conditionalFormatting>
  <conditionalFormatting sqref="O393:P393">
    <cfRule type="cellIs" dxfId="5832" priority="293" operator="lessThan">
      <formula>0</formula>
    </cfRule>
  </conditionalFormatting>
  <conditionalFormatting sqref="O393:P393">
    <cfRule type="cellIs" dxfId="5831" priority="288" operator="lessThan">
      <formula>0</formula>
    </cfRule>
  </conditionalFormatting>
  <conditionalFormatting sqref="O393:P393">
    <cfRule type="cellIs" dxfId="5830" priority="291" operator="lessThan">
      <formula>0</formula>
    </cfRule>
  </conditionalFormatting>
  <conditionalFormatting sqref="O393:P393">
    <cfRule type="cellIs" dxfId="5829" priority="286" operator="lessThan">
      <formula>0</formula>
    </cfRule>
  </conditionalFormatting>
  <conditionalFormatting sqref="O393:P393">
    <cfRule type="cellIs" dxfId="5828" priority="287" operator="lessThan">
      <formula>0</formula>
    </cfRule>
  </conditionalFormatting>
  <conditionalFormatting sqref="O399:P399">
    <cfRule type="cellIs" dxfId="5827" priority="284" operator="lessThan">
      <formula>0</formula>
    </cfRule>
  </conditionalFormatting>
  <conditionalFormatting sqref="O396:P396">
    <cfRule type="cellIs" dxfId="5826" priority="285" operator="lessThan">
      <formula>0</formula>
    </cfRule>
  </conditionalFormatting>
  <conditionalFormatting sqref="O399:P399">
    <cfRule type="cellIs" dxfId="5825" priority="283" operator="lessThan">
      <formula>0</formula>
    </cfRule>
  </conditionalFormatting>
  <conditionalFormatting sqref="O399:P399">
    <cfRule type="cellIs" dxfId="5824" priority="282" operator="lessThan">
      <formula>0</formula>
    </cfRule>
  </conditionalFormatting>
  <conditionalFormatting sqref="O399:P399">
    <cfRule type="cellIs" dxfId="5823" priority="281" operator="lessThan">
      <formula>0</formula>
    </cfRule>
  </conditionalFormatting>
  <conditionalFormatting sqref="O399:P399">
    <cfRule type="cellIs" dxfId="5822" priority="280" operator="lessThan">
      <formula>0</formula>
    </cfRule>
  </conditionalFormatting>
  <conditionalFormatting sqref="O399:P399">
    <cfRule type="cellIs" dxfId="5821" priority="279" operator="lessThan">
      <formula>0</formula>
    </cfRule>
  </conditionalFormatting>
  <conditionalFormatting sqref="O399:P399">
    <cfRule type="cellIs" dxfId="5820" priority="278" operator="lessThan">
      <formula>0</formula>
    </cfRule>
  </conditionalFormatting>
  <conditionalFormatting sqref="O399:P399">
    <cfRule type="cellIs" dxfId="5819" priority="277" operator="lessThan">
      <formula>0</formula>
    </cfRule>
  </conditionalFormatting>
  <conditionalFormatting sqref="O402:P402">
    <cfRule type="cellIs" dxfId="5818" priority="276" operator="lessThan">
      <formula>0</formula>
    </cfRule>
  </conditionalFormatting>
  <conditionalFormatting sqref="O355:P355">
    <cfRule type="cellIs" dxfId="5817" priority="275" operator="lessThan">
      <formula>0</formula>
    </cfRule>
  </conditionalFormatting>
  <conditionalFormatting sqref="O361:P361">
    <cfRule type="cellIs" dxfId="5816" priority="274" operator="lessThan">
      <formula>0</formula>
    </cfRule>
  </conditionalFormatting>
  <conditionalFormatting sqref="O361:P361">
    <cfRule type="cellIs" dxfId="5815" priority="273" operator="lessThan">
      <formula>0</formula>
    </cfRule>
  </conditionalFormatting>
  <conditionalFormatting sqref="O367:P367">
    <cfRule type="cellIs" dxfId="5814" priority="272" operator="lessThan">
      <formula>0</formula>
    </cfRule>
  </conditionalFormatting>
  <conditionalFormatting sqref="O367:P367">
    <cfRule type="cellIs" dxfId="5813" priority="271" operator="lessThan">
      <formula>0</formula>
    </cfRule>
  </conditionalFormatting>
  <conditionalFormatting sqref="O373:P373">
    <cfRule type="cellIs" dxfId="5812" priority="270" operator="lessThan">
      <formula>0</formula>
    </cfRule>
  </conditionalFormatting>
  <conditionalFormatting sqref="O373:P373">
    <cfRule type="cellIs" dxfId="5811" priority="269" operator="lessThan">
      <formula>0</formula>
    </cfRule>
  </conditionalFormatting>
  <conditionalFormatting sqref="O379:P379">
    <cfRule type="cellIs" dxfId="5810" priority="268" operator="lessThan">
      <formula>0</formula>
    </cfRule>
  </conditionalFormatting>
  <conditionalFormatting sqref="O379:P379">
    <cfRule type="cellIs" dxfId="5809" priority="267" operator="lessThan">
      <formula>0</formula>
    </cfRule>
  </conditionalFormatting>
  <conditionalFormatting sqref="O385:P385">
    <cfRule type="cellIs" dxfId="5808" priority="266" operator="lessThan">
      <formula>0</formula>
    </cfRule>
  </conditionalFormatting>
  <conditionalFormatting sqref="O385:P385">
    <cfRule type="cellIs" dxfId="5807" priority="265" operator="lessThan">
      <formula>0</formula>
    </cfRule>
  </conditionalFormatting>
  <conditionalFormatting sqref="O391:P391">
    <cfRule type="cellIs" dxfId="5806" priority="264" operator="lessThan">
      <formula>0</formula>
    </cfRule>
  </conditionalFormatting>
  <conditionalFormatting sqref="O391:P391">
    <cfRule type="cellIs" dxfId="5805" priority="263" operator="lessThan">
      <formula>0</formula>
    </cfRule>
  </conditionalFormatting>
  <conditionalFormatting sqref="O397:P397">
    <cfRule type="cellIs" dxfId="5804" priority="262" operator="lessThan">
      <formula>0</formula>
    </cfRule>
  </conditionalFormatting>
  <conditionalFormatting sqref="O397:P397">
    <cfRule type="cellIs" dxfId="5803" priority="261" operator="lessThan">
      <formula>0</formula>
    </cfRule>
  </conditionalFormatting>
  <conditionalFormatting sqref="O405:P405">
    <cfRule type="cellIs" dxfId="5802" priority="260" operator="lessThan">
      <formula>0</formula>
    </cfRule>
  </conditionalFormatting>
  <conditionalFormatting sqref="O405:P405">
    <cfRule type="cellIs" dxfId="5801" priority="258" operator="lessThan">
      <formula>0</formula>
    </cfRule>
  </conditionalFormatting>
  <conditionalFormatting sqref="O405:P405">
    <cfRule type="cellIs" dxfId="5800" priority="257" operator="lessThan">
      <formula>0</formula>
    </cfRule>
  </conditionalFormatting>
  <conditionalFormatting sqref="O405:P405">
    <cfRule type="cellIs" dxfId="5799" priority="256" operator="lessThan">
      <formula>0</formula>
    </cfRule>
  </conditionalFormatting>
  <conditionalFormatting sqref="O405:P405">
    <cfRule type="cellIs" dxfId="5798" priority="255" operator="lessThan">
      <formula>0</formula>
    </cfRule>
  </conditionalFormatting>
  <conditionalFormatting sqref="O405:P405">
    <cfRule type="cellIs" dxfId="5797" priority="254" operator="lessThan">
      <formula>0</formula>
    </cfRule>
  </conditionalFormatting>
  <conditionalFormatting sqref="O405:P405">
    <cfRule type="cellIs" dxfId="5796" priority="253" operator="lessThan">
      <formula>0</formula>
    </cfRule>
  </conditionalFormatting>
  <conditionalFormatting sqref="O408:P408">
    <cfRule type="cellIs" dxfId="5795" priority="252" operator="lessThan">
      <formula>0</formula>
    </cfRule>
  </conditionalFormatting>
  <conditionalFormatting sqref="O409:P409">
    <cfRule type="cellIs" dxfId="5794" priority="251" operator="lessThan">
      <formula>0</formula>
    </cfRule>
  </conditionalFormatting>
  <conditionalFormatting sqref="O409:P409">
    <cfRule type="cellIs" dxfId="5793" priority="250" operator="lessThan">
      <formula>0</formula>
    </cfRule>
  </conditionalFormatting>
  <conditionalFormatting sqref="O411:P411">
    <cfRule type="cellIs" dxfId="5792" priority="249" operator="lessThan">
      <formula>0</formula>
    </cfRule>
  </conditionalFormatting>
  <conditionalFormatting sqref="O411:P411">
    <cfRule type="cellIs" dxfId="5791" priority="248" operator="lessThan">
      <formula>0</formula>
    </cfRule>
  </conditionalFormatting>
  <conditionalFormatting sqref="O411:P411">
    <cfRule type="cellIs" dxfId="5790" priority="247" operator="lessThan">
      <formula>0</formula>
    </cfRule>
  </conditionalFormatting>
  <conditionalFormatting sqref="O411:P411">
    <cfRule type="cellIs" dxfId="5789" priority="246" operator="lessThan">
      <formula>0</formula>
    </cfRule>
  </conditionalFormatting>
  <conditionalFormatting sqref="O411:P411">
    <cfRule type="cellIs" dxfId="5788" priority="245" operator="lessThan">
      <formula>0</formula>
    </cfRule>
  </conditionalFormatting>
  <conditionalFormatting sqref="O411:P411">
    <cfRule type="cellIs" dxfId="5787" priority="244" operator="lessThan">
      <formula>0</formula>
    </cfRule>
  </conditionalFormatting>
  <conditionalFormatting sqref="O411:P411">
    <cfRule type="cellIs" dxfId="5786" priority="243" operator="lessThan">
      <formula>0</formula>
    </cfRule>
  </conditionalFormatting>
  <conditionalFormatting sqref="O411:P411">
    <cfRule type="cellIs" dxfId="5785" priority="242" operator="lessThan">
      <formula>0</formula>
    </cfRule>
  </conditionalFormatting>
  <conditionalFormatting sqref="O414:P414">
    <cfRule type="cellIs" dxfId="5784" priority="241" operator="lessThan">
      <formula>0</formula>
    </cfRule>
  </conditionalFormatting>
  <conditionalFormatting sqref="O415:P415">
    <cfRule type="cellIs" dxfId="5783" priority="240" operator="lessThan">
      <formula>0</formula>
    </cfRule>
  </conditionalFormatting>
  <conditionalFormatting sqref="O415:P415">
    <cfRule type="cellIs" dxfId="5782" priority="239" operator="lessThan">
      <formula>0</formula>
    </cfRule>
  </conditionalFormatting>
  <conditionalFormatting sqref="O417:P417">
    <cfRule type="cellIs" dxfId="5781" priority="238" operator="lessThan">
      <formula>0</formula>
    </cfRule>
  </conditionalFormatting>
  <conditionalFormatting sqref="O417:P417">
    <cfRule type="cellIs" dxfId="5780" priority="237" operator="lessThan">
      <formula>0</formula>
    </cfRule>
  </conditionalFormatting>
  <conditionalFormatting sqref="O417:P417">
    <cfRule type="cellIs" dxfId="5779" priority="236" operator="lessThan">
      <formula>0</formula>
    </cfRule>
  </conditionalFormatting>
  <conditionalFormatting sqref="O417:P417">
    <cfRule type="cellIs" dxfId="5778" priority="235" operator="lessThan">
      <formula>0</formula>
    </cfRule>
  </conditionalFormatting>
  <conditionalFormatting sqref="O417:P417">
    <cfRule type="cellIs" dxfId="5777" priority="234" operator="lessThan">
      <formula>0</formula>
    </cfRule>
  </conditionalFormatting>
  <conditionalFormatting sqref="O417:P417">
    <cfRule type="cellIs" dxfId="5776" priority="233" operator="lessThan">
      <formula>0</formula>
    </cfRule>
  </conditionalFormatting>
  <conditionalFormatting sqref="O417:P417">
    <cfRule type="cellIs" dxfId="5775" priority="232" operator="lessThan">
      <formula>0</formula>
    </cfRule>
  </conditionalFormatting>
  <conditionalFormatting sqref="O417:P417">
    <cfRule type="cellIs" dxfId="5774" priority="231" operator="lessThan">
      <formula>0</formula>
    </cfRule>
  </conditionalFormatting>
  <conditionalFormatting sqref="O420:P420">
    <cfRule type="cellIs" dxfId="5773" priority="230" operator="lessThan">
      <formula>0</formula>
    </cfRule>
  </conditionalFormatting>
  <conditionalFormatting sqref="O421:P421">
    <cfRule type="cellIs" dxfId="5772" priority="229" operator="lessThan">
      <formula>0</formula>
    </cfRule>
  </conditionalFormatting>
  <conditionalFormatting sqref="O421:P421">
    <cfRule type="cellIs" dxfId="5771" priority="228" operator="lessThan">
      <formula>0</formula>
    </cfRule>
  </conditionalFormatting>
  <conditionalFormatting sqref="O423:P423">
    <cfRule type="cellIs" dxfId="5770" priority="227" operator="lessThan">
      <formula>0</formula>
    </cfRule>
  </conditionalFormatting>
  <conditionalFormatting sqref="O423:P423">
    <cfRule type="cellIs" dxfId="5769" priority="226" operator="lessThan">
      <formula>0</formula>
    </cfRule>
  </conditionalFormatting>
  <conditionalFormatting sqref="O423:P423">
    <cfRule type="cellIs" dxfId="5768" priority="225" operator="lessThan">
      <formula>0</formula>
    </cfRule>
  </conditionalFormatting>
  <conditionalFormatting sqref="O423:P423">
    <cfRule type="cellIs" dxfId="5767" priority="224" operator="lessThan">
      <formula>0</formula>
    </cfRule>
  </conditionalFormatting>
  <conditionalFormatting sqref="O423:P423">
    <cfRule type="cellIs" dxfId="5766" priority="223" operator="lessThan">
      <formula>0</formula>
    </cfRule>
  </conditionalFormatting>
  <conditionalFormatting sqref="O423:P423">
    <cfRule type="cellIs" dxfId="5765" priority="222" operator="lessThan">
      <formula>0</formula>
    </cfRule>
  </conditionalFormatting>
  <conditionalFormatting sqref="O423:P423">
    <cfRule type="cellIs" dxfId="5764" priority="221" operator="lessThan">
      <formula>0</formula>
    </cfRule>
  </conditionalFormatting>
  <conditionalFormatting sqref="O423:P423">
    <cfRule type="cellIs" dxfId="5763" priority="220" operator="lessThan">
      <formula>0</formula>
    </cfRule>
  </conditionalFormatting>
  <conditionalFormatting sqref="O426:P426">
    <cfRule type="cellIs" dxfId="5762" priority="219" operator="lessThan">
      <formula>0</formula>
    </cfRule>
  </conditionalFormatting>
  <conditionalFormatting sqref="O427:P427">
    <cfRule type="cellIs" dxfId="5761" priority="218" operator="lessThan">
      <formula>0</formula>
    </cfRule>
  </conditionalFormatting>
  <conditionalFormatting sqref="O427:P427">
    <cfRule type="cellIs" dxfId="5760" priority="217" operator="lessThan">
      <formula>0</formula>
    </cfRule>
  </conditionalFormatting>
  <conditionalFormatting sqref="O429:P429">
    <cfRule type="cellIs" dxfId="5759" priority="216" operator="lessThan">
      <formula>0</formula>
    </cfRule>
  </conditionalFormatting>
  <conditionalFormatting sqref="O429:P429">
    <cfRule type="cellIs" dxfId="5758" priority="215" operator="lessThan">
      <formula>0</formula>
    </cfRule>
  </conditionalFormatting>
  <conditionalFormatting sqref="O429:P429">
    <cfRule type="cellIs" dxfId="5757" priority="214" operator="lessThan">
      <formula>0</formula>
    </cfRule>
  </conditionalFormatting>
  <conditionalFormatting sqref="O429:P429">
    <cfRule type="cellIs" dxfId="5756" priority="213" operator="lessThan">
      <formula>0</formula>
    </cfRule>
  </conditionalFormatting>
  <conditionalFormatting sqref="O429:P429">
    <cfRule type="cellIs" dxfId="5755" priority="212" operator="lessThan">
      <formula>0</formula>
    </cfRule>
  </conditionalFormatting>
  <conditionalFormatting sqref="O429:P429">
    <cfRule type="cellIs" dxfId="5754" priority="211" operator="lessThan">
      <formula>0</formula>
    </cfRule>
  </conditionalFormatting>
  <conditionalFormatting sqref="O429:P429">
    <cfRule type="cellIs" dxfId="5753" priority="210" operator="lessThan">
      <formula>0</formula>
    </cfRule>
  </conditionalFormatting>
  <conditionalFormatting sqref="O429:P429">
    <cfRule type="cellIs" dxfId="5752" priority="209" operator="lessThan">
      <formula>0</formula>
    </cfRule>
  </conditionalFormatting>
  <conditionalFormatting sqref="O432:P432">
    <cfRule type="cellIs" dxfId="5751" priority="208" operator="lessThan">
      <formula>0</formula>
    </cfRule>
  </conditionalFormatting>
  <conditionalFormatting sqref="O435:P435">
    <cfRule type="cellIs" dxfId="5750" priority="207" operator="lessThan">
      <formula>0</formula>
    </cfRule>
  </conditionalFormatting>
  <conditionalFormatting sqref="O435:P435">
    <cfRule type="cellIs" dxfId="5749" priority="206" operator="lessThan">
      <formula>0</formula>
    </cfRule>
  </conditionalFormatting>
  <conditionalFormatting sqref="O435:P435">
    <cfRule type="cellIs" dxfId="5748" priority="205" operator="lessThan">
      <formula>0</formula>
    </cfRule>
  </conditionalFormatting>
  <conditionalFormatting sqref="O435:P435">
    <cfRule type="cellIs" dxfId="5747" priority="204" operator="lessThan">
      <formula>0</formula>
    </cfRule>
  </conditionalFormatting>
  <conditionalFormatting sqref="O435:P435">
    <cfRule type="cellIs" dxfId="5746" priority="203" operator="lessThan">
      <formula>0</formula>
    </cfRule>
  </conditionalFormatting>
  <conditionalFormatting sqref="O435:P435">
    <cfRule type="cellIs" dxfId="5745" priority="202" operator="lessThan">
      <formula>0</formula>
    </cfRule>
  </conditionalFormatting>
  <conditionalFormatting sqref="O435:P435">
    <cfRule type="cellIs" dxfId="5744" priority="201" operator="lessThan">
      <formula>0</formula>
    </cfRule>
  </conditionalFormatting>
  <conditionalFormatting sqref="O435:P435">
    <cfRule type="cellIs" dxfId="5743" priority="200" operator="lessThan">
      <formula>0</formula>
    </cfRule>
  </conditionalFormatting>
  <conditionalFormatting sqref="O438:P438">
    <cfRule type="cellIs" dxfId="5742" priority="199" operator="lessThan">
      <formula>0</formula>
    </cfRule>
  </conditionalFormatting>
  <conditionalFormatting sqref="O439:P439">
    <cfRule type="cellIs" dxfId="5741" priority="198" operator="lessThan">
      <formula>0</formula>
    </cfRule>
  </conditionalFormatting>
  <conditionalFormatting sqref="O439:P439">
    <cfRule type="cellIs" dxfId="5740" priority="197" operator="lessThan">
      <formula>0</formula>
    </cfRule>
  </conditionalFormatting>
  <conditionalFormatting sqref="O441:P441">
    <cfRule type="cellIs" dxfId="5739" priority="196" operator="lessThan">
      <formula>0</formula>
    </cfRule>
  </conditionalFormatting>
  <conditionalFormatting sqref="O441:P441">
    <cfRule type="cellIs" dxfId="5738" priority="195" operator="lessThan">
      <formula>0</formula>
    </cfRule>
  </conditionalFormatting>
  <conditionalFormatting sqref="O441:P441">
    <cfRule type="cellIs" dxfId="5737" priority="194" operator="lessThan">
      <formula>0</formula>
    </cfRule>
  </conditionalFormatting>
  <conditionalFormatting sqref="O441:P441">
    <cfRule type="cellIs" dxfId="5736" priority="193" operator="lessThan">
      <formula>0</formula>
    </cfRule>
  </conditionalFormatting>
  <conditionalFormatting sqref="O441:P441">
    <cfRule type="cellIs" dxfId="5735" priority="192" operator="lessThan">
      <formula>0</formula>
    </cfRule>
  </conditionalFormatting>
  <conditionalFormatting sqref="O441:P441">
    <cfRule type="cellIs" dxfId="5734" priority="191" operator="lessThan">
      <formula>0</formula>
    </cfRule>
  </conditionalFormatting>
  <conditionalFormatting sqref="O441:P441">
    <cfRule type="cellIs" dxfId="5733" priority="190" operator="lessThan">
      <formula>0</formula>
    </cfRule>
  </conditionalFormatting>
  <conditionalFormatting sqref="O441:P441">
    <cfRule type="cellIs" dxfId="5732" priority="189" operator="lessThan">
      <formula>0</formula>
    </cfRule>
  </conditionalFormatting>
  <conditionalFormatting sqref="O444:P444">
    <cfRule type="cellIs" dxfId="5731" priority="188" operator="lessThan">
      <formula>0</formula>
    </cfRule>
  </conditionalFormatting>
  <conditionalFormatting sqref="O445:P445">
    <cfRule type="cellIs" dxfId="5730" priority="187" operator="lessThan">
      <formula>0</formula>
    </cfRule>
  </conditionalFormatting>
  <conditionalFormatting sqref="O445:P445">
    <cfRule type="cellIs" dxfId="5729" priority="186" operator="lessThan">
      <formula>0</formula>
    </cfRule>
  </conditionalFormatting>
  <conditionalFormatting sqref="O448:P448">
    <cfRule type="cellIs" dxfId="5728" priority="185" operator="lessThan">
      <formula>0</formula>
    </cfRule>
  </conditionalFormatting>
  <conditionalFormatting sqref="O448:P448">
    <cfRule type="cellIs" dxfId="5727" priority="184" operator="lessThan">
      <formula>0</formula>
    </cfRule>
  </conditionalFormatting>
  <conditionalFormatting sqref="O448:P448">
    <cfRule type="cellIs" dxfId="5726" priority="183" operator="lessThan">
      <formula>0</formula>
    </cfRule>
  </conditionalFormatting>
  <conditionalFormatting sqref="O448:P448">
    <cfRule type="cellIs" dxfId="5725" priority="182" operator="lessThan">
      <formula>0</formula>
    </cfRule>
  </conditionalFormatting>
  <conditionalFormatting sqref="O448:P448">
    <cfRule type="cellIs" dxfId="5724" priority="181" operator="lessThan">
      <formula>0</formula>
    </cfRule>
  </conditionalFormatting>
  <conditionalFormatting sqref="O448:P448">
    <cfRule type="cellIs" dxfId="5723" priority="180" operator="lessThan">
      <formula>0</formula>
    </cfRule>
  </conditionalFormatting>
  <conditionalFormatting sqref="O448:P448">
    <cfRule type="cellIs" dxfId="5722" priority="179" operator="lessThan">
      <formula>0</formula>
    </cfRule>
  </conditionalFormatting>
  <conditionalFormatting sqref="O448:P448">
    <cfRule type="cellIs" dxfId="5721" priority="178" operator="lessThan">
      <formula>0</formula>
    </cfRule>
  </conditionalFormatting>
  <conditionalFormatting sqref="O451:P451">
    <cfRule type="cellIs" dxfId="5720" priority="177" operator="lessThan">
      <formula>0</formula>
    </cfRule>
  </conditionalFormatting>
  <conditionalFormatting sqref="O452:P452">
    <cfRule type="cellIs" dxfId="5719" priority="176" operator="lessThan">
      <formula>0</formula>
    </cfRule>
  </conditionalFormatting>
  <conditionalFormatting sqref="O452:P452">
    <cfRule type="cellIs" dxfId="5718" priority="175" operator="lessThan">
      <formula>0</formula>
    </cfRule>
  </conditionalFormatting>
  <conditionalFormatting sqref="O454:P454">
    <cfRule type="cellIs" dxfId="5717" priority="174" operator="lessThan">
      <formula>0</formula>
    </cfRule>
  </conditionalFormatting>
  <conditionalFormatting sqref="O454:P454">
    <cfRule type="cellIs" dxfId="5716" priority="173" operator="lessThan">
      <formula>0</formula>
    </cfRule>
  </conditionalFormatting>
  <conditionalFormatting sqref="O454:P454">
    <cfRule type="cellIs" dxfId="5715" priority="172" operator="lessThan">
      <formula>0</formula>
    </cfRule>
  </conditionalFormatting>
  <conditionalFormatting sqref="O454:P454">
    <cfRule type="cellIs" dxfId="5714" priority="171" operator="lessThan">
      <formula>0</formula>
    </cfRule>
  </conditionalFormatting>
  <conditionalFormatting sqref="O454:P454">
    <cfRule type="cellIs" dxfId="5713" priority="170" operator="lessThan">
      <formula>0</formula>
    </cfRule>
  </conditionalFormatting>
  <conditionalFormatting sqref="O454:P454">
    <cfRule type="cellIs" dxfId="5712" priority="169" operator="lessThan">
      <formula>0</formula>
    </cfRule>
  </conditionalFormatting>
  <conditionalFormatting sqref="O454:P454">
    <cfRule type="cellIs" dxfId="5711" priority="168" operator="lessThan">
      <formula>0</formula>
    </cfRule>
  </conditionalFormatting>
  <conditionalFormatting sqref="O454:P454">
    <cfRule type="cellIs" dxfId="5710" priority="167" operator="lessThan">
      <formula>0</formula>
    </cfRule>
  </conditionalFormatting>
  <conditionalFormatting sqref="O457:P457">
    <cfRule type="cellIs" dxfId="5709" priority="166" operator="lessThan">
      <formula>0</formula>
    </cfRule>
  </conditionalFormatting>
  <conditionalFormatting sqref="O458:P458">
    <cfRule type="cellIs" dxfId="5708" priority="165" operator="lessThan">
      <formula>0</formula>
    </cfRule>
  </conditionalFormatting>
  <conditionalFormatting sqref="O458:P458">
    <cfRule type="cellIs" dxfId="5707" priority="164" operator="lessThan">
      <formula>0</formula>
    </cfRule>
  </conditionalFormatting>
  <conditionalFormatting sqref="P461:P464">
    <cfRule type="cellIs" dxfId="5706" priority="163" operator="lessThan">
      <formula>0</formula>
    </cfRule>
  </conditionalFormatting>
  <conditionalFormatting sqref="O461:P464 O651:P651 O648:P649 O632:P634 O570:P574 O555:P559 O547:P551">
    <cfRule type="expression" dxfId="5705" priority="161">
      <formula>O461/M461&gt;1</formula>
    </cfRule>
    <cfRule type="expression" dxfId="5704" priority="162">
      <formula>O461/M461&lt;1</formula>
    </cfRule>
  </conditionalFormatting>
  <conditionalFormatting sqref="O552:P552 O560:P560 O575:P575 O589:P589">
    <cfRule type="expression" dxfId="5703" priority="159">
      <formula>O552/#REF!&gt;1</formula>
    </cfRule>
    <cfRule type="expression" dxfId="5702" priority="160">
      <formula>O552/#REF!&lt;1</formula>
    </cfRule>
  </conditionalFormatting>
  <conditionalFormatting sqref="O512:P512">
    <cfRule type="cellIs" dxfId="5701" priority="158" operator="lessThan">
      <formula>0</formula>
    </cfRule>
  </conditionalFormatting>
  <conditionalFormatting sqref="O512:P512">
    <cfRule type="expression" dxfId="5700" priority="156">
      <formula>O512/M512&gt;1</formula>
    </cfRule>
    <cfRule type="expression" dxfId="5699" priority="157">
      <formula>O512/M512&lt;1</formula>
    </cfRule>
  </conditionalFormatting>
  <conditionalFormatting sqref="O596:P596">
    <cfRule type="cellIs" dxfId="5698" priority="155" operator="lessThan">
      <formula>0</formula>
    </cfRule>
  </conditionalFormatting>
  <conditionalFormatting sqref="O600:P600">
    <cfRule type="cellIs" dxfId="5697" priority="154" operator="lessThan">
      <formula>0</formula>
    </cfRule>
  </conditionalFormatting>
  <conditionalFormatting sqref="O600:P600">
    <cfRule type="cellIs" dxfId="5696" priority="153" operator="lessThan">
      <formula>0</formula>
    </cfRule>
  </conditionalFormatting>
  <conditionalFormatting sqref="O710:P710">
    <cfRule type="cellIs" dxfId="5695" priority="152" operator="lessThan">
      <formula>0</formula>
    </cfRule>
  </conditionalFormatting>
  <conditionalFormatting sqref="O654:P654">
    <cfRule type="expression" dxfId="5694" priority="139">
      <formula>O654/M654&gt;1</formula>
    </cfRule>
    <cfRule type="expression" dxfId="5693" priority="140">
      <formula>O654/M654&lt;1</formula>
    </cfRule>
  </conditionalFormatting>
  <conditionalFormatting sqref="P507:P510">
    <cfRule type="cellIs" dxfId="5692" priority="151" operator="lessThan">
      <formula>0</formula>
    </cfRule>
  </conditionalFormatting>
  <conditionalFormatting sqref="P507:P510">
    <cfRule type="expression" dxfId="5691" priority="149">
      <formula>P507/N507&gt;1</formula>
    </cfRule>
    <cfRule type="expression" dxfId="5690" priority="150">
      <formula>P507/N507&lt;1</formula>
    </cfRule>
  </conditionalFormatting>
  <conditionalFormatting sqref="O588:P588 O574:P574 O559:P559 O551:P551">
    <cfRule type="cellIs" dxfId="5689" priority="148" operator="lessThan">
      <formula>0</formula>
    </cfRule>
  </conditionalFormatting>
  <conditionalFormatting sqref="P584:P587 P570:P573 P555:P558 P547:P550">
    <cfRule type="cellIs" dxfId="5688" priority="147" operator="lessThan">
      <formula>0</formula>
    </cfRule>
  </conditionalFormatting>
  <conditionalFormatting sqref="P584:P587">
    <cfRule type="expression" dxfId="5687" priority="145">
      <formula>P584/N584&gt;1</formula>
    </cfRule>
    <cfRule type="expression" dxfId="5686" priority="146">
      <formula>P584/N584&lt;1</formula>
    </cfRule>
  </conditionalFormatting>
  <conditionalFormatting sqref="O588:P588 O574:P574 O559:P559 O551:P551">
    <cfRule type="cellIs" dxfId="5685" priority="144" operator="lessThan">
      <formula>0</formula>
    </cfRule>
  </conditionalFormatting>
  <conditionalFormatting sqref="O588:P588">
    <cfRule type="expression" dxfId="5684" priority="142">
      <formula>O588/M588&gt;1</formula>
    </cfRule>
    <cfRule type="expression" dxfId="5683" priority="143">
      <formula>O588/M588&lt;1</formula>
    </cfRule>
  </conditionalFormatting>
  <conditionalFormatting sqref="O654:P654 O651:P651 O648:P649 O632:P634">
    <cfRule type="cellIs" dxfId="5682" priority="141" operator="lessThan">
      <formula>0</formula>
    </cfRule>
  </conditionalFormatting>
  <conditionalFormatting sqref="O504:P504">
    <cfRule type="expression" dxfId="5681" priority="339">
      <formula>O504/#REF!&gt;1</formula>
    </cfRule>
    <cfRule type="expression" dxfId="5680" priority="340">
      <formula>O504/#REF!&lt;1</formula>
    </cfRule>
  </conditionalFormatting>
  <conditionalFormatting sqref="O465:P465">
    <cfRule type="cellIs" dxfId="5679" priority="138" operator="lessThan">
      <formula>0</formula>
    </cfRule>
  </conditionalFormatting>
  <conditionalFormatting sqref="O465:P465">
    <cfRule type="expression" dxfId="5678" priority="136">
      <formula>O465/M465&gt;1</formula>
    </cfRule>
    <cfRule type="expression" dxfId="5677" priority="137">
      <formula>O465/M465&lt;1</formula>
    </cfRule>
  </conditionalFormatting>
  <conditionalFormatting sqref="O511:P511">
    <cfRule type="cellIs" dxfId="5676" priority="135" operator="lessThan">
      <formula>0</formula>
    </cfRule>
  </conditionalFormatting>
  <conditionalFormatting sqref="O511:P511">
    <cfRule type="expression" dxfId="5675" priority="133">
      <formula>O511/M511&gt;1</formula>
    </cfRule>
    <cfRule type="expression" dxfId="5674" priority="134">
      <formula>O511/M511&lt;1</formula>
    </cfRule>
  </conditionalFormatting>
  <conditionalFormatting sqref="O568:P568">
    <cfRule type="cellIs" dxfId="5673" priority="123" operator="lessThan">
      <formula>0</formula>
    </cfRule>
  </conditionalFormatting>
  <conditionalFormatting sqref="O603:P603">
    <cfRule type="expression" dxfId="5672" priority="95">
      <formula>O603/M603&gt;1</formula>
    </cfRule>
    <cfRule type="expression" dxfId="5671" priority="96">
      <formula>O603/M603&lt;1</formula>
    </cfRule>
  </conditionalFormatting>
  <conditionalFormatting sqref="O552:P552">
    <cfRule type="cellIs" dxfId="5670" priority="120" operator="lessThan">
      <formula>0</formula>
    </cfRule>
  </conditionalFormatting>
  <conditionalFormatting sqref="O552:P552">
    <cfRule type="expression" dxfId="5669" priority="118">
      <formula>O552/M552&gt;1</formula>
    </cfRule>
    <cfRule type="expression" dxfId="5668" priority="119">
      <formula>O552/M552&lt;1</formula>
    </cfRule>
  </conditionalFormatting>
  <conditionalFormatting sqref="O560:P560">
    <cfRule type="cellIs" dxfId="5667" priority="117" operator="lessThan">
      <formula>0</formula>
    </cfRule>
  </conditionalFormatting>
  <conditionalFormatting sqref="O560:P560">
    <cfRule type="expression" dxfId="5666" priority="115">
      <formula>O560/M560&gt;1</formula>
    </cfRule>
    <cfRule type="expression" dxfId="5665" priority="116">
      <formula>O560/M560&lt;1</formula>
    </cfRule>
  </conditionalFormatting>
  <conditionalFormatting sqref="O575:P575">
    <cfRule type="cellIs" dxfId="5664" priority="114" operator="lessThan">
      <formula>0</formula>
    </cfRule>
  </conditionalFormatting>
  <conditionalFormatting sqref="O575:P575">
    <cfRule type="expression" dxfId="5663" priority="112">
      <formula>O575/M575&gt;1</formula>
    </cfRule>
    <cfRule type="expression" dxfId="5662" priority="113">
      <formula>O575/M575&lt;1</formula>
    </cfRule>
  </conditionalFormatting>
  <conditionalFormatting sqref="O589:P589">
    <cfRule type="cellIs" dxfId="5661" priority="111" operator="lessThan">
      <formula>0</formula>
    </cfRule>
  </conditionalFormatting>
  <conditionalFormatting sqref="O589:P589">
    <cfRule type="expression" dxfId="5660" priority="109">
      <formula>O589/M589&gt;1</formula>
    </cfRule>
    <cfRule type="expression" dxfId="5659" priority="110">
      <formula>O589/M589&lt;1</formula>
    </cfRule>
  </conditionalFormatting>
  <conditionalFormatting sqref="O521:P521">
    <cfRule type="cellIs" dxfId="5658" priority="132" operator="lessThan">
      <formula>0</formula>
    </cfRule>
  </conditionalFormatting>
  <conditionalFormatting sqref="O521:P521 O636:P637 O639:P640">
    <cfRule type="expression" dxfId="5657" priority="130">
      <formula>O521/M521&gt;1</formula>
    </cfRule>
    <cfRule type="expression" dxfId="5656" priority="131">
      <formula>O521/M521&lt;1</formula>
    </cfRule>
  </conditionalFormatting>
  <conditionalFormatting sqref="O529:P529">
    <cfRule type="cellIs" dxfId="5655" priority="129" operator="lessThan">
      <formula>0</formula>
    </cfRule>
  </conditionalFormatting>
  <conditionalFormatting sqref="O529:P529">
    <cfRule type="expression" dxfId="5654" priority="127">
      <formula>O529/M529&gt;1</formula>
    </cfRule>
    <cfRule type="expression" dxfId="5653" priority="128">
      <formula>O529/M529&lt;1</formula>
    </cfRule>
  </conditionalFormatting>
  <conditionalFormatting sqref="O582:P582">
    <cfRule type="expression" dxfId="5652" priority="106">
      <formula>O582/M582&gt;1</formula>
    </cfRule>
    <cfRule type="expression" dxfId="5651" priority="107">
      <formula>O582/M582&lt;1</formula>
    </cfRule>
  </conditionalFormatting>
  <conditionalFormatting sqref="O537:P537">
    <cfRule type="cellIs" dxfId="5650" priority="126" operator="lessThan">
      <formula>0</formula>
    </cfRule>
  </conditionalFormatting>
  <conditionalFormatting sqref="O537:P537">
    <cfRule type="expression" dxfId="5649" priority="124">
      <formula>O537/M537&gt;1</formula>
    </cfRule>
    <cfRule type="expression" dxfId="5648" priority="125">
      <formula>O537/M537&lt;1</formula>
    </cfRule>
  </conditionalFormatting>
  <conditionalFormatting sqref="O641:P645 B636:P637">
    <cfRule type="cellIs" dxfId="5647" priority="105" operator="lessThan">
      <formula>0</formula>
    </cfRule>
  </conditionalFormatting>
  <conditionalFormatting sqref="O568:P568">
    <cfRule type="expression" dxfId="5646" priority="121">
      <formula>O568/M568&gt;1</formula>
    </cfRule>
    <cfRule type="expression" dxfId="5645" priority="122">
      <formula>O568/M568&lt;1</formula>
    </cfRule>
  </conditionalFormatting>
  <conditionalFormatting sqref="O597:P597">
    <cfRule type="cellIs" dxfId="5644" priority="102" operator="lessThan">
      <formula>0</formula>
    </cfRule>
  </conditionalFormatting>
  <conditionalFormatting sqref="O608:P608">
    <cfRule type="expression" dxfId="5643" priority="90">
      <formula>O608/M608&gt;1</formula>
    </cfRule>
    <cfRule type="expression" dxfId="5642" priority="91">
      <formula>O608/M608&lt;1</formula>
    </cfRule>
  </conditionalFormatting>
  <conditionalFormatting sqref="O582:P582">
    <cfRule type="cellIs" dxfId="5641" priority="108" operator="lessThan">
      <formula>0</formula>
    </cfRule>
  </conditionalFormatting>
  <conditionalFormatting sqref="O597:P597">
    <cfRule type="expression" dxfId="5640" priority="100">
      <formula>O597/M597&gt;1</formula>
    </cfRule>
    <cfRule type="expression" dxfId="5639" priority="101">
      <formula>O597/M597&lt;1</formula>
    </cfRule>
  </conditionalFormatting>
  <conditionalFormatting sqref="P676:P679">
    <cfRule type="cellIs" dxfId="5638" priority="89" operator="lessThan">
      <formula>0</formula>
    </cfRule>
  </conditionalFormatting>
  <conditionalFormatting sqref="O678:P678">
    <cfRule type="cellIs" dxfId="5637" priority="88" operator="lessThan">
      <formula>0</formula>
    </cfRule>
  </conditionalFormatting>
  <conditionalFormatting sqref="P680:P683">
    <cfRule type="cellIs" dxfId="5636" priority="87" operator="lessThan">
      <formula>0</formula>
    </cfRule>
  </conditionalFormatting>
  <conditionalFormatting sqref="O682:P682">
    <cfRule type="cellIs" dxfId="5635" priority="86" operator="lessThan">
      <formula>0</formula>
    </cfRule>
  </conditionalFormatting>
  <conditionalFormatting sqref="P684:P687">
    <cfRule type="cellIs" dxfId="5634" priority="85" operator="lessThan">
      <formula>0</formula>
    </cfRule>
  </conditionalFormatting>
  <conditionalFormatting sqref="O686:P686">
    <cfRule type="cellIs" dxfId="5633" priority="84" operator="lessThan">
      <formula>0</formula>
    </cfRule>
  </conditionalFormatting>
  <conditionalFormatting sqref="P688:P691">
    <cfRule type="cellIs" dxfId="5632" priority="83" operator="lessThan">
      <formula>0</formula>
    </cfRule>
  </conditionalFormatting>
  <conditionalFormatting sqref="O690:P690">
    <cfRule type="cellIs" dxfId="5631" priority="82" operator="lessThan">
      <formula>0</formula>
    </cfRule>
  </conditionalFormatting>
  <conditionalFormatting sqref="O692:P693 O695:P695">
    <cfRule type="cellIs" dxfId="5630" priority="81" operator="lessThan">
      <formula>0</formula>
    </cfRule>
  </conditionalFormatting>
  <conditionalFormatting sqref="P696:P699">
    <cfRule type="cellIs" dxfId="5629" priority="80" operator="lessThan">
      <formula>0</formula>
    </cfRule>
  </conditionalFormatting>
  <conditionalFormatting sqref="O698:P698">
    <cfRule type="cellIs" dxfId="5628" priority="79" operator="lessThan">
      <formula>0</formula>
    </cfRule>
  </conditionalFormatting>
  <conditionalFormatting sqref="P700:P703">
    <cfRule type="cellIs" dxfId="5627" priority="78" operator="lessThan">
      <formula>0</formula>
    </cfRule>
  </conditionalFormatting>
  <conditionalFormatting sqref="O702:P702">
    <cfRule type="cellIs" dxfId="5626" priority="77" operator="lessThan">
      <formula>0</formula>
    </cfRule>
  </conditionalFormatting>
  <conditionalFormatting sqref="P704:P707">
    <cfRule type="cellIs" dxfId="5625" priority="76" operator="lessThan">
      <formula>0</formula>
    </cfRule>
  </conditionalFormatting>
  <conditionalFormatting sqref="O706:P706">
    <cfRule type="cellIs" dxfId="5624" priority="75" operator="lessThan">
      <formula>0</formula>
    </cfRule>
  </conditionalFormatting>
  <conditionalFormatting sqref="P712:P715">
    <cfRule type="cellIs" dxfId="5623" priority="74" operator="lessThan">
      <formula>0</formula>
    </cfRule>
  </conditionalFormatting>
  <conditionalFormatting sqref="O714:P714">
    <cfRule type="cellIs" dxfId="5622" priority="73" operator="lessThan">
      <formula>0</formula>
    </cfRule>
  </conditionalFormatting>
  <conditionalFormatting sqref="P716:P719">
    <cfRule type="cellIs" dxfId="5621" priority="72" operator="lessThan">
      <formula>0</formula>
    </cfRule>
  </conditionalFormatting>
  <conditionalFormatting sqref="O718:P718">
    <cfRule type="cellIs" dxfId="5620" priority="71" operator="lessThan">
      <formula>0</formula>
    </cfRule>
  </conditionalFormatting>
  <conditionalFormatting sqref="O466:P466">
    <cfRule type="cellIs" dxfId="5619" priority="70" operator="lessThan">
      <formula>0</formula>
    </cfRule>
  </conditionalFormatting>
  <conditionalFormatting sqref="O505:P505">
    <cfRule type="cellIs" dxfId="5618" priority="69" operator="lessThan">
      <formula>0</formula>
    </cfRule>
  </conditionalFormatting>
  <conditionalFormatting sqref="O513:P513">
    <cfRule type="cellIs" dxfId="5617" priority="68" operator="lessThan">
      <formula>0</formula>
    </cfRule>
  </conditionalFormatting>
  <conditionalFormatting sqref="O522:P522">
    <cfRule type="cellIs" dxfId="5616" priority="67" operator="lessThan">
      <formula>0</formula>
    </cfRule>
  </conditionalFormatting>
  <conditionalFormatting sqref="O530:P530">
    <cfRule type="cellIs" dxfId="5615" priority="66" operator="lessThan">
      <formula>0</formula>
    </cfRule>
  </conditionalFormatting>
  <conditionalFormatting sqref="O538:P538">
    <cfRule type="cellIs" dxfId="5614" priority="65" operator="lessThan">
      <formula>0</formula>
    </cfRule>
  </conditionalFormatting>
  <conditionalFormatting sqref="O553:P553">
    <cfRule type="cellIs" dxfId="5613" priority="64" operator="lessThan">
      <formula>0</formula>
    </cfRule>
  </conditionalFormatting>
  <conditionalFormatting sqref="O561:P561">
    <cfRule type="cellIs" dxfId="5612" priority="63" operator="lessThan">
      <formula>0</formula>
    </cfRule>
  </conditionalFormatting>
  <conditionalFormatting sqref="O590:P590">
    <cfRule type="cellIs" dxfId="5611" priority="62" operator="lessThan">
      <formula>0</formula>
    </cfRule>
  </conditionalFormatting>
  <conditionalFormatting sqref="B720:N723">
    <cfRule type="cellIs" dxfId="5610" priority="58" operator="lessThan">
      <formula>0</formula>
    </cfRule>
  </conditionalFormatting>
  <conditionalFormatting sqref="I722:N722 Q720:R723">
    <cfRule type="cellIs" dxfId="5609" priority="57" operator="lessThan">
      <formula>0</formula>
    </cfRule>
  </conditionalFormatting>
  <conditionalFormatting sqref="P720:P723">
    <cfRule type="cellIs" dxfId="5608" priority="56" operator="lessThan">
      <formula>0</formula>
    </cfRule>
  </conditionalFormatting>
  <conditionalFormatting sqref="O722:P722">
    <cfRule type="cellIs" dxfId="5607" priority="55" operator="lessThan">
      <formula>0</formula>
    </cfRule>
  </conditionalFormatting>
  <conditionalFormatting sqref="Q655:Q658">
    <cfRule type="cellIs" dxfId="5606" priority="54" operator="lessThan">
      <formula>0</formula>
    </cfRule>
  </conditionalFormatting>
  <conditionalFormatting sqref="Q638:R638 R639:R640">
    <cfRule type="cellIs" dxfId="5605" priority="53" operator="lessThan">
      <formula>0</formula>
    </cfRule>
  </conditionalFormatting>
  <conditionalFormatting sqref="B638">
    <cfRule type="cellIs" dxfId="5604" priority="52" operator="lessThan">
      <formula>0</formula>
    </cfRule>
  </conditionalFormatting>
  <conditionalFormatting sqref="Q639:Q640">
    <cfRule type="cellIs" dxfId="5603" priority="51" operator="lessThan">
      <formula>0</formula>
    </cfRule>
  </conditionalFormatting>
  <conditionalFormatting sqref="B639:P640">
    <cfRule type="cellIs" dxfId="5602" priority="46" operator="lessThan">
      <formula>0</formula>
    </cfRule>
  </conditionalFormatting>
  <conditionalFormatting sqref="B491">
    <cfRule type="cellIs" dxfId="5601" priority="45" operator="lessThan">
      <formula>0</formula>
    </cfRule>
  </conditionalFormatting>
  <conditionalFormatting sqref="B492:N496">
    <cfRule type="cellIs" dxfId="5600" priority="44" operator="lessThan">
      <formula>0</formula>
    </cfRule>
  </conditionalFormatting>
  <conditionalFormatting sqref="B492:N496">
    <cfRule type="expression" dxfId="5599" priority="42">
      <formula>B492/A492&gt;1</formula>
    </cfRule>
    <cfRule type="expression" dxfId="5598" priority="43">
      <formula>B492/A492&lt;1</formula>
    </cfRule>
  </conditionalFormatting>
  <conditionalFormatting sqref="P492:P496">
    <cfRule type="cellIs" dxfId="5597" priority="41" operator="lessThan">
      <formula>0</formula>
    </cfRule>
  </conditionalFormatting>
  <conditionalFormatting sqref="P492:P496">
    <cfRule type="expression" dxfId="5596" priority="39">
      <formula>P492/N492&gt;1</formula>
    </cfRule>
    <cfRule type="expression" dxfId="5595" priority="40">
      <formula>P492/N492&lt;1</formula>
    </cfRule>
  </conditionalFormatting>
  <conditionalFormatting sqref="B357:P360">
    <cfRule type="cellIs" dxfId="5594" priority="38" operator="lessThan">
      <formula>0</formula>
    </cfRule>
  </conditionalFormatting>
  <conditionalFormatting sqref="O616:O619">
    <cfRule type="cellIs" dxfId="5593" priority="29" operator="lessThan">
      <formula>0</formula>
    </cfRule>
  </conditionalFormatting>
  <conditionalFormatting sqref="O605:O607">
    <cfRule type="cellIs" dxfId="5592" priority="23" operator="lessThan">
      <formula>0</formula>
    </cfRule>
  </conditionalFormatting>
  <conditionalFormatting sqref="O626:O629">
    <cfRule type="cellIs" dxfId="5591" priority="25" operator="lessThan">
      <formula>0</formula>
    </cfRule>
  </conditionalFormatting>
  <conditionalFormatting sqref="O616:O619">
    <cfRule type="cellIs" dxfId="5590" priority="30" operator="lessThan">
      <formula>0</formula>
    </cfRule>
  </conditionalFormatting>
  <conditionalFormatting sqref="O605:O607">
    <cfRule type="cellIs" dxfId="5589" priority="24" operator="lessThan">
      <formula>0</formula>
    </cfRule>
  </conditionalFormatting>
  <conditionalFormatting sqref="O351:O354">
    <cfRule type="cellIs" dxfId="5588" priority="37" operator="lessThan">
      <formula>0</formula>
    </cfRule>
  </conditionalFormatting>
  <conditionalFormatting sqref="O363:O364">
    <cfRule type="cellIs" dxfId="5587" priority="36" operator="lessThan">
      <formula>0</formula>
    </cfRule>
  </conditionalFormatting>
  <conditionalFormatting sqref="O369:O370">
    <cfRule type="cellIs" dxfId="5586" priority="35" operator="lessThan">
      <formula>0</formula>
    </cfRule>
  </conditionalFormatting>
  <conditionalFormatting sqref="O375:O376">
    <cfRule type="cellIs" dxfId="5585" priority="34" operator="lessThan">
      <formula>0</formula>
    </cfRule>
  </conditionalFormatting>
  <conditionalFormatting sqref="O381:O383">
    <cfRule type="cellIs" dxfId="5584" priority="33" operator="lessThan">
      <formula>0</formula>
    </cfRule>
  </conditionalFormatting>
  <conditionalFormatting sqref="O593:O595">
    <cfRule type="cellIs" dxfId="5583" priority="31" operator="lessThan">
      <formula>0</formula>
    </cfRule>
  </conditionalFormatting>
  <conditionalFormatting sqref="O593:O595">
    <cfRule type="cellIs" dxfId="5582" priority="32" operator="lessThan">
      <formula>0</formula>
    </cfRule>
  </conditionalFormatting>
  <conditionalFormatting sqref="O621:O624">
    <cfRule type="cellIs" dxfId="5581" priority="27" operator="lessThan">
      <formula>0</formula>
    </cfRule>
  </conditionalFormatting>
  <conditionalFormatting sqref="O621:O624">
    <cfRule type="cellIs" dxfId="5580" priority="28" operator="lessThan">
      <formula>0</formula>
    </cfRule>
  </conditionalFormatting>
  <conditionalFormatting sqref="O626:O629">
    <cfRule type="cellIs" dxfId="5579" priority="26" operator="lessThan">
      <formula>0</formula>
    </cfRule>
  </conditionalFormatting>
  <conditionalFormatting sqref="O611:O614">
    <cfRule type="cellIs" dxfId="5578" priority="21" operator="lessThan">
      <formula>0</formula>
    </cfRule>
  </conditionalFormatting>
  <conditionalFormatting sqref="O611:O614">
    <cfRule type="cellIs" dxfId="5577" priority="22" operator="lessThan">
      <formula>0</formula>
    </cfRule>
  </conditionalFormatting>
  <conditionalFormatting sqref="O461:O464">
    <cfRule type="cellIs" dxfId="5576" priority="20" operator="lessThan">
      <formula>0</formula>
    </cfRule>
  </conditionalFormatting>
  <conditionalFormatting sqref="O507:O510">
    <cfRule type="cellIs" dxfId="5575" priority="19" operator="lessThan">
      <formula>0</formula>
    </cfRule>
  </conditionalFormatting>
  <conditionalFormatting sqref="O507:O510">
    <cfRule type="expression" dxfId="5574" priority="17">
      <formula>O507/M507&gt;1</formula>
    </cfRule>
    <cfRule type="expression" dxfId="5573" priority="18">
      <formula>O507/M507&lt;1</formula>
    </cfRule>
  </conditionalFormatting>
  <conditionalFormatting sqref="O584:O587 O570:O573 O555:O558 O547:O550">
    <cfRule type="cellIs" dxfId="5572" priority="16" operator="lessThan">
      <formula>0</formula>
    </cfRule>
  </conditionalFormatting>
  <conditionalFormatting sqref="O584:O587">
    <cfRule type="expression" dxfId="5571" priority="14">
      <formula>O584/M584&gt;1</formula>
    </cfRule>
    <cfRule type="expression" dxfId="5570" priority="15">
      <formula>O584/M584&lt;1</formula>
    </cfRule>
  </conditionalFormatting>
  <conditionalFormatting sqref="O676:O679">
    <cfRule type="cellIs" dxfId="5569" priority="13" operator="lessThan">
      <formula>0</formula>
    </cfRule>
  </conditionalFormatting>
  <conditionalFormatting sqref="O680:O683">
    <cfRule type="cellIs" dxfId="5568" priority="12" operator="lessThan">
      <formula>0</formula>
    </cfRule>
  </conditionalFormatting>
  <conditionalFormatting sqref="O684:O687">
    <cfRule type="cellIs" dxfId="5567" priority="11" operator="lessThan">
      <formula>0</formula>
    </cfRule>
  </conditionalFormatting>
  <conditionalFormatting sqref="O688:O691">
    <cfRule type="cellIs" dxfId="5566" priority="10" operator="lessThan">
      <formula>0</formula>
    </cfRule>
  </conditionalFormatting>
  <conditionalFormatting sqref="O696:O699">
    <cfRule type="cellIs" dxfId="5565" priority="9" operator="lessThan">
      <formula>0</formula>
    </cfRule>
  </conditionalFormatting>
  <conditionalFormatting sqref="O700:O703">
    <cfRule type="cellIs" dxfId="5564" priority="8" operator="lessThan">
      <formula>0</formula>
    </cfRule>
  </conditionalFormatting>
  <conditionalFormatting sqref="O704:O707">
    <cfRule type="cellIs" dxfId="5563" priority="7" operator="lessThan">
      <formula>0</formula>
    </cfRule>
  </conditionalFormatting>
  <conditionalFormatting sqref="O712:O715">
    <cfRule type="cellIs" dxfId="5562" priority="6" operator="lessThan">
      <formula>0</formula>
    </cfRule>
  </conditionalFormatting>
  <conditionalFormatting sqref="O716:O719">
    <cfRule type="cellIs" dxfId="5561" priority="5" operator="lessThan">
      <formula>0</formula>
    </cfRule>
  </conditionalFormatting>
  <conditionalFormatting sqref="O720:O723">
    <cfRule type="cellIs" dxfId="5560" priority="4" operator="lessThan">
      <formula>0</formula>
    </cfRule>
  </conditionalFormatting>
  <conditionalFormatting sqref="O492:O496">
    <cfRule type="cellIs" dxfId="5559" priority="3" operator="lessThan">
      <formula>0</formula>
    </cfRule>
  </conditionalFormatting>
  <conditionalFormatting sqref="O492:O496">
    <cfRule type="expression" dxfId="5558" priority="1">
      <formula>O492/M492&gt;1</formula>
    </cfRule>
    <cfRule type="expression" dxfId="5557" priority="2">
      <formula>O492/M492&lt;1</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98" zoomScaleNormal="100" workbookViewId="0">
      <selection activeCell="O615" sqref="O615"/>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319</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322</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324</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383</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384</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ht="14">
      <c r="A121" s="152" t="s">
        <v>387</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367</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4" t="s">
        <v>379</v>
      </c>
      <c r="Q346" s="134" t="s">
        <v>380</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ht="14">
      <c r="A348" s="84"/>
      <c r="B348" s="347" t="s">
        <v>11</v>
      </c>
      <c r="C348" s="347"/>
      <c r="D348" s="347"/>
      <c r="E348" s="347"/>
      <c r="F348" s="347"/>
      <c r="G348" s="347"/>
      <c r="H348" s="347"/>
      <c r="I348" s="347"/>
      <c r="J348" s="347"/>
      <c r="K348" s="347"/>
      <c r="L348" s="347"/>
      <c r="M348" s="347"/>
      <c r="N348" s="347"/>
      <c r="O348" s="347"/>
      <c r="P348" s="6"/>
      <c r="Q348" s="3"/>
    </row>
    <row r="349" spans="1:53" ht="14">
      <c r="B349" s="368" t="s">
        <v>310</v>
      </c>
      <c r="C349" s="368"/>
      <c r="D349" s="368"/>
      <c r="E349" s="368"/>
      <c r="F349" s="368"/>
      <c r="G349" s="368"/>
      <c r="H349" s="368"/>
      <c r="I349" s="368"/>
      <c r="J349" s="368"/>
      <c r="K349" s="368"/>
      <c r="L349" s="368"/>
      <c r="M349" s="368"/>
      <c r="N349" s="368"/>
      <c r="O349" s="368"/>
      <c r="P349" s="6"/>
      <c r="Q349" s="3"/>
    </row>
    <row r="350" spans="1:53" ht="14">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388</v>
      </c>
    </row>
    <row r="355" spans="2:17" ht="14">
      <c r="B355" s="368" t="s">
        <v>383</v>
      </c>
      <c r="C355" s="368"/>
      <c r="D355" s="368"/>
      <c r="E355" s="368"/>
      <c r="F355" s="368"/>
      <c r="G355" s="368"/>
      <c r="H355" s="368"/>
      <c r="I355" s="368"/>
      <c r="J355" s="368"/>
      <c r="K355" s="368"/>
      <c r="L355" s="368"/>
      <c r="M355" s="368"/>
      <c r="N355" s="368"/>
      <c r="O355" s="368"/>
      <c r="P355" s="6"/>
      <c r="Q355" s="3"/>
    </row>
    <row r="356" spans="2:17" ht="14">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388</v>
      </c>
    </row>
    <row r="361" spans="2:17" ht="14">
      <c r="B361" s="377" t="s">
        <v>314</v>
      </c>
      <c r="C361" s="378"/>
      <c r="D361" s="378"/>
      <c r="E361" s="378"/>
      <c r="F361" s="378"/>
      <c r="G361" s="378"/>
      <c r="H361" s="378"/>
      <c r="I361" s="378"/>
      <c r="J361" s="378"/>
      <c r="K361" s="378"/>
      <c r="L361" s="378"/>
      <c r="M361" s="378"/>
      <c r="N361" s="378"/>
      <c r="O361" s="379"/>
      <c r="P361" s="6"/>
      <c r="Q361" s="3"/>
    </row>
    <row r="362" spans="2:17" ht="14">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388</v>
      </c>
    </row>
    <row r="367" spans="2:17" ht="14">
      <c r="B367" s="368" t="s">
        <v>384</v>
      </c>
      <c r="C367" s="368"/>
      <c r="D367" s="368"/>
      <c r="E367" s="368"/>
      <c r="F367" s="368"/>
      <c r="G367" s="368"/>
      <c r="H367" s="368"/>
      <c r="I367" s="368"/>
      <c r="J367" s="368"/>
      <c r="K367" s="368"/>
      <c r="L367" s="368"/>
      <c r="M367" s="368"/>
      <c r="N367" s="368"/>
      <c r="O367" s="368"/>
      <c r="P367" s="6"/>
      <c r="Q367" s="3"/>
    </row>
    <row r="368" spans="2:17" ht="14">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388</v>
      </c>
    </row>
    <row r="373" spans="2:17" ht="14">
      <c r="B373" s="369" t="s">
        <v>387</v>
      </c>
      <c r="C373" s="369"/>
      <c r="D373" s="369"/>
      <c r="E373" s="369"/>
      <c r="F373" s="369"/>
      <c r="G373" s="369"/>
      <c r="H373" s="369"/>
      <c r="I373" s="369"/>
      <c r="J373" s="369"/>
      <c r="K373" s="369"/>
      <c r="L373" s="369"/>
      <c r="M373" s="369"/>
      <c r="N373" s="369"/>
      <c r="O373" s="369"/>
      <c r="P373" s="6"/>
      <c r="Q373" s="3"/>
    </row>
    <row r="374" spans="2:17" ht="14">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388</v>
      </c>
    </row>
    <row r="379" spans="2:17" ht="14">
      <c r="B379" s="368" t="s">
        <v>315</v>
      </c>
      <c r="C379" s="368"/>
      <c r="D379" s="368"/>
      <c r="E379" s="368"/>
      <c r="F379" s="368"/>
      <c r="G379" s="368"/>
      <c r="H379" s="368"/>
      <c r="I379" s="368"/>
      <c r="J379" s="368"/>
      <c r="K379" s="368"/>
      <c r="L379" s="368"/>
      <c r="M379" s="368"/>
      <c r="N379" s="368"/>
      <c r="O379" s="368"/>
      <c r="P379" s="6"/>
      <c r="Q379" s="3"/>
    </row>
    <row r="380" spans="2:17" ht="14">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388</v>
      </c>
    </row>
    <row r="385" spans="1:17" ht="14">
      <c r="B385" s="368" t="s">
        <v>316</v>
      </c>
      <c r="C385" s="368"/>
      <c r="D385" s="368"/>
      <c r="E385" s="368"/>
      <c r="F385" s="368"/>
      <c r="G385" s="368"/>
      <c r="H385" s="368"/>
      <c r="I385" s="368"/>
      <c r="J385" s="368"/>
      <c r="K385" s="368"/>
      <c r="L385" s="368"/>
      <c r="M385" s="368"/>
      <c r="N385" s="368"/>
      <c r="O385" s="368"/>
      <c r="P385" s="6"/>
      <c r="Q385" s="3"/>
    </row>
    <row r="386" spans="1:17" ht="14">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388</v>
      </c>
    </row>
    <row r="391" spans="1:17" ht="14">
      <c r="B391" s="369" t="s">
        <v>317</v>
      </c>
      <c r="C391" s="369"/>
      <c r="D391" s="369"/>
      <c r="E391" s="369"/>
      <c r="F391" s="369"/>
      <c r="G391" s="369"/>
      <c r="H391" s="369"/>
      <c r="I391" s="369"/>
      <c r="J391" s="369"/>
      <c r="K391" s="369"/>
      <c r="L391" s="369"/>
      <c r="M391" s="369"/>
      <c r="N391" s="369"/>
      <c r="O391" s="369"/>
      <c r="P391" s="6"/>
      <c r="Q391" s="3"/>
    </row>
    <row r="392" spans="1:17" ht="14">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388</v>
      </c>
    </row>
    <row r="397" spans="1:17" ht="14">
      <c r="B397" s="347" t="s">
        <v>318</v>
      </c>
      <c r="C397" s="347"/>
      <c r="D397" s="347"/>
      <c r="E397" s="347"/>
      <c r="F397" s="347"/>
      <c r="G397" s="347"/>
      <c r="H397" s="347"/>
      <c r="I397" s="347"/>
      <c r="J397" s="347"/>
      <c r="K397" s="347"/>
      <c r="L397" s="347"/>
      <c r="M397" s="347"/>
      <c r="N397" s="347"/>
      <c r="O397" s="347"/>
      <c r="P397" s="6"/>
      <c r="Q397" s="3"/>
    </row>
    <row r="398" spans="1:17" ht="14">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c r="B402" s="364" t="s">
        <v>1</v>
      </c>
      <c r="C402" s="364"/>
      <c r="D402" s="364"/>
      <c r="E402" s="364"/>
      <c r="F402" s="364"/>
      <c r="G402" s="364"/>
      <c r="H402" s="364"/>
      <c r="I402" s="364"/>
      <c r="J402" s="364"/>
      <c r="K402" s="364"/>
      <c r="L402" s="364"/>
      <c r="M402" s="364"/>
      <c r="N402" s="364"/>
      <c r="O402" s="364"/>
    </row>
    <row r="403" spans="1:17" ht="14">
      <c r="B403" s="365" t="s">
        <v>2</v>
      </c>
      <c r="C403" s="365"/>
      <c r="D403" s="365"/>
      <c r="E403" s="365"/>
      <c r="F403" s="365"/>
      <c r="G403" s="365"/>
      <c r="H403" s="365"/>
      <c r="I403" s="365"/>
      <c r="J403" s="365"/>
      <c r="K403" s="365"/>
      <c r="L403" s="365"/>
      <c r="M403" s="365"/>
      <c r="N403" s="365"/>
      <c r="O403" s="365"/>
      <c r="P403" s="6"/>
      <c r="Q403" s="3"/>
    </row>
    <row r="404" spans="1:17" ht="14">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388</v>
      </c>
    </row>
    <row r="409" spans="1:17" ht="14">
      <c r="B409" s="370" t="s">
        <v>3</v>
      </c>
      <c r="C409" s="370"/>
      <c r="D409" s="370"/>
      <c r="E409" s="370"/>
      <c r="F409" s="370"/>
      <c r="G409" s="370"/>
      <c r="H409" s="370"/>
      <c r="I409" s="370"/>
      <c r="J409" s="370"/>
      <c r="K409" s="370"/>
      <c r="L409" s="370"/>
      <c r="M409" s="370"/>
      <c r="N409" s="370"/>
      <c r="O409" s="370"/>
      <c r="P409" s="6"/>
      <c r="Q409" s="3"/>
    </row>
    <row r="410" spans="1:17" ht="14">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388</v>
      </c>
    </row>
    <row r="415" spans="1:17" ht="14">
      <c r="B415" s="372" t="s">
        <v>4</v>
      </c>
      <c r="C415" s="372"/>
      <c r="D415" s="372"/>
      <c r="E415" s="372"/>
      <c r="F415" s="372"/>
      <c r="G415" s="372"/>
      <c r="H415" s="372"/>
      <c r="I415" s="372"/>
      <c r="J415" s="372"/>
      <c r="K415" s="372"/>
      <c r="L415" s="372"/>
      <c r="M415" s="372"/>
      <c r="N415" s="372"/>
      <c r="O415" s="372"/>
      <c r="P415" s="6"/>
      <c r="Q415" s="3"/>
    </row>
    <row r="416" spans="1:17" ht="14">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388</v>
      </c>
    </row>
    <row r="421" spans="2:17" ht="14">
      <c r="B421" s="364" t="s">
        <v>326</v>
      </c>
      <c r="C421" s="364"/>
      <c r="D421" s="364"/>
      <c r="E421" s="364"/>
      <c r="F421" s="364"/>
      <c r="G421" s="364"/>
      <c r="H421" s="364"/>
      <c r="I421" s="364"/>
      <c r="J421" s="364"/>
      <c r="K421" s="364"/>
      <c r="L421" s="364"/>
      <c r="M421" s="364"/>
      <c r="N421" s="364"/>
      <c r="O421" s="364"/>
      <c r="P421" s="6"/>
      <c r="Q421" s="3"/>
    </row>
    <row r="422" spans="2:17" ht="14">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388</v>
      </c>
    </row>
    <row r="427" spans="2:17" ht="14">
      <c r="B427" s="363" t="s">
        <v>17</v>
      </c>
      <c r="C427" s="363"/>
      <c r="D427" s="363"/>
      <c r="E427" s="363"/>
      <c r="F427" s="363"/>
      <c r="G427" s="363"/>
      <c r="H427" s="363"/>
      <c r="I427" s="363"/>
      <c r="J427" s="363"/>
      <c r="K427" s="363"/>
      <c r="L427" s="363"/>
      <c r="M427" s="363"/>
      <c r="N427" s="363"/>
      <c r="O427" s="363"/>
      <c r="P427" s="6"/>
      <c r="Q427" s="11"/>
    </row>
    <row r="428" spans="2:17" ht="14">
      <c r="B428" s="376" t="s">
        <v>327</v>
      </c>
      <c r="C428" s="376"/>
      <c r="D428" s="376"/>
      <c r="E428" s="376"/>
      <c r="F428" s="376"/>
      <c r="G428" s="376"/>
      <c r="H428" s="376"/>
      <c r="I428" s="376"/>
      <c r="J428" s="376"/>
      <c r="K428" s="376"/>
      <c r="L428" s="376"/>
      <c r="M428" s="376"/>
      <c r="N428" s="376"/>
      <c r="O428" s="376"/>
    </row>
    <row r="429" spans="2:17" ht="14">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388</v>
      </c>
    </row>
    <row r="434" spans="1:18" ht="14">
      <c r="B434" s="363" t="s">
        <v>328</v>
      </c>
      <c r="C434" s="363"/>
      <c r="D434" s="363"/>
      <c r="E434" s="363"/>
      <c r="F434" s="363"/>
      <c r="G434" s="363"/>
      <c r="H434" s="363"/>
      <c r="I434" s="363"/>
      <c r="J434" s="363"/>
      <c r="K434" s="363"/>
      <c r="L434" s="363"/>
      <c r="M434" s="363"/>
      <c r="N434" s="363"/>
      <c r="O434" s="363"/>
    </row>
    <row r="435" spans="1:18" ht="14">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388</v>
      </c>
    </row>
    <row r="440" spans="1:18" ht="14">
      <c r="B440" s="347" t="s">
        <v>18</v>
      </c>
      <c r="C440" s="347"/>
      <c r="D440" s="347"/>
      <c r="E440" s="347"/>
      <c r="F440" s="347"/>
      <c r="G440" s="347"/>
      <c r="H440" s="347"/>
      <c r="I440" s="347"/>
      <c r="J440" s="347"/>
      <c r="K440" s="347"/>
      <c r="L440" s="347"/>
      <c r="M440" s="347"/>
      <c r="N440" s="347"/>
      <c r="O440" s="347"/>
      <c r="P440" s="6"/>
      <c r="Q440" s="15"/>
    </row>
    <row r="441" spans="1:18" ht="14">
      <c r="B441" s="347" t="s">
        <v>348</v>
      </c>
      <c r="C441" s="347"/>
      <c r="D441" s="347"/>
      <c r="E441" s="347"/>
      <c r="F441" s="347"/>
      <c r="G441" s="347"/>
      <c r="H441" s="347"/>
      <c r="I441" s="347"/>
      <c r="J441" s="347"/>
      <c r="K441" s="347"/>
      <c r="L441" s="347"/>
      <c r="M441" s="347"/>
      <c r="N441" s="347"/>
      <c r="O441" s="347"/>
      <c r="P441" s="6"/>
      <c r="Q441" s="9"/>
    </row>
    <row r="442" spans="1:18" ht="14">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388</v>
      </c>
    </row>
    <row r="449" spans="1:17" ht="14">
      <c r="B449" s="347" t="s">
        <v>385</v>
      </c>
      <c r="C449" s="347"/>
      <c r="D449" s="347"/>
      <c r="E449" s="347"/>
      <c r="F449" s="347"/>
      <c r="G449" s="347"/>
      <c r="H449" s="347"/>
      <c r="I449" s="347"/>
      <c r="J449" s="347"/>
      <c r="K449" s="347"/>
      <c r="L449" s="347"/>
      <c r="M449" s="347"/>
      <c r="N449" s="347"/>
      <c r="O449" s="347"/>
      <c r="P449" s="6"/>
      <c r="Q449" s="9"/>
    </row>
    <row r="450" spans="1:17" ht="14">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388</v>
      </c>
    </row>
    <row r="457" spans="1:17" ht="14">
      <c r="B457" s="347" t="s">
        <v>309</v>
      </c>
      <c r="C457" s="347"/>
      <c r="D457" s="347"/>
      <c r="E457" s="347"/>
      <c r="F457" s="347"/>
      <c r="G457" s="347"/>
      <c r="H457" s="347"/>
      <c r="I457" s="347"/>
      <c r="J457" s="347"/>
      <c r="K457" s="347"/>
      <c r="L457" s="347"/>
      <c r="M457" s="347"/>
      <c r="N457" s="347"/>
      <c r="O457" s="347"/>
      <c r="P457" s="6"/>
      <c r="Q457" s="9"/>
    </row>
    <row r="458" spans="1:17" ht="14">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388</v>
      </c>
    </row>
    <row r="465" spans="2:17" ht="14">
      <c r="B465" s="347" t="s">
        <v>355</v>
      </c>
      <c r="C465" s="347"/>
      <c r="D465" s="347"/>
      <c r="E465" s="347"/>
      <c r="F465" s="347"/>
      <c r="G465" s="347"/>
      <c r="H465" s="347"/>
      <c r="I465" s="347"/>
      <c r="J465" s="347"/>
      <c r="K465" s="347"/>
      <c r="L465" s="347"/>
      <c r="M465" s="347"/>
      <c r="N465" s="347"/>
      <c r="O465" s="347"/>
      <c r="P465" s="6"/>
      <c r="Q465" s="9"/>
    </row>
    <row r="466" spans="2:17" ht="14">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c r="B471" s="347" t="s">
        <v>356</v>
      </c>
      <c r="C471" s="347"/>
      <c r="D471" s="347"/>
      <c r="E471" s="347"/>
      <c r="F471" s="347"/>
      <c r="G471" s="347"/>
      <c r="H471" s="347"/>
      <c r="I471" s="347"/>
      <c r="J471" s="347"/>
      <c r="K471" s="347"/>
      <c r="L471" s="347"/>
      <c r="M471" s="347"/>
      <c r="N471" s="347"/>
      <c r="O471" s="347"/>
      <c r="P471" s="6"/>
      <c r="Q471" s="9"/>
    </row>
    <row r="472" spans="2:17" ht="14">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c r="B477" s="347" t="s">
        <v>349</v>
      </c>
      <c r="C477" s="347"/>
      <c r="D477" s="347"/>
      <c r="E477" s="347"/>
      <c r="F477" s="347"/>
      <c r="G477" s="347"/>
      <c r="H477" s="347"/>
      <c r="I477" s="347"/>
      <c r="J477" s="347"/>
      <c r="K477" s="347"/>
      <c r="L477" s="347"/>
      <c r="M477" s="347"/>
      <c r="N477" s="347"/>
      <c r="O477" s="347"/>
      <c r="P477" s="6"/>
      <c r="Q477" s="9"/>
    </row>
    <row r="478" spans="2:17" s="2" customFormat="1" ht="14">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c r="B484" s="372" t="s">
        <v>357</v>
      </c>
      <c r="C484" s="372"/>
      <c r="D484" s="372"/>
      <c r="E484" s="372"/>
      <c r="F484" s="372"/>
      <c r="G484" s="372"/>
      <c r="H484" s="372"/>
      <c r="I484" s="372"/>
      <c r="J484" s="372"/>
      <c r="K484" s="372"/>
      <c r="L484" s="372"/>
      <c r="M484" s="372"/>
      <c r="N484" s="372"/>
      <c r="O484" s="372"/>
      <c r="P484" s="6"/>
      <c r="Q484" s="9"/>
    </row>
    <row r="485" spans="1:17" ht="14">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388</v>
      </c>
    </row>
    <row r="492" spans="1:17" ht="14">
      <c r="B492" s="363" t="s">
        <v>368</v>
      </c>
      <c r="C492" s="363"/>
      <c r="D492" s="363"/>
      <c r="E492" s="363"/>
      <c r="F492" s="363"/>
      <c r="G492" s="363"/>
      <c r="H492" s="363"/>
      <c r="I492" s="363"/>
      <c r="J492" s="363"/>
      <c r="K492" s="363"/>
      <c r="L492" s="363"/>
      <c r="M492" s="363"/>
      <c r="N492" s="363"/>
      <c r="O492" s="363"/>
      <c r="P492" s="6"/>
      <c r="Q492" s="9"/>
    </row>
    <row r="493" spans="1:17" ht="14">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c r="B500" s="372" t="s">
        <v>351</v>
      </c>
      <c r="C500" s="372"/>
      <c r="D500" s="372"/>
      <c r="E500" s="372"/>
      <c r="F500" s="372"/>
      <c r="G500" s="372"/>
      <c r="H500" s="372"/>
      <c r="I500" s="372"/>
      <c r="J500" s="372"/>
      <c r="K500" s="372"/>
      <c r="L500" s="372"/>
      <c r="M500" s="372"/>
      <c r="N500" s="372"/>
      <c r="O500" s="372"/>
      <c r="P500" s="6"/>
      <c r="Q500" s="9"/>
    </row>
    <row r="501" spans="1:17" ht="14">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388</v>
      </c>
    </row>
    <row r="507" spans="1:17" s="87" customFormat="1" ht="14">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c r="B508" s="363" t="s">
        <v>25</v>
      </c>
      <c r="C508" s="363"/>
      <c r="D508" s="363"/>
      <c r="E508" s="363"/>
      <c r="F508" s="363"/>
      <c r="G508" s="363"/>
      <c r="H508" s="363"/>
      <c r="I508" s="363"/>
      <c r="J508" s="363"/>
      <c r="K508" s="363"/>
      <c r="L508" s="363"/>
      <c r="M508" s="363"/>
      <c r="N508" s="363"/>
      <c r="O508" s="363"/>
      <c r="P508" s="6"/>
      <c r="Q508" s="9"/>
    </row>
    <row r="509" spans="1:17" ht="14">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c r="B516" s="372" t="s">
        <v>360</v>
      </c>
      <c r="C516" s="372"/>
      <c r="D516" s="372"/>
      <c r="E516" s="372"/>
      <c r="F516" s="372"/>
      <c r="G516" s="372"/>
      <c r="H516" s="372"/>
      <c r="I516" s="372"/>
      <c r="J516" s="372"/>
      <c r="K516" s="372"/>
      <c r="L516" s="372"/>
      <c r="M516" s="372"/>
      <c r="N516" s="372"/>
      <c r="O516" s="372"/>
      <c r="P516" s="6"/>
      <c r="Q516" s="9"/>
    </row>
    <row r="517" spans="1:17" ht="14">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388</v>
      </c>
    </row>
    <row r="523" spans="1:17" s="87" customFormat="1" ht="14">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c r="B524" s="372" t="s">
        <v>386</v>
      </c>
      <c r="C524" s="372"/>
      <c r="D524" s="372"/>
      <c r="E524" s="372"/>
      <c r="F524" s="372"/>
      <c r="G524" s="372"/>
      <c r="H524" s="372"/>
      <c r="I524" s="372"/>
      <c r="J524" s="372"/>
      <c r="K524" s="372"/>
      <c r="L524" s="372"/>
      <c r="M524" s="372"/>
      <c r="N524" s="372"/>
      <c r="O524" s="372"/>
      <c r="P524" s="6"/>
      <c r="Q524" s="9"/>
    </row>
    <row r="525" spans="1:17" ht="14">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388</v>
      </c>
    </row>
    <row r="531" spans="1:17" s="87" customFormat="1" ht="14">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c r="B532" s="363" t="s">
        <v>29</v>
      </c>
      <c r="C532" s="363"/>
      <c r="D532" s="363"/>
      <c r="E532" s="363"/>
      <c r="F532" s="363"/>
      <c r="G532" s="363"/>
      <c r="H532" s="363"/>
      <c r="I532" s="363"/>
      <c r="J532" s="363"/>
      <c r="K532" s="363"/>
      <c r="L532" s="363"/>
      <c r="M532" s="363"/>
      <c r="N532" s="363"/>
      <c r="O532" s="363"/>
      <c r="P532" s="6"/>
      <c r="Q532" s="3"/>
    </row>
    <row r="533" spans="1:17" ht="14">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c r="B539" s="366" t="s">
        <v>358</v>
      </c>
      <c r="C539" s="366"/>
      <c r="D539" s="366"/>
      <c r="E539" s="366"/>
      <c r="F539" s="366"/>
      <c r="G539" s="366"/>
      <c r="H539" s="366"/>
      <c r="I539" s="366"/>
      <c r="J539" s="366"/>
      <c r="K539" s="366"/>
      <c r="L539" s="366"/>
      <c r="M539" s="366"/>
      <c r="N539" s="366"/>
      <c r="O539" s="366"/>
      <c r="P539" s="6"/>
      <c r="Q539" s="3"/>
    </row>
    <row r="540" spans="1:17" ht="14">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c r="B546" s="363" t="s">
        <v>726</v>
      </c>
      <c r="C546" s="363"/>
      <c r="D546" s="363"/>
      <c r="E546" s="363"/>
      <c r="F546" s="363"/>
      <c r="G546" s="363"/>
      <c r="H546" s="363"/>
      <c r="I546" s="363"/>
      <c r="J546" s="363"/>
      <c r="K546" s="363"/>
      <c r="L546" s="363"/>
      <c r="M546" s="363"/>
      <c r="N546" s="363"/>
      <c r="O546" s="363"/>
      <c r="P546" s="6"/>
      <c r="Q546" s="3"/>
    </row>
    <row r="547" spans="1:17" ht="14">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c r="B554" s="347" t="s">
        <v>9</v>
      </c>
      <c r="C554" s="347"/>
      <c r="D554" s="347"/>
      <c r="E554" s="347"/>
      <c r="F554" s="347"/>
      <c r="G554" s="347"/>
      <c r="H554" s="347"/>
      <c r="I554" s="347"/>
      <c r="J554" s="347"/>
      <c r="K554" s="347"/>
      <c r="L554" s="347"/>
      <c r="M554" s="347"/>
      <c r="N554" s="347"/>
      <c r="O554" s="347"/>
    </row>
    <row r="555" spans="1:17" ht="14">
      <c r="B555" s="348" t="s">
        <v>359</v>
      </c>
      <c r="C555" s="348"/>
      <c r="D555" s="348"/>
      <c r="E555" s="348"/>
      <c r="F555" s="348"/>
      <c r="G555" s="348"/>
      <c r="H555" s="348"/>
      <c r="I555" s="348"/>
      <c r="J555" s="348"/>
      <c r="K555" s="348"/>
      <c r="L555" s="348"/>
      <c r="M555" s="348"/>
      <c r="N555" s="348"/>
      <c r="O555" s="348"/>
    </row>
    <row r="556" spans="1:17" ht="14">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388</v>
      </c>
    </row>
    <row r="561" spans="2:17" ht="14">
      <c r="B561" s="347" t="s">
        <v>361</v>
      </c>
      <c r="C561" s="347"/>
      <c r="D561" s="347"/>
      <c r="E561" s="347"/>
      <c r="F561" s="347"/>
      <c r="G561" s="347"/>
      <c r="H561" s="347"/>
      <c r="I561" s="347"/>
      <c r="J561" s="347"/>
      <c r="K561" s="347"/>
      <c r="L561" s="347"/>
      <c r="M561" s="347"/>
      <c r="N561" s="347"/>
      <c r="O561" s="347"/>
    </row>
    <row r="562" spans="2:17" ht="14">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ht="14">
      <c r="B567" s="363" t="s">
        <v>34</v>
      </c>
      <c r="C567" s="363"/>
      <c r="D567" s="363"/>
      <c r="E567" s="363"/>
      <c r="F567" s="363"/>
      <c r="G567" s="363"/>
      <c r="H567" s="363"/>
      <c r="I567" s="363"/>
      <c r="J567" s="363"/>
      <c r="K567" s="363"/>
      <c r="L567" s="363"/>
      <c r="M567" s="363"/>
      <c r="N567" s="363"/>
      <c r="O567" s="363"/>
    </row>
    <row r="568" spans="2:17" ht="14">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c r="B572" s="371" t="s">
        <v>10</v>
      </c>
      <c r="C572" s="371"/>
      <c r="D572" s="371"/>
      <c r="E572" s="371"/>
      <c r="F572" s="371"/>
      <c r="G572" s="371"/>
      <c r="H572" s="371"/>
      <c r="I572" s="371"/>
      <c r="J572" s="371"/>
      <c r="K572" s="371"/>
      <c r="L572" s="371"/>
      <c r="M572" s="371"/>
      <c r="N572" s="371"/>
      <c r="O572" s="371"/>
      <c r="P572" s="6"/>
      <c r="Q572" s="9"/>
    </row>
    <row r="573" spans="2:17" ht="14">
      <c r="B573" s="365" t="s">
        <v>362</v>
      </c>
      <c r="C573" s="365"/>
      <c r="D573" s="365"/>
      <c r="E573" s="365"/>
      <c r="F573" s="365"/>
      <c r="G573" s="365"/>
      <c r="H573" s="365"/>
      <c r="I573" s="365"/>
      <c r="J573" s="365"/>
      <c r="K573" s="365"/>
      <c r="L573" s="365"/>
      <c r="M573" s="365"/>
      <c r="N573" s="365"/>
      <c r="O573" s="365"/>
    </row>
    <row r="574" spans="2:17" ht="14">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c r="B578" s="366" t="s">
        <v>363</v>
      </c>
      <c r="C578" s="366"/>
      <c r="D578" s="366"/>
      <c r="E578" s="366"/>
      <c r="F578" s="366"/>
      <c r="G578" s="366"/>
      <c r="H578" s="366"/>
      <c r="I578" s="366"/>
      <c r="J578" s="366"/>
      <c r="K578" s="366"/>
      <c r="L578" s="366"/>
      <c r="M578" s="366"/>
      <c r="N578" s="366"/>
      <c r="O578" s="366"/>
    </row>
    <row r="579" spans="2:17" ht="14">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c r="B583" s="363" t="s">
        <v>364</v>
      </c>
      <c r="C583" s="363"/>
      <c r="D583" s="363"/>
      <c r="E583" s="363"/>
      <c r="F583" s="363"/>
      <c r="G583" s="363"/>
      <c r="H583" s="363"/>
      <c r="I583" s="363"/>
      <c r="J583" s="363"/>
      <c r="K583" s="363"/>
      <c r="L583" s="363"/>
      <c r="M583" s="363"/>
      <c r="N583" s="363"/>
      <c r="O583" s="363"/>
    </row>
    <row r="584" spans="2:17" ht="14">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c r="B588" s="374" t="s">
        <v>365</v>
      </c>
      <c r="C588" s="374"/>
      <c r="D588" s="374"/>
      <c r="E588" s="374"/>
      <c r="F588" s="374"/>
      <c r="G588" s="374"/>
      <c r="H588" s="374"/>
      <c r="I588" s="374"/>
      <c r="J588" s="374"/>
      <c r="K588" s="374"/>
      <c r="L588" s="374"/>
      <c r="M588" s="374"/>
      <c r="N588" s="374"/>
      <c r="O588" s="374"/>
    </row>
    <row r="589" spans="2:17" ht="14">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c r="B593" s="375" t="s">
        <v>35</v>
      </c>
      <c r="C593" s="375"/>
      <c r="D593" s="375"/>
      <c r="E593" s="375"/>
      <c r="F593" s="375"/>
      <c r="G593" s="375"/>
      <c r="H593" s="375"/>
      <c r="I593" s="375"/>
      <c r="J593" s="375"/>
      <c r="K593" s="375"/>
      <c r="L593" s="375"/>
      <c r="M593" s="375"/>
      <c r="N593" s="375"/>
      <c r="O593" s="375"/>
      <c r="P593" s="28"/>
      <c r="Q593" s="89"/>
    </row>
    <row r="594" spans="2:17" ht="14">
      <c r="B594" s="373" t="s">
        <v>36</v>
      </c>
      <c r="C594" s="373"/>
      <c r="D594" s="373"/>
      <c r="E594" s="373"/>
      <c r="F594" s="373"/>
      <c r="G594" s="373"/>
      <c r="H594" s="373"/>
      <c r="I594" s="373"/>
      <c r="J594" s="373"/>
      <c r="K594" s="373"/>
      <c r="L594" s="373"/>
      <c r="M594" s="373"/>
      <c r="N594" s="373"/>
      <c r="O594" s="373"/>
      <c r="P594" s="28"/>
      <c r="Q594" s="89"/>
    </row>
    <row r="595" spans="2:17" ht="14">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ht="14">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c r="B597" s="373" t="s">
        <v>366</v>
      </c>
      <c r="C597" s="373"/>
      <c r="D597" s="373"/>
      <c r="E597" s="373"/>
      <c r="F597" s="373"/>
      <c r="G597" s="373"/>
      <c r="H597" s="373"/>
      <c r="I597" s="373"/>
      <c r="J597" s="373"/>
      <c r="K597" s="373"/>
      <c r="L597" s="373"/>
      <c r="M597" s="373"/>
      <c r="N597" s="373"/>
      <c r="O597" s="373"/>
      <c r="P597" s="28"/>
      <c r="Q597" s="89"/>
    </row>
    <row r="598" spans="2:17" ht="14">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ht="14">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c r="B600" s="373" t="s">
        <v>42</v>
      </c>
      <c r="C600" s="373"/>
      <c r="D600" s="373"/>
      <c r="E600" s="373"/>
      <c r="F600" s="373"/>
      <c r="G600" s="373"/>
      <c r="H600" s="373"/>
      <c r="I600" s="373"/>
      <c r="J600" s="373"/>
      <c r="K600" s="373"/>
      <c r="L600" s="373"/>
      <c r="M600" s="373"/>
      <c r="N600" s="373"/>
      <c r="O600" s="373"/>
      <c r="P600" s="28"/>
      <c r="Q600" s="89"/>
    </row>
    <row r="601" spans="2:17" ht="14">
      <c r="B601" s="157"/>
      <c r="C601" s="157"/>
      <c r="D601" s="157"/>
      <c r="E601" s="157"/>
      <c r="F601" s="157"/>
      <c r="G601" s="157"/>
      <c r="H601" s="157"/>
      <c r="I601" s="157"/>
      <c r="J601" s="157"/>
      <c r="K601" s="157"/>
      <c r="L601" s="157"/>
      <c r="M601" s="157"/>
      <c r="N601" s="157"/>
      <c r="O601" s="157"/>
      <c r="P601" s="30"/>
      <c r="Q601" s="90" t="s">
        <v>43</v>
      </c>
    </row>
    <row r="602" spans="2:17" ht="14">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c r="B605" s="137"/>
      <c r="C605" s="137"/>
      <c r="D605" s="137"/>
      <c r="E605" s="137"/>
      <c r="F605" s="137"/>
      <c r="G605" s="137"/>
      <c r="H605" s="137"/>
      <c r="I605" s="137"/>
      <c r="J605" s="137"/>
      <c r="K605" s="137"/>
      <c r="L605" s="137"/>
      <c r="M605" s="137"/>
      <c r="N605" s="137"/>
      <c r="O605" s="137"/>
      <c r="P605" s="6"/>
      <c r="Q605" s="90" t="s">
        <v>47</v>
      </c>
    </row>
    <row r="606" spans="2:17" ht="14">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c r="A612" s="99"/>
      <c r="B612" s="141"/>
      <c r="C612" s="141"/>
      <c r="D612" s="141"/>
      <c r="E612" s="141"/>
      <c r="F612" s="141"/>
      <c r="G612" s="141"/>
      <c r="H612" s="141"/>
      <c r="I612" s="141"/>
      <c r="J612" s="141"/>
      <c r="K612" s="141"/>
      <c r="L612" s="141"/>
      <c r="M612" s="141"/>
      <c r="N612" s="142"/>
      <c r="O612" s="142"/>
      <c r="P612" s="31"/>
      <c r="Q612" s="37" t="s">
        <v>55</v>
      </c>
    </row>
    <row r="613" spans="1:17" s="71" customFormat="1" ht="14">
      <c r="A613" s="100"/>
      <c r="B613" s="143"/>
      <c r="C613" s="143"/>
      <c r="D613" s="143"/>
      <c r="E613" s="143"/>
      <c r="F613" s="143"/>
      <c r="G613" s="143"/>
      <c r="H613" s="143"/>
      <c r="I613" s="143"/>
      <c r="J613" s="143"/>
      <c r="K613" s="143"/>
      <c r="L613" s="143"/>
      <c r="M613" s="143"/>
      <c r="N613" s="144"/>
      <c r="O613" s="144"/>
      <c r="P613" s="38"/>
      <c r="Q613" s="39" t="s">
        <v>56</v>
      </c>
    </row>
    <row r="614" spans="1:17" s="3" customFormat="1" ht="14">
      <c r="A614" s="101"/>
      <c r="B614" s="146"/>
      <c r="C614" s="146"/>
      <c r="D614" s="146"/>
      <c r="E614" s="146"/>
      <c r="F614" s="146"/>
      <c r="G614" s="146"/>
      <c r="H614" s="146"/>
      <c r="I614" s="146"/>
      <c r="J614" s="146"/>
      <c r="K614" s="146"/>
      <c r="L614" s="146"/>
      <c r="M614" s="146"/>
      <c r="N614" s="147"/>
      <c r="O614" s="149" t="e">
        <f>VLOOKUP($P614,Price!$A$1:$F$1200,6,FALSE)</f>
        <v>#N/A</v>
      </c>
      <c r="P614" s="150" t="s">
        <v>392</v>
      </c>
      <c r="Q614" s="36" t="s">
        <v>57</v>
      </c>
    </row>
    <row r="615" spans="1:17" ht="14">
      <c r="B615" s="343" t="s">
        <v>64</v>
      </c>
      <c r="C615" s="344"/>
      <c r="D615" s="344"/>
      <c r="E615" s="344"/>
      <c r="F615" s="344"/>
      <c r="G615" s="344"/>
      <c r="H615" s="344"/>
      <c r="I615" s="344"/>
      <c r="J615" s="344"/>
      <c r="K615" s="344"/>
      <c r="L615" s="344"/>
      <c r="M615" s="344"/>
      <c r="N615" s="344"/>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ht="14">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ht="14">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c r="B623" s="345" t="s">
        <v>73</v>
      </c>
      <c r="C623" s="346"/>
      <c r="D623" s="346"/>
      <c r="E623" s="346"/>
      <c r="F623" s="346"/>
      <c r="G623" s="346"/>
      <c r="H623" s="346"/>
      <c r="I623" s="346"/>
      <c r="J623" s="346"/>
      <c r="K623" s="346"/>
      <c r="L623" s="346"/>
      <c r="M623" s="346"/>
      <c r="N623" s="346"/>
      <c r="O623" s="129"/>
      <c r="P623" s="28"/>
      <c r="Q623" s="89"/>
    </row>
    <row r="624" spans="1:17" s="3" customFormat="1" ht="14">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c r="B626" s="72"/>
      <c r="I626" s="61"/>
      <c r="J626" s="61"/>
      <c r="K626" s="61"/>
      <c r="L626" s="61"/>
      <c r="M626" s="61"/>
      <c r="N626" s="62" t="e">
        <f>+N625/B625-1</f>
        <v>#DIV/0!</v>
      </c>
      <c r="O626" s="62" t="e">
        <f>+O625/C625-1</f>
        <v>#N/A</v>
      </c>
      <c r="P626" s="31"/>
      <c r="Q626" s="63" t="s">
        <v>76</v>
      </c>
    </row>
    <row r="627" spans="1:17" s="70" customFormat="1" ht="14">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c r="B630" s="72"/>
      <c r="I630" s="61"/>
      <c r="J630" s="61"/>
      <c r="K630" s="61"/>
      <c r="L630" s="61"/>
      <c r="M630" s="61"/>
      <c r="N630" s="62" t="e">
        <f>+N629/C629-1</f>
        <v>#DIV/0!</v>
      </c>
      <c r="O630" s="62" t="e">
        <f>+O629/D629-1</f>
        <v>#N/A</v>
      </c>
      <c r="P630" s="31"/>
      <c r="Q630" s="63" t="s">
        <v>76</v>
      </c>
    </row>
    <row r="631" spans="1:17" s="70" customFormat="1" ht="14">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c r="B634" s="72"/>
      <c r="I634" s="61"/>
      <c r="J634" s="61"/>
      <c r="K634" s="61"/>
      <c r="L634" s="61"/>
      <c r="M634" s="61"/>
      <c r="N634" s="62" t="e">
        <f>+N633/D633-1</f>
        <v>#DIV/0!</v>
      </c>
      <c r="O634" s="62" t="e">
        <f>+O633/E633-1</f>
        <v>#N/A</v>
      </c>
      <c r="P634" s="31"/>
      <c r="Q634" s="63" t="s">
        <v>76</v>
      </c>
    </row>
    <row r="635" spans="1:17" s="70" customFormat="1" ht="14">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c r="B638" s="72"/>
      <c r="I638" s="61"/>
      <c r="J638" s="61"/>
      <c r="K638" s="61"/>
      <c r="L638" s="61"/>
      <c r="M638" s="61"/>
      <c r="N638" s="62" t="e">
        <f>+N637/E637-1</f>
        <v>#DIV/0!</v>
      </c>
      <c r="O638" s="62" t="e">
        <f>+O637/F637-1</f>
        <v>#N/A</v>
      </c>
      <c r="P638" s="31"/>
      <c r="Q638" s="63" t="s">
        <v>76</v>
      </c>
    </row>
    <row r="639" spans="1:17" s="70" customFormat="1" ht="14">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c r="B642" s="72"/>
      <c r="I642" s="61"/>
      <c r="J642" s="61"/>
      <c r="K642" s="61"/>
      <c r="L642" s="61"/>
      <c r="M642" s="61"/>
      <c r="N642" s="62" t="e">
        <f>+N641/F641-1</f>
        <v>#DIV/0!</v>
      </c>
      <c r="O642" s="62" t="e">
        <f>+O641/G641-1</f>
        <v>#N/A</v>
      </c>
      <c r="P642" s="31"/>
      <c r="Q642" s="63" t="s">
        <v>76</v>
      </c>
    </row>
    <row r="643" spans="1:17" s="70" customFormat="1" ht="14">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c r="B646" s="72"/>
      <c r="I646" s="61"/>
      <c r="J646" s="61"/>
      <c r="K646" s="61"/>
      <c r="L646" s="61"/>
      <c r="M646" s="61"/>
      <c r="N646" s="62" t="e">
        <f>+N645/G645-1</f>
        <v>#DIV/0!</v>
      </c>
      <c r="O646" s="62" t="e">
        <f>+O645/H645-1</f>
        <v>#N/A</v>
      </c>
      <c r="P646" s="31"/>
      <c r="Q646" s="63" t="s">
        <v>76</v>
      </c>
    </row>
    <row r="647" spans="1:17" s="70" customFormat="1" ht="14">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c r="B650" s="72"/>
      <c r="I650" s="61"/>
      <c r="J650" s="61"/>
      <c r="K650" s="61"/>
      <c r="L650" s="61"/>
      <c r="M650" s="61"/>
      <c r="N650" s="62" t="e">
        <f>+N649/H649-1</f>
        <v>#DIV/0!</v>
      </c>
      <c r="O650" s="62" t="e">
        <f>+O649/I649-1</f>
        <v>#N/A</v>
      </c>
      <c r="P650" s="31"/>
      <c r="Q650" s="63" t="s">
        <v>76</v>
      </c>
    </row>
    <row r="651" spans="1:17" s="70" customFormat="1" ht="14">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c r="B654" s="72"/>
      <c r="I654" s="61"/>
      <c r="J654" s="61"/>
      <c r="K654" s="61"/>
      <c r="L654" s="61"/>
      <c r="M654" s="61"/>
      <c r="N654" s="62" t="e">
        <f>+N653/I653-1</f>
        <v>#DIV/0!</v>
      </c>
      <c r="O654" s="62" t="e">
        <f>+O653/J653-1</f>
        <v>#N/A</v>
      </c>
      <c r="P654" s="31"/>
      <c r="Q654" s="63" t="s">
        <v>76</v>
      </c>
    </row>
    <row r="655" spans="1:17" s="70" customFormat="1" ht="14">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c r="B658" s="72"/>
      <c r="I658" s="61"/>
      <c r="J658" s="61"/>
      <c r="K658" s="61"/>
      <c r="L658" s="61"/>
      <c r="M658" s="61"/>
      <c r="N658" s="62" t="e">
        <f>+N657/J657-1</f>
        <v>#DIV/0!</v>
      </c>
      <c r="O658" s="62" t="e">
        <f>+O657/K657-1</f>
        <v>#N/A</v>
      </c>
      <c r="P658" s="31"/>
      <c r="Q658" s="63" t="s">
        <v>76</v>
      </c>
    </row>
    <row r="659" spans="1:17" s="70" customFormat="1" ht="14">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c r="B662" s="72"/>
      <c r="I662" s="61"/>
      <c r="J662" s="61"/>
      <c r="K662" s="61"/>
      <c r="L662" s="61"/>
      <c r="M662" s="61"/>
      <c r="N662" s="62" t="e">
        <f>+N661/K661-1</f>
        <v>#DIV/0!</v>
      </c>
      <c r="O662" s="62" t="e">
        <f>+O661/L661-1</f>
        <v>#N/A</v>
      </c>
      <c r="P662" s="31"/>
      <c r="Q662" s="63" t="s">
        <v>76</v>
      </c>
    </row>
    <row r="663" spans="1:17" s="70" customFormat="1" ht="14">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c r="B666" s="72"/>
      <c r="I666" s="61"/>
      <c r="J666" s="61"/>
      <c r="K666" s="61"/>
      <c r="L666" s="61"/>
      <c r="M666" s="61"/>
      <c r="N666" s="62" t="e">
        <f>+N665/L665-1</f>
        <v>#DIV/0!</v>
      </c>
      <c r="O666" s="62" t="e">
        <f>+O665/M665-1</f>
        <v>#N/A</v>
      </c>
      <c r="P666" s="31"/>
      <c r="Q666" s="63" t="s">
        <v>76</v>
      </c>
    </row>
    <row r="667" spans="1:17" s="70" customFormat="1" ht="14">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c r="B670" s="72"/>
      <c r="I670" s="61"/>
      <c r="J670" s="61"/>
      <c r="K670" s="61"/>
      <c r="L670" s="61"/>
      <c r="M670" s="61"/>
      <c r="N670" s="62" t="e">
        <f>+N669/M669-1</f>
        <v>#DIV/0!</v>
      </c>
      <c r="O670" s="62" t="e">
        <f>+O669/N669-1</f>
        <v>#N/A</v>
      </c>
      <c r="P670" s="31"/>
      <c r="Q670" s="63" t="s">
        <v>76</v>
      </c>
    </row>
    <row r="671" spans="1:17" s="70" customFormat="1" ht="14">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556" priority="1311" operator="lessThan">
      <formula>0</formula>
    </cfRule>
  </conditionalFormatting>
  <conditionalFormatting sqref="P546">
    <cfRule type="cellIs" dxfId="5555" priority="1309" operator="lessThan">
      <formula>0</formula>
    </cfRule>
  </conditionalFormatting>
  <conditionalFormatting sqref="B347:N347">
    <cfRule type="cellIs" dxfId="5554" priority="1308" operator="lessThan">
      <formula>0</formula>
    </cfRule>
  </conditionalFormatting>
  <conditionalFormatting sqref="B347:N347">
    <cfRule type="cellIs" dxfId="5553" priority="1307" operator="lessThan">
      <formula>0</formula>
    </cfRule>
  </conditionalFormatting>
  <conditionalFormatting sqref="Q551">
    <cfRule type="cellIs" dxfId="5552" priority="1299" operator="lessThan">
      <formula>0</formula>
    </cfRule>
  </conditionalFormatting>
  <conditionalFormatting sqref="Q485:Q488">
    <cfRule type="cellIs" dxfId="5551" priority="1306" operator="lessThan">
      <formula>0</formula>
    </cfRule>
  </conditionalFormatting>
  <conditionalFormatting sqref="Q489:Q490">
    <cfRule type="cellIs" dxfId="5550" priority="1305" operator="lessThan">
      <formula>0</formula>
    </cfRule>
  </conditionalFormatting>
  <conditionalFormatting sqref="Q489:Q490">
    <cfRule type="cellIs" dxfId="5549" priority="1304" operator="lessThan">
      <formula>0</formula>
    </cfRule>
  </conditionalFormatting>
  <conditionalFormatting sqref="P547:P550">
    <cfRule type="cellIs" dxfId="5548" priority="1296" operator="lessThan">
      <formula>0</formula>
    </cfRule>
  </conditionalFormatting>
  <conditionalFormatting sqref="Q371">
    <cfRule type="cellIs" dxfId="5547" priority="1264" operator="lessThan">
      <formula>0</formula>
    </cfRule>
  </conditionalFormatting>
  <conditionalFormatting sqref="Q551">
    <cfRule type="cellIs" dxfId="5546" priority="1298" operator="lessThan">
      <formula>0</formula>
    </cfRule>
  </conditionalFormatting>
  <conditionalFormatting sqref="J352:N353 K350:N351">
    <cfRule type="cellIs" dxfId="5545" priority="1291" operator="lessThan">
      <formula>0</formula>
    </cfRule>
  </conditionalFormatting>
  <conditionalFormatting sqref="Q353">
    <cfRule type="cellIs" dxfId="5544" priority="1284" operator="lessThan">
      <formula>0</formula>
    </cfRule>
  </conditionalFormatting>
  <conditionalFormatting sqref="Q450:Q454">
    <cfRule type="cellIs" dxfId="5543" priority="1295" operator="lessThan">
      <formula>0</formula>
    </cfRule>
  </conditionalFormatting>
  <conditionalFormatting sqref="J350">
    <cfRule type="cellIs" dxfId="5542" priority="1290" operator="lessThan">
      <formula>0</formula>
    </cfRule>
  </conditionalFormatting>
  <conditionalFormatting sqref="P348:Q349 Q350:Q352">
    <cfRule type="cellIs" dxfId="5541" priority="1294" operator="lessThan">
      <formula>0</formula>
    </cfRule>
  </conditionalFormatting>
  <conditionalFormatting sqref="B348">
    <cfRule type="cellIs" dxfId="5540" priority="1289" operator="lessThan">
      <formula>0</formula>
    </cfRule>
  </conditionalFormatting>
  <conditionalFormatting sqref="P397:Q397 Q398:Q400">
    <cfRule type="cellIs" dxfId="5539" priority="1234" operator="lessThan">
      <formula>0</formula>
    </cfRule>
  </conditionalFormatting>
  <conditionalFormatting sqref="P348:P349">
    <cfRule type="cellIs" dxfId="5538" priority="1293" operator="lessThan">
      <formula>0</formula>
    </cfRule>
  </conditionalFormatting>
  <conditionalFormatting sqref="P350:P353">
    <cfRule type="cellIs" dxfId="5537" priority="1292" operator="lessThan">
      <formula>0</formula>
    </cfRule>
  </conditionalFormatting>
  <conditionalFormatting sqref="Q401">
    <cfRule type="cellIs" dxfId="5536" priority="1231" operator="lessThan">
      <formula>0</formula>
    </cfRule>
  </conditionalFormatting>
  <conditionalFormatting sqref="Q354">
    <cfRule type="cellIs" dxfId="5535" priority="1287" operator="lessThan">
      <formula>0</formula>
    </cfRule>
  </conditionalFormatting>
  <conditionalFormatting sqref="Q408">
    <cfRule type="cellIs" dxfId="5534" priority="1218" operator="lessThan">
      <formula>0</formula>
    </cfRule>
  </conditionalFormatting>
  <conditionalFormatting sqref="P398:P400">
    <cfRule type="cellIs" dxfId="5533" priority="1232" operator="lessThan">
      <formula>0</formula>
    </cfRule>
  </conditionalFormatting>
  <conditionalFormatting sqref="P386:P388">
    <cfRule type="cellIs" dxfId="5532" priority="1250" operator="lessThan">
      <formula>0</formula>
    </cfRule>
  </conditionalFormatting>
  <conditionalFormatting sqref="H390">
    <cfRule type="cellIs" dxfId="5531" priority="1206" operator="lessThan">
      <formula>0</formula>
    </cfRule>
  </conditionalFormatting>
  <conditionalFormatting sqref="Q401">
    <cfRule type="cellIs" dxfId="5530" priority="1230" operator="lessThan">
      <formula>0</formula>
    </cfRule>
  </conditionalFormatting>
  <conditionalFormatting sqref="B349">
    <cfRule type="cellIs" dxfId="5529" priority="1288" operator="lessThan">
      <formula>0</formula>
    </cfRule>
  </conditionalFormatting>
  <conditionalFormatting sqref="J351">
    <cfRule type="cellIs" dxfId="5528" priority="1285" operator="lessThan">
      <formula>0</formula>
    </cfRule>
  </conditionalFormatting>
  <conditionalFormatting sqref="P354">
    <cfRule type="cellIs" dxfId="5527" priority="1286" operator="lessThan">
      <formula>0</formula>
    </cfRule>
  </conditionalFormatting>
  <conditionalFormatting sqref="P421">
    <cfRule type="cellIs" dxfId="5526" priority="1200" operator="lessThan">
      <formula>0</formula>
    </cfRule>
  </conditionalFormatting>
  <conditionalFormatting sqref="Q353">
    <cfRule type="cellIs" dxfId="5525" priority="1283" operator="lessThan">
      <formula>0</formula>
    </cfRule>
  </conditionalFormatting>
  <conditionalFormatting sqref="P355:Q355 Q356:Q358">
    <cfRule type="cellIs" dxfId="5524" priority="1282" operator="lessThan">
      <formula>0</formula>
    </cfRule>
  </conditionalFormatting>
  <conditionalFormatting sqref="P355">
    <cfRule type="cellIs" dxfId="5523" priority="1281" operator="lessThan">
      <formula>0</formula>
    </cfRule>
  </conditionalFormatting>
  <conditionalFormatting sqref="P356:P359">
    <cfRule type="cellIs" dxfId="5522" priority="1280" operator="lessThan">
      <formula>0</formula>
    </cfRule>
  </conditionalFormatting>
  <conditionalFormatting sqref="P385">
    <cfRule type="cellIs" dxfId="5521" priority="1251" operator="lessThan">
      <formula>0</formula>
    </cfRule>
  </conditionalFormatting>
  <conditionalFormatting sqref="C386:J386">
    <cfRule type="cellIs" dxfId="5520" priority="1248" operator="lessThan">
      <formula>0</formula>
    </cfRule>
  </conditionalFormatting>
  <conditionalFormatting sqref="I387 K386:N387 C388:N388 C389:M389">
    <cfRule type="cellIs" dxfId="5519" priority="1249" operator="lessThan">
      <formula>0</formula>
    </cfRule>
  </conditionalFormatting>
  <conditionalFormatting sqref="Q360">
    <cfRule type="cellIs" dxfId="5518" priority="1275" operator="lessThan">
      <formula>0</formula>
    </cfRule>
  </conditionalFormatting>
  <conditionalFormatting sqref="B385">
    <cfRule type="cellIs" dxfId="5517" priority="1246" operator="lessThan">
      <formula>0</formula>
    </cfRule>
  </conditionalFormatting>
  <conditionalFormatting sqref="Q359">
    <cfRule type="cellIs" dxfId="5516" priority="1273" operator="lessThan">
      <formula>0</formula>
    </cfRule>
  </conditionalFormatting>
  <conditionalFormatting sqref="Q359">
    <cfRule type="cellIs" dxfId="5515" priority="1272" operator="lessThan">
      <formula>0</formula>
    </cfRule>
  </conditionalFormatting>
  <conditionalFormatting sqref="P367:Q367 Q368:Q370">
    <cfRule type="cellIs" dxfId="5514" priority="1271" operator="lessThan">
      <formula>0</formula>
    </cfRule>
  </conditionalFormatting>
  <conditionalFormatting sqref="P367">
    <cfRule type="cellIs" dxfId="5513" priority="1270" operator="lessThan">
      <formula>0</formula>
    </cfRule>
  </conditionalFormatting>
  <conditionalFormatting sqref="J368">
    <cfRule type="cellIs" dxfId="5512" priority="1268" operator="lessThan">
      <formula>0</formula>
    </cfRule>
  </conditionalFormatting>
  <conditionalFormatting sqref="K368:N369 J370:M371">
    <cfRule type="cellIs" dxfId="5511" priority="1269" operator="lessThan">
      <formula>0</formula>
    </cfRule>
  </conditionalFormatting>
  <conditionalFormatting sqref="P379">
    <cfRule type="cellIs" dxfId="5510" priority="1261" operator="lessThan">
      <formula>0</formula>
    </cfRule>
  </conditionalFormatting>
  <conditionalFormatting sqref="Q372">
    <cfRule type="cellIs" dxfId="5509" priority="1266" operator="lessThan">
      <formula>0</formula>
    </cfRule>
  </conditionalFormatting>
  <conditionalFormatting sqref="B367">
    <cfRule type="cellIs" dxfId="5508" priority="1267" operator="lessThan">
      <formula>0</formula>
    </cfRule>
  </conditionalFormatting>
  <conditionalFormatting sqref="P404:P406">
    <cfRule type="cellIs" dxfId="5507" priority="1219" operator="lessThan">
      <formula>0</formula>
    </cfRule>
  </conditionalFormatting>
  <conditionalFormatting sqref="J369">
    <cfRule type="cellIs" dxfId="5506" priority="1265" operator="lessThan">
      <formula>0</formula>
    </cfRule>
  </conditionalFormatting>
  <conditionalFormatting sqref="Q371">
    <cfRule type="cellIs" dxfId="5505" priority="1263" operator="lessThan">
      <formula>0</formula>
    </cfRule>
  </conditionalFormatting>
  <conditionalFormatting sqref="P379:Q379 Q380:Q382">
    <cfRule type="cellIs" dxfId="5504" priority="1262" operator="lessThan">
      <formula>0</formula>
    </cfRule>
  </conditionalFormatting>
  <conditionalFormatting sqref="Q383">
    <cfRule type="cellIs" dxfId="5503" priority="1253" operator="lessThan">
      <formula>0</formula>
    </cfRule>
  </conditionalFormatting>
  <conditionalFormatting sqref="I381 K380:N381 C382:M383">
    <cfRule type="cellIs" dxfId="5502" priority="1260" operator="lessThan">
      <formula>0</formula>
    </cfRule>
  </conditionalFormatting>
  <conditionalFormatting sqref="I380">
    <cfRule type="cellIs" dxfId="5501" priority="1258" operator="lessThan">
      <formula>0</formula>
    </cfRule>
  </conditionalFormatting>
  <conditionalFormatting sqref="C380:J380">
    <cfRule type="cellIs" dxfId="5500" priority="1259" operator="lessThan">
      <formula>0</formula>
    </cfRule>
  </conditionalFormatting>
  <conditionalFormatting sqref="B379">
    <cfRule type="cellIs" dxfId="5499" priority="1257" operator="lessThan">
      <formula>0</formula>
    </cfRule>
  </conditionalFormatting>
  <conditionalFormatting sqref="Q384">
    <cfRule type="cellIs" dxfId="5498" priority="1256" operator="lessThan">
      <formula>0</formula>
    </cfRule>
  </conditionalFormatting>
  <conditionalFormatting sqref="Q429:Q431">
    <cfRule type="cellIs" dxfId="5497" priority="1191" operator="lessThan">
      <formula>0</formula>
    </cfRule>
  </conditionalFormatting>
  <conditionalFormatting sqref="C381:J381">
    <cfRule type="cellIs" dxfId="5496" priority="1255" operator="lessThan">
      <formula>0</formula>
    </cfRule>
  </conditionalFormatting>
  <conditionalFormatting sqref="Q383">
    <cfRule type="cellIs" dxfId="5495" priority="1254" operator="lessThan">
      <formula>0</formula>
    </cfRule>
  </conditionalFormatting>
  <conditionalFormatting sqref="Q389">
    <cfRule type="cellIs" dxfId="5494" priority="1242" operator="lessThan">
      <formula>0</formula>
    </cfRule>
  </conditionalFormatting>
  <conditionalFormatting sqref="P391:Q391 Q392:Q394">
    <cfRule type="cellIs" dxfId="5493" priority="1241" operator="lessThan">
      <formula>0</formula>
    </cfRule>
  </conditionalFormatting>
  <conditionalFormatting sqref="P391">
    <cfRule type="cellIs" dxfId="5492" priority="1240" operator="lessThan">
      <formula>0</formula>
    </cfRule>
  </conditionalFormatting>
  <conditionalFormatting sqref="P392:P394">
    <cfRule type="cellIs" dxfId="5491" priority="1239" operator="lessThan">
      <formula>0</formula>
    </cfRule>
  </conditionalFormatting>
  <conditionalFormatting sqref="Q396">
    <cfRule type="cellIs" dxfId="5490" priority="1237" operator="lessThan">
      <formula>0</formula>
    </cfRule>
  </conditionalFormatting>
  <conditionalFormatting sqref="B391">
    <cfRule type="cellIs" dxfId="5489" priority="1238" operator="lessThan">
      <formula>0</formula>
    </cfRule>
  </conditionalFormatting>
  <conditionalFormatting sqref="Q395">
    <cfRule type="cellIs" dxfId="5488" priority="1236" operator="lessThan">
      <formula>0</formula>
    </cfRule>
  </conditionalFormatting>
  <conditionalFormatting sqref="P385:Q385 Q386:Q388">
    <cfRule type="cellIs" dxfId="5487" priority="1252" operator="lessThan">
      <formula>0</formula>
    </cfRule>
  </conditionalFormatting>
  <conditionalFormatting sqref="Q395">
    <cfRule type="cellIs" dxfId="5486" priority="1235" operator="lessThan">
      <formula>0</formula>
    </cfRule>
  </conditionalFormatting>
  <conditionalFormatting sqref="J372:M372">
    <cfRule type="cellIs" dxfId="5485" priority="1226" operator="lessThan">
      <formula>0</formula>
    </cfRule>
  </conditionalFormatting>
  <conditionalFormatting sqref="C360:M360">
    <cfRule type="cellIs" dxfId="5484" priority="1225" operator="lessThan">
      <formula>0</formula>
    </cfRule>
  </conditionalFormatting>
  <conditionalFormatting sqref="J354:N354">
    <cfRule type="cellIs" dxfId="5483" priority="1224" operator="lessThan">
      <formula>0</formula>
    </cfRule>
  </conditionalFormatting>
  <conditionalFormatting sqref="I386">
    <cfRule type="cellIs" dxfId="5482" priority="1247" operator="lessThan">
      <formula>0</formula>
    </cfRule>
  </conditionalFormatting>
  <conditionalFormatting sqref="Q390">
    <cfRule type="cellIs" dxfId="5481" priority="1245" operator="lessThan">
      <formula>0</formula>
    </cfRule>
  </conditionalFormatting>
  <conditionalFormatting sqref="C387:J387">
    <cfRule type="cellIs" dxfId="5480" priority="1244" operator="lessThan">
      <formula>0</formula>
    </cfRule>
  </conditionalFormatting>
  <conditionalFormatting sqref="Q389">
    <cfRule type="cellIs" dxfId="5479" priority="1243" operator="lessThan">
      <formula>0</formula>
    </cfRule>
  </conditionalFormatting>
  <conditionalFormatting sqref="P397">
    <cfRule type="cellIs" dxfId="5478" priority="1233" operator="lessThan">
      <formula>0</formula>
    </cfRule>
  </conditionalFormatting>
  <conditionalFormatting sqref="C396:M396">
    <cfRule type="cellIs" dxfId="5477" priority="1229" operator="lessThan">
      <formula>0</formula>
    </cfRule>
  </conditionalFormatting>
  <conditionalFormatting sqref="C390:M390">
    <cfRule type="cellIs" dxfId="5476" priority="1228" operator="lessThan">
      <formula>0</formula>
    </cfRule>
  </conditionalFormatting>
  <conditionalFormatting sqref="C384:M384">
    <cfRule type="cellIs" dxfId="5475" priority="1227" operator="lessThan">
      <formula>0</formula>
    </cfRule>
  </conditionalFormatting>
  <conditionalFormatting sqref="Q425">
    <cfRule type="cellIs" dxfId="5474" priority="1196" operator="lessThan">
      <formula>0</formula>
    </cfRule>
  </conditionalFormatting>
  <conditionalFormatting sqref="H383">
    <cfRule type="cellIs" dxfId="5473" priority="1203" operator="lessThan">
      <formula>0</formula>
    </cfRule>
  </conditionalFormatting>
  <conditionalFormatting sqref="J557">
    <cfRule type="cellIs" dxfId="5472" priority="1177" operator="lessThan">
      <formula>0</formula>
    </cfRule>
  </conditionalFormatting>
  <conditionalFormatting sqref="H360">
    <cfRule type="cellIs" dxfId="5471" priority="1204" operator="lessThan">
      <formula>0</formula>
    </cfRule>
  </conditionalFormatting>
  <conditionalFormatting sqref="P422:P424">
    <cfRule type="cellIs" dxfId="5470" priority="1199" operator="lessThan">
      <formula>0</formula>
    </cfRule>
  </conditionalFormatting>
  <conditionalFormatting sqref="B427">
    <cfRule type="cellIs" dxfId="5469" priority="1193" operator="lessThan">
      <formula>0</formula>
    </cfRule>
  </conditionalFormatting>
  <conditionalFormatting sqref="B403">
    <cfRule type="cellIs" dxfId="5468" priority="1215" operator="lessThan">
      <formula>0</formula>
    </cfRule>
  </conditionalFormatting>
  <conditionalFormatting sqref="P421:Q421 Q422:Q424">
    <cfRule type="cellIs" dxfId="5467" priority="1201" operator="lessThan">
      <formula>0</formula>
    </cfRule>
  </conditionalFormatting>
  <conditionalFormatting sqref="Q438">
    <cfRule type="cellIs" dxfId="5466" priority="1184" operator="lessThan">
      <formula>0</formula>
    </cfRule>
  </conditionalFormatting>
  <conditionalFormatting sqref="B397">
    <cfRule type="cellIs" dxfId="5465" priority="1223" operator="lessThan">
      <formula>0</formula>
    </cfRule>
  </conditionalFormatting>
  <conditionalFormatting sqref="B402">
    <cfRule type="cellIs" dxfId="5464" priority="1222" operator="lessThan">
      <formula>0</formula>
    </cfRule>
  </conditionalFormatting>
  <conditionalFormatting sqref="Q407">
    <cfRule type="cellIs" dxfId="5463" priority="1216" operator="lessThan">
      <formula>0</formula>
    </cfRule>
  </conditionalFormatting>
  <conditionalFormatting sqref="P403:Q403 Q404:Q406">
    <cfRule type="cellIs" dxfId="5462" priority="1221" operator="lessThan">
      <formula>0</formula>
    </cfRule>
  </conditionalFormatting>
  <conditionalFormatting sqref="P403">
    <cfRule type="cellIs" dxfId="5461" priority="1220" operator="lessThan">
      <formula>0</formula>
    </cfRule>
  </conditionalFormatting>
  <conditionalFormatting sqref="Q407">
    <cfRule type="cellIs" dxfId="5460" priority="1217" operator="lessThan">
      <formula>0</formula>
    </cfRule>
  </conditionalFormatting>
  <conditionalFormatting sqref="B434">
    <cfRule type="cellIs" dxfId="5459" priority="1182" operator="lessThan">
      <formula>0</formula>
    </cfRule>
  </conditionalFormatting>
  <conditionalFormatting sqref="H384">
    <cfRule type="cellIs" dxfId="5458" priority="1202" operator="lessThan">
      <formula>0</formula>
    </cfRule>
  </conditionalFormatting>
  <conditionalFormatting sqref="Q433">
    <cfRule type="cellIs" dxfId="5457" priority="1183" operator="lessThan">
      <formula>0</formula>
    </cfRule>
  </conditionalFormatting>
  <conditionalFormatting sqref="Q556:Q558">
    <cfRule type="cellIs" dxfId="5456" priority="1181" operator="lessThan">
      <formula>0</formula>
    </cfRule>
  </conditionalFormatting>
  <conditionalFormatting sqref="J558:N558 K556:N557 J559:M559">
    <cfRule type="cellIs" dxfId="5455" priority="1179" operator="lessThan">
      <formula>0</formula>
    </cfRule>
  </conditionalFormatting>
  <conditionalFormatting sqref="Q432">
    <cfRule type="cellIs" dxfId="5454" priority="1188" operator="lessThan">
      <formula>0</formula>
    </cfRule>
  </conditionalFormatting>
  <conditionalFormatting sqref="Q435:Q437">
    <cfRule type="cellIs" dxfId="5453" priority="1187" operator="lessThan">
      <formula>0</formula>
    </cfRule>
  </conditionalFormatting>
  <conditionalFormatting sqref="P429:P431">
    <cfRule type="cellIs" dxfId="5452" priority="1190" operator="lessThan">
      <formula>0</formula>
    </cfRule>
  </conditionalFormatting>
  <conditionalFormatting sqref="Q432">
    <cfRule type="cellIs" dxfId="5451" priority="1189" operator="lessThan">
      <formula>0</formula>
    </cfRule>
  </conditionalFormatting>
  <conditionalFormatting sqref="P556:P558">
    <cfRule type="cellIs" dxfId="5450" priority="1180" operator="lessThan">
      <formula>0</formula>
    </cfRule>
  </conditionalFormatting>
  <conditionalFormatting sqref="H396">
    <cfRule type="cellIs" dxfId="5449" priority="1208" operator="lessThan">
      <formula>0</formula>
    </cfRule>
  </conditionalFormatting>
  <conditionalFormatting sqref="Q438">
    <cfRule type="cellIs" dxfId="5448" priority="1185" operator="lessThan">
      <formula>0</formula>
    </cfRule>
  </conditionalFormatting>
  <conditionalFormatting sqref="Q425">
    <cfRule type="cellIs" dxfId="5447" priority="1197" operator="lessThan">
      <formula>0</formula>
    </cfRule>
  </conditionalFormatting>
  <conditionalFormatting sqref="H389">
    <cfRule type="cellIs" dxfId="5446" priority="1207" operator="lessThan">
      <formula>0</formula>
    </cfRule>
  </conditionalFormatting>
  <conditionalFormatting sqref="B428">
    <cfRule type="cellIs" dxfId="5445" priority="1192" operator="lessThan">
      <formula>0</formula>
    </cfRule>
  </conditionalFormatting>
  <conditionalFormatting sqref="Q559">
    <cfRule type="cellIs" dxfId="5444" priority="1176" operator="lessThan">
      <formula>0</formula>
    </cfRule>
  </conditionalFormatting>
  <conditionalFormatting sqref="Q559">
    <cfRule type="cellIs" dxfId="5443" priority="1175" operator="lessThan">
      <formula>0</formula>
    </cfRule>
  </conditionalFormatting>
  <conditionalFormatting sqref="P435:P437">
    <cfRule type="cellIs" dxfId="5442" priority="1186" operator="lessThan">
      <formula>0</formula>
    </cfRule>
  </conditionalFormatting>
  <conditionalFormatting sqref="P427">
    <cfRule type="cellIs" dxfId="5441" priority="1198" operator="lessThan">
      <formula>0</formula>
    </cfRule>
  </conditionalFormatting>
  <conditionalFormatting sqref="Q426:Q427">
    <cfRule type="cellIs" dxfId="5440" priority="1194" operator="lessThan">
      <formula>0</formula>
    </cfRule>
  </conditionalFormatting>
  <conditionalFormatting sqref="J562:N562 J564:N565 J563:M563">
    <cfRule type="cellIs" dxfId="5439" priority="1169" operator="lessThan">
      <formula>0</formula>
    </cfRule>
  </conditionalFormatting>
  <conditionalFormatting sqref="B421">
    <cfRule type="cellIs" dxfId="5438" priority="1195" operator="lessThan">
      <formula>0</formula>
    </cfRule>
  </conditionalFormatting>
  <conditionalFormatting sqref="Q560">
    <cfRule type="cellIs" dxfId="5437" priority="1174" operator="lessThan">
      <formula>0</formula>
    </cfRule>
  </conditionalFormatting>
  <conditionalFormatting sqref="J563">
    <cfRule type="cellIs" dxfId="5436" priority="1168" operator="lessThan">
      <formula>0</formula>
    </cfRule>
  </conditionalFormatting>
  <conditionalFormatting sqref="Q565">
    <cfRule type="cellIs" dxfId="5435" priority="1167" operator="lessThan">
      <formula>0</formula>
    </cfRule>
  </conditionalFormatting>
  <conditionalFormatting sqref="Q566">
    <cfRule type="cellIs" dxfId="5434" priority="1165" operator="lessThan">
      <formula>0</formula>
    </cfRule>
  </conditionalFormatting>
  <conditionalFormatting sqref="B588">
    <cfRule type="cellIs" dxfId="5433" priority="1129" operator="lessThan">
      <formula>0</formula>
    </cfRule>
  </conditionalFormatting>
  <conditionalFormatting sqref="I580 K579:N580 C581:N582">
    <cfRule type="cellIs" dxfId="5432" priority="1162" operator="lessThan">
      <formula>0</formula>
    </cfRule>
  </conditionalFormatting>
  <conditionalFormatting sqref="C579:N582">
    <cfRule type="cellIs" dxfId="5431" priority="1161" operator="lessThan">
      <formula>0</formula>
    </cfRule>
  </conditionalFormatting>
  <conditionalFormatting sqref="Q582">
    <cfRule type="cellIs" dxfId="5430" priority="1157" operator="lessThan">
      <formula>0</formula>
    </cfRule>
  </conditionalFormatting>
  <conditionalFormatting sqref="I579">
    <cfRule type="cellIs" dxfId="5429" priority="1160" operator="lessThan">
      <formula>0</formula>
    </cfRule>
  </conditionalFormatting>
  <conditionalFormatting sqref="J556:N558 J559:M559">
    <cfRule type="cellIs" dxfId="5428" priority="1178" operator="lessThan">
      <formula>0</formula>
    </cfRule>
  </conditionalFormatting>
  <conditionalFormatting sqref="P562:P565">
    <cfRule type="cellIs" dxfId="5427" priority="1171" operator="lessThan">
      <formula>0</formula>
    </cfRule>
  </conditionalFormatting>
  <conditionalFormatting sqref="J564:N565 K562:N562 K563:M563">
    <cfRule type="cellIs" dxfId="5426" priority="1170" operator="lessThan">
      <formula>0</formula>
    </cfRule>
  </conditionalFormatting>
  <conditionalFormatting sqref="B555">
    <cfRule type="cellIs" dxfId="5425" priority="1173" operator="lessThan">
      <formula>0</formula>
    </cfRule>
  </conditionalFormatting>
  <conditionalFormatting sqref="Q565">
    <cfRule type="cellIs" dxfId="5424" priority="1166" operator="lessThan">
      <formula>0</formula>
    </cfRule>
  </conditionalFormatting>
  <conditionalFormatting sqref="C580:J580">
    <cfRule type="cellIs" dxfId="5423" priority="1159" operator="lessThan">
      <formula>0</formula>
    </cfRule>
  </conditionalFormatting>
  <conditionalFormatting sqref="Q562:Q564">
    <cfRule type="cellIs" dxfId="5422" priority="1172" operator="lessThan">
      <formula>0</formula>
    </cfRule>
  </conditionalFormatting>
  <conditionalFormatting sqref="Q579:Q581">
    <cfRule type="cellIs" dxfId="5421" priority="1164" operator="lessThan">
      <formula>0</formula>
    </cfRule>
  </conditionalFormatting>
  <conditionalFormatting sqref="P579:P582">
    <cfRule type="cellIs" dxfId="5420" priority="1163" operator="lessThan">
      <formula>0</formula>
    </cfRule>
  </conditionalFormatting>
  <conditionalFormatting sqref="Q582">
    <cfRule type="cellIs" dxfId="5419" priority="1158" operator="lessThan">
      <formula>0</formula>
    </cfRule>
  </conditionalFormatting>
  <conditionalFormatting sqref="Q592">
    <cfRule type="cellIs" dxfId="5418" priority="1133" operator="lessThan">
      <formula>0</formula>
    </cfRule>
  </conditionalFormatting>
  <conditionalFormatting sqref="I589">
    <cfRule type="cellIs" dxfId="5417" priority="1136" operator="lessThan">
      <formula>0</formula>
    </cfRule>
  </conditionalFormatting>
  <conditionalFormatting sqref="H580:H582">
    <cfRule type="cellIs" dxfId="5416" priority="1156" operator="lessThan">
      <formula>0</formula>
    </cfRule>
  </conditionalFormatting>
  <conditionalFormatting sqref="H584:H587">
    <cfRule type="cellIs" dxfId="5415" priority="1143" operator="lessThan">
      <formula>0</formula>
    </cfRule>
  </conditionalFormatting>
  <conditionalFormatting sqref="H579">
    <cfRule type="cellIs" dxfId="5414" priority="1154" operator="lessThan">
      <formula>0</formula>
    </cfRule>
  </conditionalFormatting>
  <conditionalFormatting sqref="H579:H582">
    <cfRule type="cellIs" dxfId="5413" priority="1155" operator="lessThan">
      <formula>0</formula>
    </cfRule>
  </conditionalFormatting>
  <conditionalFormatting sqref="B578">
    <cfRule type="cellIs" dxfId="5412" priority="1153" operator="lessThan">
      <formula>0</formula>
    </cfRule>
  </conditionalFormatting>
  <conditionalFormatting sqref="Q587">
    <cfRule type="cellIs" dxfId="5411" priority="1145" operator="lessThan">
      <formula>0</formula>
    </cfRule>
  </conditionalFormatting>
  <conditionalFormatting sqref="I584">
    <cfRule type="cellIs" dxfId="5410" priority="1148" operator="lessThan">
      <formula>0</formula>
    </cfRule>
  </conditionalFormatting>
  <conditionalFormatting sqref="C584:N587">
    <cfRule type="cellIs" dxfId="5409" priority="1149" operator="lessThan">
      <formula>0</formula>
    </cfRule>
  </conditionalFormatting>
  <conditionalFormatting sqref="Q587">
    <cfRule type="cellIs" dxfId="5408" priority="1146" operator="lessThan">
      <formula>0</formula>
    </cfRule>
  </conditionalFormatting>
  <conditionalFormatting sqref="H584">
    <cfRule type="cellIs" dxfId="5407" priority="1142" operator="lessThan">
      <formula>0</formula>
    </cfRule>
  </conditionalFormatting>
  <conditionalFormatting sqref="P584:P587">
    <cfRule type="cellIs" dxfId="5406" priority="1151" operator="lessThan">
      <formula>0</formula>
    </cfRule>
  </conditionalFormatting>
  <conditionalFormatting sqref="C585:J585">
    <cfRule type="cellIs" dxfId="5405" priority="1147" operator="lessThan">
      <formula>0</formula>
    </cfRule>
  </conditionalFormatting>
  <conditionalFormatting sqref="H585:H587">
    <cfRule type="cellIs" dxfId="5404" priority="1144" operator="lessThan">
      <formula>0</formula>
    </cfRule>
  </conditionalFormatting>
  <conditionalFormatting sqref="I585 K584:N585 C586:N587">
    <cfRule type="cellIs" dxfId="5403" priority="1150" operator="lessThan">
      <formula>0</formula>
    </cfRule>
  </conditionalFormatting>
  <conditionalFormatting sqref="Q584:Q586">
    <cfRule type="cellIs" dxfId="5402" priority="1152" operator="lessThan">
      <formula>0</formula>
    </cfRule>
  </conditionalFormatting>
  <conditionalFormatting sqref="B583">
    <cfRule type="cellIs" dxfId="5401" priority="1141" operator="lessThan">
      <formula>0</formula>
    </cfRule>
  </conditionalFormatting>
  <conditionalFormatting sqref="C589:N592">
    <cfRule type="cellIs" dxfId="5400" priority="1137" operator="lessThan">
      <formula>0</formula>
    </cfRule>
  </conditionalFormatting>
  <conditionalFormatting sqref="Q592">
    <cfRule type="cellIs" dxfId="5399" priority="1134" operator="lessThan">
      <formula>0</formula>
    </cfRule>
  </conditionalFormatting>
  <conditionalFormatting sqref="H589">
    <cfRule type="cellIs" dxfId="5398" priority="1130" operator="lessThan">
      <formula>0</formula>
    </cfRule>
  </conditionalFormatting>
  <conditionalFormatting sqref="H589:H592">
    <cfRule type="cellIs" dxfId="5397" priority="1131" operator="lessThan">
      <formula>0</formula>
    </cfRule>
  </conditionalFormatting>
  <conditionalFormatting sqref="P589:P592">
    <cfRule type="cellIs" dxfId="5396" priority="1139" operator="lessThan">
      <formula>0</formula>
    </cfRule>
  </conditionalFormatting>
  <conditionalFormatting sqref="C590:J590">
    <cfRule type="cellIs" dxfId="5395" priority="1135" operator="lessThan">
      <formula>0</formula>
    </cfRule>
  </conditionalFormatting>
  <conditionalFormatting sqref="H590:H592">
    <cfRule type="cellIs" dxfId="5394" priority="1132" operator="lessThan">
      <formula>0</formula>
    </cfRule>
  </conditionalFormatting>
  <conditionalFormatting sqref="I590 K589:N590 C591:N592">
    <cfRule type="cellIs" dxfId="5393" priority="1138" operator="lessThan">
      <formula>0</formula>
    </cfRule>
  </conditionalFormatting>
  <conditionalFormatting sqref="Q589:Q591">
    <cfRule type="cellIs" dxfId="5392" priority="1140" operator="lessThan">
      <formula>0</formula>
    </cfRule>
  </conditionalFormatting>
  <conditionalFormatting sqref="C350:I350">
    <cfRule type="cellIs" dxfId="5391" priority="1126" operator="lessThan">
      <formula>0</formula>
    </cfRule>
  </conditionalFormatting>
  <conditionalFormatting sqref="C352:I353">
    <cfRule type="cellIs" dxfId="5390" priority="1127" operator="lessThan">
      <formula>0</formula>
    </cfRule>
  </conditionalFormatting>
  <conditionalFormatting sqref="P492:Q492">
    <cfRule type="cellIs" dxfId="5389" priority="1110" operator="lessThan">
      <formula>0</formula>
    </cfRule>
  </conditionalFormatting>
  <conditionalFormatting sqref="P485:P488">
    <cfRule type="cellIs" dxfId="5388" priority="1111" operator="lessThan">
      <formula>0</formula>
    </cfRule>
  </conditionalFormatting>
  <conditionalFormatting sqref="Q574:Q576">
    <cfRule type="cellIs" dxfId="5387" priority="1080" operator="lessThan">
      <formula>0</formula>
    </cfRule>
  </conditionalFormatting>
  <conditionalFormatting sqref="B484">
    <cfRule type="cellIs" dxfId="5386" priority="1128" operator="lessThan">
      <formula>0</formula>
    </cfRule>
  </conditionalFormatting>
  <conditionalFormatting sqref="N420">
    <cfRule type="cellIs" dxfId="5385" priority="892" operator="lessThan">
      <formula>0</formula>
    </cfRule>
  </conditionalFormatting>
  <conditionalFormatting sqref="C351:I351">
    <cfRule type="cellIs" dxfId="5384" priority="1125" operator="lessThan">
      <formula>0</formula>
    </cfRule>
  </conditionalFormatting>
  <conditionalFormatting sqref="C354:I354">
    <cfRule type="cellIs" dxfId="5383" priority="1124" operator="lessThan">
      <formula>0</formula>
    </cfRule>
  </conditionalFormatting>
  <conditionalFormatting sqref="C370:I371">
    <cfRule type="cellIs" dxfId="5382" priority="1123" operator="lessThan">
      <formula>0</formula>
    </cfRule>
  </conditionalFormatting>
  <conditionalFormatting sqref="C368:I368">
    <cfRule type="cellIs" dxfId="5381" priority="1122" operator="lessThan">
      <formula>0</formula>
    </cfRule>
  </conditionalFormatting>
  <conditionalFormatting sqref="C369:I369">
    <cfRule type="cellIs" dxfId="5380" priority="1121" operator="lessThan">
      <formula>0</formula>
    </cfRule>
  </conditionalFormatting>
  <conditionalFormatting sqref="C372:I372">
    <cfRule type="cellIs" dxfId="5379" priority="1120" operator="lessThan">
      <formula>0</formula>
    </cfRule>
  </conditionalFormatting>
  <conditionalFormatting sqref="C556:I559">
    <cfRule type="cellIs" dxfId="5378" priority="1118" operator="lessThan">
      <formula>0</formula>
    </cfRule>
  </conditionalFormatting>
  <conditionalFormatting sqref="C557:I557">
    <cfRule type="cellIs" dxfId="5377" priority="1117" operator="lessThan">
      <formula>0</formula>
    </cfRule>
  </conditionalFormatting>
  <conditionalFormatting sqref="C558:I559">
    <cfRule type="cellIs" dxfId="5376" priority="1119" operator="lessThan">
      <formula>0</formula>
    </cfRule>
  </conditionalFormatting>
  <conditionalFormatting sqref="C562:I565">
    <cfRule type="cellIs" dxfId="5375" priority="1115" operator="lessThan">
      <formula>0</formula>
    </cfRule>
  </conditionalFormatting>
  <conditionalFormatting sqref="C563:I563">
    <cfRule type="cellIs" dxfId="5374" priority="1114" operator="lessThan">
      <formula>0</formula>
    </cfRule>
  </conditionalFormatting>
  <conditionalFormatting sqref="C564:I565">
    <cfRule type="cellIs" dxfId="5373" priority="1116" operator="lessThan">
      <formula>0</formula>
    </cfRule>
  </conditionalFormatting>
  <conditionalFormatting sqref="C442:C445">
    <cfRule type="cellIs" dxfId="5372" priority="1113" operator="lessThan">
      <formula>0</formula>
    </cfRule>
  </conditionalFormatting>
  <conditionalFormatting sqref="P450:P453">
    <cfRule type="cellIs" dxfId="5371" priority="1112" operator="lessThan">
      <formula>0</formula>
    </cfRule>
  </conditionalFormatting>
  <conditionalFormatting sqref="Q493:Q496">
    <cfRule type="cellIs" dxfId="5370" priority="1109" operator="lessThan">
      <formula>0</formula>
    </cfRule>
  </conditionalFormatting>
  <conditionalFormatting sqref="Q497:Q498">
    <cfRule type="cellIs" dxfId="5369" priority="1108" operator="lessThan">
      <formula>0</formula>
    </cfRule>
  </conditionalFormatting>
  <conditionalFormatting sqref="Q498">
    <cfRule type="cellIs" dxfId="5368" priority="1107" operator="lessThan">
      <formula>0</formula>
    </cfRule>
  </conditionalFormatting>
  <conditionalFormatting sqref="Q497">
    <cfRule type="cellIs" dxfId="5367" priority="1106" operator="lessThan">
      <formula>0</formula>
    </cfRule>
  </conditionalFormatting>
  <conditionalFormatting sqref="P493:P496">
    <cfRule type="cellIs" dxfId="5366" priority="1105" operator="lessThan">
      <formula>0</formula>
    </cfRule>
  </conditionalFormatting>
  <conditionalFormatting sqref="B492">
    <cfRule type="cellIs" dxfId="5365" priority="1104" operator="lessThan">
      <formula>0</formula>
    </cfRule>
  </conditionalFormatting>
  <conditionalFormatting sqref="C574:N577">
    <cfRule type="cellIs" dxfId="5364" priority="1077" operator="lessThan">
      <formula>0</formula>
    </cfRule>
  </conditionalFormatting>
  <conditionalFormatting sqref="Q577">
    <cfRule type="cellIs" dxfId="5363" priority="1074" operator="lessThan">
      <formula>0</formula>
    </cfRule>
  </conditionalFormatting>
  <conditionalFormatting sqref="H574:H577">
    <cfRule type="cellIs" dxfId="5362" priority="1071" operator="lessThan">
      <formula>0</formula>
    </cfRule>
  </conditionalFormatting>
  <conditionalFormatting sqref="Q491">
    <cfRule type="cellIs" dxfId="5361" priority="1103" operator="lessThan">
      <formula>0</formula>
    </cfRule>
  </conditionalFormatting>
  <conditionalFormatting sqref="Q533:Q536 Q538">
    <cfRule type="cellIs" dxfId="5360" priority="1102" operator="lessThan">
      <formula>0</formula>
    </cfRule>
  </conditionalFormatting>
  <conditionalFormatting sqref="P532">
    <cfRule type="cellIs" dxfId="5359" priority="1101" operator="lessThan">
      <formula>0</formula>
    </cfRule>
  </conditionalFormatting>
  <conditionalFormatting sqref="Q537">
    <cfRule type="cellIs" dxfId="5358" priority="1100" operator="lessThan">
      <formula>0</formula>
    </cfRule>
  </conditionalFormatting>
  <conditionalFormatting sqref="Q537">
    <cfRule type="cellIs" dxfId="5357" priority="1099" operator="lessThan">
      <formula>0</formula>
    </cfRule>
  </conditionalFormatting>
  <conditionalFormatting sqref="P533:P536">
    <cfRule type="cellIs" dxfId="5356" priority="1098" operator="lessThan">
      <formula>0</formula>
    </cfRule>
  </conditionalFormatting>
  <conditionalFormatting sqref="Q545 Q540:Q543">
    <cfRule type="cellIs" dxfId="5355" priority="1096" operator="lessThan">
      <formula>0</formula>
    </cfRule>
  </conditionalFormatting>
  <conditionalFormatting sqref="Q544">
    <cfRule type="cellIs" dxfId="5354" priority="1094" operator="lessThan">
      <formula>0</formula>
    </cfRule>
  </conditionalFormatting>
  <conditionalFormatting sqref="B532">
    <cfRule type="cellIs" dxfId="5353" priority="1097" operator="lessThan">
      <formula>0</formula>
    </cfRule>
  </conditionalFormatting>
  <conditionalFormatting sqref="P539">
    <cfRule type="cellIs" dxfId="5352" priority="1095" operator="lessThan">
      <formula>0</formula>
    </cfRule>
  </conditionalFormatting>
  <conditionalFormatting sqref="P540:P543">
    <cfRule type="cellIs" dxfId="5351" priority="1092" operator="lessThan">
      <formula>0</formula>
    </cfRule>
  </conditionalFormatting>
  <conditionalFormatting sqref="Q544">
    <cfRule type="cellIs" dxfId="5350" priority="1093" operator="lessThan">
      <formula>0</formula>
    </cfRule>
  </conditionalFormatting>
  <conditionalFormatting sqref="P568:P570 P572">
    <cfRule type="cellIs" dxfId="5349" priority="1090" operator="lessThan">
      <formula>0</formula>
    </cfRule>
  </conditionalFormatting>
  <conditionalFormatting sqref="Q568:Q570">
    <cfRule type="cellIs" dxfId="5348" priority="1091" operator="lessThan">
      <formula>0</formula>
    </cfRule>
  </conditionalFormatting>
  <conditionalFormatting sqref="C570:I570">
    <cfRule type="cellIs" dxfId="5347" priority="1083" operator="lessThan">
      <formula>0</formula>
    </cfRule>
  </conditionalFormatting>
  <conditionalFormatting sqref="C568:I570">
    <cfRule type="cellIs" dxfId="5346" priority="1082" operator="lessThan">
      <formula>0</formula>
    </cfRule>
  </conditionalFormatting>
  <conditionalFormatting sqref="B567">
    <cfRule type="cellIs" dxfId="5345" priority="1084" operator="lessThan">
      <formula>0</formula>
    </cfRule>
  </conditionalFormatting>
  <conditionalFormatting sqref="J568:N570">
    <cfRule type="cellIs" dxfId="5344" priority="1088" operator="lessThan">
      <formula>0</formula>
    </cfRule>
  </conditionalFormatting>
  <conditionalFormatting sqref="P574:P577">
    <cfRule type="cellIs" dxfId="5343" priority="1079" operator="lessThan">
      <formula>0</formula>
    </cfRule>
  </conditionalFormatting>
  <conditionalFormatting sqref="Q571:Q572">
    <cfRule type="cellIs" dxfId="5342" priority="1085" operator="lessThan">
      <formula>0</formula>
    </cfRule>
  </conditionalFormatting>
  <conditionalFormatting sqref="C433:M433">
    <cfRule type="cellIs" dxfId="5341" priority="860" operator="lessThan">
      <formula>0</formula>
    </cfRule>
  </conditionalFormatting>
  <conditionalFormatting sqref="Q571:Q572">
    <cfRule type="cellIs" dxfId="5340" priority="1086" operator="lessThan">
      <formula>0</formula>
    </cfRule>
  </conditionalFormatting>
  <conditionalFormatting sqref="J569">
    <cfRule type="cellIs" dxfId="5339" priority="1087" operator="lessThan">
      <formula>0</formula>
    </cfRule>
  </conditionalFormatting>
  <conditionalFormatting sqref="J570:N570 K568:N569">
    <cfRule type="cellIs" dxfId="5338" priority="1089" operator="lessThan">
      <formula>0</formula>
    </cfRule>
  </conditionalFormatting>
  <conditionalFormatting sqref="I575 K574:N575 C576:N577">
    <cfRule type="cellIs" dxfId="5337" priority="1078" operator="lessThan">
      <formula>0</formula>
    </cfRule>
  </conditionalFormatting>
  <conditionalFormatting sqref="N420">
    <cfRule type="cellIs" dxfId="5336" priority="893" operator="lessThan">
      <formula>0</formula>
    </cfRule>
  </conditionalFormatting>
  <conditionalFormatting sqref="B429:N429">
    <cfRule type="cellIs" dxfId="5335" priority="855" operator="lessThan">
      <formula>0</formula>
    </cfRule>
  </conditionalFormatting>
  <conditionalFormatting sqref="C569:I569">
    <cfRule type="cellIs" dxfId="5334" priority="1081" operator="lessThan">
      <formula>0</formula>
    </cfRule>
  </conditionalFormatting>
  <conditionalFormatting sqref="B429:N429">
    <cfRule type="cellIs" dxfId="5333" priority="856" operator="lessThan">
      <formula>0</formula>
    </cfRule>
  </conditionalFormatting>
  <conditionalFormatting sqref="H433">
    <cfRule type="cellIs" dxfId="5332" priority="859" operator="lessThan">
      <formula>0</formula>
    </cfRule>
  </conditionalFormatting>
  <conditionalFormatting sqref="B433">
    <cfRule type="cellIs" dxfId="5331" priority="858" operator="lessThan">
      <formula>0</formula>
    </cfRule>
  </conditionalFormatting>
  <conditionalFormatting sqref="B433">
    <cfRule type="cellIs" dxfId="5330" priority="857" operator="lessThan">
      <formula>0</formula>
    </cfRule>
  </conditionalFormatting>
  <conditionalFormatting sqref="B429:N429">
    <cfRule type="cellIs" dxfId="5329" priority="853" operator="lessThan">
      <formula>0</formula>
    </cfRule>
  </conditionalFormatting>
  <conditionalFormatting sqref="B429:N429">
    <cfRule type="cellIs" dxfId="5328" priority="854" operator="lessThan">
      <formula>0</formula>
    </cfRule>
  </conditionalFormatting>
  <conditionalFormatting sqref="B422:N422">
    <cfRule type="cellIs" dxfId="5327" priority="865" operator="lessThan">
      <formula>0</formula>
    </cfRule>
  </conditionalFormatting>
  <conditionalFormatting sqref="H574">
    <cfRule type="cellIs" dxfId="5326" priority="1070" operator="lessThan">
      <formula>0</formula>
    </cfRule>
  </conditionalFormatting>
  <conditionalFormatting sqref="C433:M433">
    <cfRule type="cellIs" dxfId="5325" priority="861" operator="lessThan">
      <formula>0</formula>
    </cfRule>
  </conditionalFormatting>
  <conditionalFormatting sqref="H575:H577">
    <cfRule type="cellIs" dxfId="5324" priority="1072" operator="lessThan">
      <formula>0</formula>
    </cfRule>
  </conditionalFormatting>
  <conditionalFormatting sqref="Q577">
    <cfRule type="cellIs" dxfId="5323" priority="1073" operator="lessThan">
      <formula>0</formula>
    </cfRule>
  </conditionalFormatting>
  <conditionalFormatting sqref="I574">
    <cfRule type="cellIs" dxfId="5322" priority="1076" operator="lessThan">
      <formula>0</formula>
    </cfRule>
  </conditionalFormatting>
  <conditionalFormatting sqref="H426">
    <cfRule type="cellIs" dxfId="5321" priority="875" operator="lessThan">
      <formula>0</formula>
    </cfRule>
  </conditionalFormatting>
  <conditionalFormatting sqref="C575:J575">
    <cfRule type="cellIs" dxfId="5320" priority="1075" operator="lessThan">
      <formula>0</formula>
    </cfRule>
  </conditionalFormatting>
  <conditionalFormatting sqref="B573">
    <cfRule type="cellIs" dxfId="5319" priority="1069" operator="lessThan">
      <formula>0</formula>
    </cfRule>
  </conditionalFormatting>
  <conditionalFormatting sqref="N425">
    <cfRule type="cellIs" dxfId="5318" priority="864" operator="lessThan">
      <formula>0</formula>
    </cfRule>
  </conditionalFormatting>
  <conditionalFormatting sqref="C426:M426">
    <cfRule type="cellIs" dxfId="5317" priority="876" operator="lessThan">
      <formula>0</formula>
    </cfRule>
  </conditionalFormatting>
  <conditionalFormatting sqref="C426:M426">
    <cfRule type="cellIs" dxfId="5316" priority="877" operator="lessThan">
      <formula>0</formula>
    </cfRule>
  </conditionalFormatting>
  <conditionalFormatting sqref="N426">
    <cfRule type="cellIs" dxfId="5315" priority="863" operator="lessThan">
      <formula>0</formula>
    </cfRule>
  </conditionalFormatting>
  <conditionalFormatting sqref="B429:N429">
    <cfRule type="cellIs" dxfId="5314" priority="851" operator="lessThan">
      <formula>0</formula>
    </cfRule>
  </conditionalFormatting>
  <conditionalFormatting sqref="N426">
    <cfRule type="cellIs" dxfId="5313" priority="862" operator="lessThan">
      <formula>0</formula>
    </cfRule>
  </conditionalFormatting>
  <conditionalFormatting sqref="B429:N429">
    <cfRule type="cellIs" dxfId="5312" priority="852" operator="lessThan">
      <formula>0</formula>
    </cfRule>
  </conditionalFormatting>
  <conditionalFormatting sqref="B561">
    <cfRule type="cellIs" dxfId="5311" priority="1068" operator="lessThan">
      <formula>0</formula>
    </cfRule>
  </conditionalFormatting>
  <conditionalFormatting sqref="B426">
    <cfRule type="cellIs" dxfId="5310" priority="874" operator="lessThan">
      <formula>0</formula>
    </cfRule>
  </conditionalFormatting>
  <conditionalFormatting sqref="N433">
    <cfRule type="cellIs" dxfId="5309" priority="846" operator="lessThan">
      <formula>0</formula>
    </cfRule>
  </conditionalFormatting>
  <conditionalFormatting sqref="B561">
    <cfRule type="cellIs" dxfId="5308" priority="1067" operator="lessThan">
      <formula>0</formula>
    </cfRule>
  </conditionalFormatting>
  <conditionalFormatting sqref="B554">
    <cfRule type="cellIs" dxfId="5307" priority="1065" operator="lessThan">
      <formula>0</formula>
    </cfRule>
  </conditionalFormatting>
  <conditionalFormatting sqref="B554">
    <cfRule type="cellIs" dxfId="5306" priority="1066" operator="lessThan">
      <formula>0</formula>
    </cfRule>
  </conditionalFormatting>
  <conditionalFormatting sqref="B572">
    <cfRule type="cellIs" dxfId="5305" priority="1063" operator="lessThan">
      <formula>0</formula>
    </cfRule>
  </conditionalFormatting>
  <conditionalFormatting sqref="B572">
    <cfRule type="cellIs" dxfId="5304"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5303" priority="1062" operator="lessThan">
      <formula>0</formula>
    </cfRule>
  </conditionalFormatting>
  <conditionalFormatting sqref="B600">
    <cfRule type="cellIs" dxfId="5302" priority="1059" operator="lessThan">
      <formula>0</formula>
    </cfRule>
  </conditionalFormatting>
  <conditionalFormatting sqref="B594">
    <cfRule type="cellIs" dxfId="5301" priority="1061" operator="lessThan">
      <formula>0</formula>
    </cfRule>
  </conditionalFormatting>
  <conditionalFormatting sqref="B597">
    <cfRule type="cellIs" dxfId="5300" priority="1060" operator="lessThan">
      <formula>0</formula>
    </cfRule>
  </conditionalFormatting>
  <conditionalFormatting sqref="B615">
    <cfRule type="cellIs" dxfId="5299" priority="1058" operator="lessThan">
      <formula>0</formula>
    </cfRule>
  </conditionalFormatting>
  <conditionalFormatting sqref="B623">
    <cfRule type="cellIs" dxfId="5298" priority="1057" operator="lessThan">
      <formula>0</formula>
    </cfRule>
  </conditionalFormatting>
  <conditionalFormatting sqref="I626:N626 P624:Q627">
    <cfRule type="cellIs" dxfId="5297" priority="1056" operator="lessThan">
      <formula>0</formula>
    </cfRule>
  </conditionalFormatting>
  <conditionalFormatting sqref="P415:Q415 Q416:Q418">
    <cfRule type="cellIs" dxfId="5296" priority="1041" operator="lessThan">
      <formula>0</formula>
    </cfRule>
  </conditionalFormatting>
  <conditionalFormatting sqref="B409">
    <cfRule type="cellIs" dxfId="5295" priority="1042" operator="lessThan">
      <formula>0</formula>
    </cfRule>
  </conditionalFormatting>
  <conditionalFormatting sqref="P416:P418">
    <cfRule type="cellIs" dxfId="5294" priority="1039" operator="lessThan">
      <formula>0</formula>
    </cfRule>
  </conditionalFormatting>
  <conditionalFormatting sqref="P415">
    <cfRule type="cellIs" dxfId="5293" priority="1040" operator="lessThan">
      <formula>0</formula>
    </cfRule>
  </conditionalFormatting>
  <conditionalFormatting sqref="Q419">
    <cfRule type="cellIs" dxfId="5292" priority="1037" operator="lessThan">
      <formula>0</formula>
    </cfRule>
  </conditionalFormatting>
  <conditionalFormatting sqref="Q420">
    <cfRule type="cellIs" dxfId="5291" priority="1038" operator="lessThan">
      <formula>0</formula>
    </cfRule>
  </conditionalFormatting>
  <conditionalFormatting sqref="B415">
    <cfRule type="cellIs" dxfId="5290" priority="1035" operator="lessThan">
      <formula>0</formula>
    </cfRule>
  </conditionalFormatting>
  <conditionalFormatting sqref="Q419">
    <cfRule type="cellIs" dxfId="5289" priority="1036" operator="lessThan">
      <formula>0</formula>
    </cfRule>
  </conditionalFormatting>
  <conditionalFormatting sqref="B435:N435">
    <cfRule type="cellIs" dxfId="5288" priority="839" operator="lessThan">
      <formula>0</formula>
    </cfRule>
  </conditionalFormatting>
  <conditionalFormatting sqref="B435:N435">
    <cfRule type="cellIs" dxfId="5287" priority="840" operator="lessThan">
      <formula>0</formula>
    </cfRule>
  </conditionalFormatting>
  <conditionalFormatting sqref="C606:I606">
    <cfRule type="cellIs" dxfId="5286" priority="1052" operator="lessThan">
      <formula>0</formula>
    </cfRule>
  </conditionalFormatting>
  <conditionalFormatting sqref="C607:I607">
    <cfRule type="cellIs" dxfId="5285" priority="1051" operator="lessThan">
      <formula>0</formula>
    </cfRule>
  </conditionalFormatting>
  <conditionalFormatting sqref="C611:M611">
    <cfRule type="cellIs" dxfId="5284" priority="1050" operator="lessThan">
      <formula>0</formula>
    </cfRule>
  </conditionalFormatting>
  <conditionalFormatting sqref="P604">
    <cfRule type="cellIs" dxfId="5283" priority="1049" operator="lessThan">
      <formula>0</formula>
    </cfRule>
  </conditionalFormatting>
  <conditionalFormatting sqref="P410:P412">
    <cfRule type="cellIs" dxfId="5282" priority="1046" operator="lessThan">
      <formula>0</formula>
    </cfRule>
  </conditionalFormatting>
  <conditionalFormatting sqref="Q413">
    <cfRule type="cellIs" dxfId="5281" priority="1043" operator="lessThan">
      <formula>0</formula>
    </cfRule>
  </conditionalFormatting>
  <conditionalFormatting sqref="Q414">
    <cfRule type="cellIs" dxfId="5280" priority="1045" operator="lessThan">
      <formula>0</formula>
    </cfRule>
  </conditionalFormatting>
  <conditionalFormatting sqref="P409:Q409 Q410:Q412">
    <cfRule type="cellIs" dxfId="5279" priority="1048" operator="lessThan">
      <formula>0</formula>
    </cfRule>
  </conditionalFormatting>
  <conditionalFormatting sqref="P409">
    <cfRule type="cellIs" dxfId="5278" priority="1047" operator="lessThan">
      <formula>0</formula>
    </cfRule>
  </conditionalFormatting>
  <conditionalFormatting sqref="Q413">
    <cfRule type="cellIs" dxfId="5277" priority="1044" operator="lessThan">
      <formula>0</formula>
    </cfRule>
  </conditionalFormatting>
  <conditionalFormatting sqref="B435:N435">
    <cfRule type="cellIs" dxfId="5276" priority="838" operator="lessThan">
      <formula>0</formula>
    </cfRule>
  </conditionalFormatting>
  <conditionalFormatting sqref="B435:N435">
    <cfRule type="cellIs" dxfId="5275" priority="837" operator="lessThan">
      <formula>0</formula>
    </cfRule>
  </conditionalFormatting>
  <conditionalFormatting sqref="B435:N435">
    <cfRule type="cellIs" dxfId="5274" priority="836" operator="lessThan">
      <formula>0</formula>
    </cfRule>
  </conditionalFormatting>
  <conditionalFormatting sqref="B435:N435">
    <cfRule type="cellIs" dxfId="5273" priority="834" operator="lessThan">
      <formula>0</formula>
    </cfRule>
  </conditionalFormatting>
  <conditionalFormatting sqref="B435:N435">
    <cfRule type="cellIs" dxfId="5272" priority="835" operator="lessThan">
      <formula>0</formula>
    </cfRule>
  </conditionalFormatting>
  <conditionalFormatting sqref="N438">
    <cfRule type="cellIs" dxfId="5271" priority="832" operator="lessThan">
      <formula>0</formula>
    </cfRule>
  </conditionalFormatting>
  <conditionalFormatting sqref="B435:N435">
    <cfRule type="cellIs" dxfId="5270" priority="833" operator="lessThan">
      <formula>0</formula>
    </cfRule>
  </conditionalFormatting>
  <conditionalFormatting sqref="N439">
    <cfRule type="cellIs" dxfId="5269" priority="831" operator="lessThan">
      <formula>0</formula>
    </cfRule>
  </conditionalFormatting>
  <conditionalFormatting sqref="N439">
    <cfRule type="cellIs" dxfId="5268" priority="830" operator="lessThan">
      <formula>0</formula>
    </cfRule>
  </conditionalFormatting>
  <conditionalFormatting sqref="D442:N445">
    <cfRule type="cellIs" dxfId="5267" priority="827" operator="lessThan">
      <formula>0</formula>
    </cfRule>
  </conditionalFormatting>
  <conditionalFormatting sqref="B442:B445">
    <cfRule type="cellIs" dxfId="5266" priority="824" operator="lessThan">
      <formula>0</formula>
    </cfRule>
  </conditionalFormatting>
  <conditionalFormatting sqref="B498">
    <cfRule type="cellIs" dxfId="5265" priority="821" operator="lessThan">
      <formula>0</formula>
    </cfRule>
  </conditionalFormatting>
  <conditionalFormatting sqref="C498">
    <cfRule type="cellIs" dxfId="5264" priority="818" operator="lessThan">
      <formula>0</formula>
    </cfRule>
  </conditionalFormatting>
  <conditionalFormatting sqref="P553">
    <cfRule type="cellIs" dxfId="5263" priority="619" operator="lessThan">
      <formula>0</formula>
    </cfRule>
  </conditionalFormatting>
  <conditionalFormatting sqref="N370">
    <cfRule type="cellIs" dxfId="5262" priority="1034" operator="lessThan">
      <formula>0</formula>
    </cfRule>
  </conditionalFormatting>
  <conditionalFormatting sqref="N382">
    <cfRule type="cellIs" dxfId="5261" priority="1033" operator="lessThan">
      <formula>0</formula>
    </cfRule>
  </conditionalFormatting>
  <conditionalFormatting sqref="B354">
    <cfRule type="cellIs" dxfId="5260" priority="999" operator="lessThan">
      <formula>0</formula>
    </cfRule>
  </conditionalFormatting>
  <conditionalFormatting sqref="B589:B592">
    <cfRule type="cellIs" dxfId="5259" priority="1004" operator="lessThan">
      <formula>0</formula>
    </cfRule>
  </conditionalFormatting>
  <conditionalFormatting sqref="B351">
    <cfRule type="cellIs" dxfId="5258" priority="1000" operator="lessThan">
      <formula>0</formula>
    </cfRule>
  </conditionalFormatting>
  <conditionalFormatting sqref="B551">
    <cfRule type="cellIs" dxfId="5257" priority="1026" operator="lessThan">
      <formula>0</formula>
    </cfRule>
  </conditionalFormatting>
  <conditionalFormatting sqref="B382:B383">
    <cfRule type="cellIs" dxfId="5256" priority="1021" operator="lessThan">
      <formula>0</formula>
    </cfRule>
  </conditionalFormatting>
  <conditionalFormatting sqref="B386">
    <cfRule type="cellIs" dxfId="5255" priority="1017" operator="lessThan">
      <formula>0</formula>
    </cfRule>
  </conditionalFormatting>
  <conditionalFormatting sqref="C350:M353">
    <cfRule type="cellIs" dxfId="5254" priority="1031" operator="lessThan">
      <formula>0</formula>
    </cfRule>
  </conditionalFormatting>
  <conditionalFormatting sqref="B368">
    <cfRule type="cellIs" dxfId="5253" priority="997" operator="lessThan">
      <formula>0</formula>
    </cfRule>
  </conditionalFormatting>
  <conditionalFormatting sqref="B396 B386:B390 B380:B384 B368:B372 B360 B350:B354">
    <cfRule type="cellIs" dxfId="5252" priority="1028" operator="lessThan">
      <formula>0</formula>
    </cfRule>
  </conditionalFormatting>
  <conditionalFormatting sqref="B369">
    <cfRule type="cellIs" dxfId="5251" priority="996" operator="lessThan">
      <formula>0</formula>
    </cfRule>
  </conditionalFormatting>
  <conditionalFormatting sqref="B372">
    <cfRule type="cellIs" dxfId="5250" priority="995" operator="lessThan">
      <formula>0</formula>
    </cfRule>
  </conditionalFormatting>
  <conditionalFormatting sqref="B548:B550">
    <cfRule type="cellIs" dxfId="5249" priority="1027" operator="lessThan">
      <formula>0</formula>
    </cfRule>
  </conditionalFormatting>
  <conditionalFormatting sqref="B547">
    <cfRule type="cellIs" dxfId="5248" priority="1025" operator="lessThan">
      <formula>0</formula>
    </cfRule>
  </conditionalFormatting>
  <conditionalFormatting sqref="B384">
    <cfRule type="cellIs" dxfId="5247" priority="1013" operator="lessThan">
      <formula>0</formula>
    </cfRule>
  </conditionalFormatting>
  <conditionalFormatting sqref="B558:B559">
    <cfRule type="cellIs" dxfId="5246" priority="994" operator="lessThan">
      <formula>0</formula>
    </cfRule>
  </conditionalFormatting>
  <conditionalFormatting sqref="B380">
    <cfRule type="cellIs" dxfId="5245" priority="1020" operator="lessThan">
      <formula>0</formula>
    </cfRule>
  </conditionalFormatting>
  <conditionalFormatting sqref="B381">
    <cfRule type="cellIs" dxfId="5244" priority="1019" operator="lessThan">
      <formula>0</formula>
    </cfRule>
  </conditionalFormatting>
  <conditionalFormatting sqref="B387">
    <cfRule type="cellIs" dxfId="5243" priority="1016" operator="lessThan">
      <formula>0</formula>
    </cfRule>
  </conditionalFormatting>
  <conditionalFormatting sqref="B388:B389">
    <cfRule type="cellIs" dxfId="5242" priority="1018" operator="lessThan">
      <formula>0</formula>
    </cfRule>
  </conditionalFormatting>
  <conditionalFormatting sqref="B352:B353">
    <cfRule type="cellIs" dxfId="5241" priority="1002" operator="lessThan">
      <formula>0</formula>
    </cfRule>
  </conditionalFormatting>
  <conditionalFormatting sqref="B350">
    <cfRule type="cellIs" dxfId="5240" priority="1001" operator="lessThan">
      <formula>0</formula>
    </cfRule>
  </conditionalFormatting>
  <conditionalFormatting sqref="B396">
    <cfRule type="cellIs" dxfId="5239" priority="1015" operator="lessThan">
      <formula>0</formula>
    </cfRule>
  </conditionalFormatting>
  <conditionalFormatting sqref="B390">
    <cfRule type="cellIs" dxfId="5238" priority="1014" operator="lessThan">
      <formula>0</formula>
    </cfRule>
  </conditionalFormatting>
  <conditionalFormatting sqref="B579:B582">
    <cfRule type="cellIs" dxfId="5237" priority="1010" operator="lessThan">
      <formula>0</formula>
    </cfRule>
  </conditionalFormatting>
  <conditionalFormatting sqref="B360">
    <cfRule type="cellIs" dxfId="5236" priority="1012" operator="lessThan">
      <formula>0</formula>
    </cfRule>
  </conditionalFormatting>
  <conditionalFormatting sqref="B584:B587">
    <cfRule type="cellIs" dxfId="5235" priority="1007" operator="lessThan">
      <formula>0</formula>
    </cfRule>
  </conditionalFormatting>
  <conditionalFormatting sqref="B556:B559">
    <cfRule type="cellIs" dxfId="5234" priority="993" operator="lessThan">
      <formula>0</formula>
    </cfRule>
  </conditionalFormatting>
  <conditionalFormatting sqref="B580">
    <cfRule type="cellIs" dxfId="5233" priority="1009" operator="lessThan">
      <formula>0</formula>
    </cfRule>
  </conditionalFormatting>
  <conditionalFormatting sqref="B581:B582">
    <cfRule type="cellIs" dxfId="5232" priority="1011" operator="lessThan">
      <formula>0</formula>
    </cfRule>
  </conditionalFormatting>
  <conditionalFormatting sqref="B591:B592">
    <cfRule type="cellIs" dxfId="5231" priority="1005" operator="lessThan">
      <formula>0</formula>
    </cfRule>
  </conditionalFormatting>
  <conditionalFormatting sqref="B585">
    <cfRule type="cellIs" dxfId="5230" priority="1006" operator="lessThan">
      <formula>0</formula>
    </cfRule>
  </conditionalFormatting>
  <conditionalFormatting sqref="B586:B587">
    <cfRule type="cellIs" dxfId="5229" priority="1008" operator="lessThan">
      <formula>0</formula>
    </cfRule>
  </conditionalFormatting>
  <conditionalFormatting sqref="B590">
    <cfRule type="cellIs" dxfId="5228" priority="1003" operator="lessThan">
      <formula>0</formula>
    </cfRule>
  </conditionalFormatting>
  <conditionalFormatting sqref="B370:B371">
    <cfRule type="cellIs" dxfId="5227" priority="998" operator="lessThan">
      <formula>0</formula>
    </cfRule>
  </conditionalFormatting>
  <conditionalFormatting sqref="B564:B565">
    <cfRule type="cellIs" dxfId="5226" priority="991" operator="lessThan">
      <formula>0</formula>
    </cfRule>
  </conditionalFormatting>
  <conditionalFormatting sqref="B392:N392">
    <cfRule type="cellIs" dxfId="5225" priority="966" operator="lessThan">
      <formula>0</formula>
    </cfRule>
  </conditionalFormatting>
  <conditionalFormatting sqref="B392:N392">
    <cfRule type="cellIs" dxfId="5224" priority="965" operator="lessThan">
      <formula>0</formula>
    </cfRule>
  </conditionalFormatting>
  <conditionalFormatting sqref="B537">
    <cfRule type="cellIs" dxfId="5223" priority="985" operator="lessThan">
      <formula>0</formula>
    </cfRule>
  </conditionalFormatting>
  <conditionalFormatting sqref="B533">
    <cfRule type="cellIs" dxfId="5222" priority="984" operator="lessThan">
      <formula>0</formula>
    </cfRule>
  </conditionalFormatting>
  <conditionalFormatting sqref="B570:B571">
    <cfRule type="cellIs" dxfId="5221" priority="983" operator="lessThan">
      <formula>0</formula>
    </cfRule>
  </conditionalFormatting>
  <conditionalFormatting sqref="B557">
    <cfRule type="cellIs" dxfId="5220" priority="992" operator="lessThan">
      <formula>0</formula>
    </cfRule>
  </conditionalFormatting>
  <conditionalFormatting sqref="B574:B577">
    <cfRule type="cellIs" dxfId="5219" priority="979" operator="lessThan">
      <formula>0</formula>
    </cfRule>
  </conditionalFormatting>
  <conditionalFormatting sqref="B575">
    <cfRule type="cellIs" dxfId="5218" priority="978" operator="lessThan">
      <formula>0</formula>
    </cfRule>
  </conditionalFormatting>
  <conditionalFormatting sqref="B566">
    <cfRule type="cellIs" dxfId="5217" priority="987" operator="lessThan">
      <formula>0</formula>
    </cfRule>
  </conditionalFormatting>
  <conditionalFormatting sqref="B566">
    <cfRule type="cellIs" dxfId="5216" priority="988" operator="lessThan">
      <formula>0</formula>
    </cfRule>
  </conditionalFormatting>
  <conditionalFormatting sqref="B562:B565">
    <cfRule type="cellIs" dxfId="5215" priority="990" operator="lessThan">
      <formula>0</formula>
    </cfRule>
  </conditionalFormatting>
  <conditionalFormatting sqref="B563">
    <cfRule type="cellIs" dxfId="5214" priority="989" operator="lessThan">
      <formula>0</formula>
    </cfRule>
  </conditionalFormatting>
  <conditionalFormatting sqref="B350:B353">
    <cfRule type="cellIs" dxfId="5213" priority="973" operator="lessThan">
      <formula>0</formula>
    </cfRule>
  </conditionalFormatting>
  <conditionalFormatting sqref="N395">
    <cfRule type="cellIs" dxfId="5212" priority="960" operator="lessThan">
      <formula>0</formula>
    </cfRule>
  </conditionalFormatting>
  <conditionalFormatting sqref="B534:B536">
    <cfRule type="cellIs" dxfId="5211" priority="986" operator="lessThan">
      <formula>0</formula>
    </cfRule>
  </conditionalFormatting>
  <conditionalFormatting sqref="B568:B571">
    <cfRule type="cellIs" dxfId="5210" priority="982" operator="lessThan">
      <formula>0</formula>
    </cfRule>
  </conditionalFormatting>
  <conditionalFormatting sqref="B552">
    <cfRule type="cellIs" dxfId="5209" priority="797" operator="lessThan">
      <formula>0</formula>
    </cfRule>
  </conditionalFormatting>
  <conditionalFormatting sqref="B576:B577">
    <cfRule type="cellIs" dxfId="5208" priority="980" operator="lessThan">
      <formula>0</formula>
    </cfRule>
  </conditionalFormatting>
  <conditionalFormatting sqref="B569">
    <cfRule type="cellIs" dxfId="5207" priority="981" operator="lessThan">
      <formula>0</formula>
    </cfRule>
  </conditionalFormatting>
  <conditionalFormatting sqref="D552">
    <cfRule type="cellIs" dxfId="5206" priority="791" operator="lessThan">
      <formula>0</formula>
    </cfRule>
  </conditionalFormatting>
  <conditionalFormatting sqref="B604 B609:B610 B616 B622">
    <cfRule type="cellIs" dxfId="5205" priority="977" operator="lessThan">
      <formula>0</formula>
    </cfRule>
  </conditionalFormatting>
  <conditionalFormatting sqref="B398:N398">
    <cfRule type="cellIs" dxfId="5204" priority="958" operator="lessThan">
      <formula>0</formula>
    </cfRule>
  </conditionalFormatting>
  <conditionalFormatting sqref="N383">
    <cfRule type="cellIs" dxfId="5203" priority="970" operator="lessThan">
      <formula>0</formula>
    </cfRule>
  </conditionalFormatting>
  <conditionalFormatting sqref="B392:N392">
    <cfRule type="cellIs" dxfId="5202" priority="968" operator="lessThan">
      <formula>0</formula>
    </cfRule>
  </conditionalFormatting>
  <conditionalFormatting sqref="N389">
    <cfRule type="cellIs" dxfId="5201" priority="969" operator="lessThan">
      <formula>0</formula>
    </cfRule>
  </conditionalFormatting>
  <conditionalFormatting sqref="B392:N392">
    <cfRule type="cellIs" dxfId="5200" priority="967" operator="lessThan">
      <formula>0</formula>
    </cfRule>
  </conditionalFormatting>
  <conditionalFormatting sqref="B392:N392">
    <cfRule type="cellIs" dxfId="5199" priority="964" operator="lessThan">
      <formula>0</formula>
    </cfRule>
  </conditionalFormatting>
  <conditionalFormatting sqref="B606">
    <cfRule type="cellIs" dxfId="5198" priority="976" operator="lessThan">
      <formula>0</formula>
    </cfRule>
  </conditionalFormatting>
  <conditionalFormatting sqref="B607">
    <cfRule type="cellIs" dxfId="5197" priority="975" operator="lessThan">
      <formula>0</formula>
    </cfRule>
  </conditionalFormatting>
  <conditionalFormatting sqref="B611">
    <cfRule type="cellIs" dxfId="5196" priority="974" operator="lessThan">
      <formula>0</formula>
    </cfRule>
  </conditionalFormatting>
  <conditionalFormatting sqref="G552">
    <cfRule type="cellIs" dxfId="5195" priority="782" operator="lessThan">
      <formula>0</formula>
    </cfRule>
  </conditionalFormatting>
  <conditionalFormatting sqref="H552">
    <cfRule type="cellIs" dxfId="5194" priority="779" operator="lessThan">
      <formula>0</formula>
    </cfRule>
  </conditionalFormatting>
  <conditionalFormatting sqref="N384">
    <cfRule type="cellIs" dxfId="5193" priority="944" operator="lessThan">
      <formula>0</formula>
    </cfRule>
  </conditionalFormatting>
  <conditionalFormatting sqref="N371">
    <cfRule type="cellIs" dxfId="5192" priority="971" operator="lessThan">
      <formula>0</formula>
    </cfRule>
  </conditionalFormatting>
  <conditionalFormatting sqref="B392:N392">
    <cfRule type="cellIs" dxfId="5191" priority="963" operator="lessThan">
      <formula>0</formula>
    </cfRule>
  </conditionalFormatting>
  <conditionalFormatting sqref="B392:N392">
    <cfRule type="cellIs" dxfId="5190" priority="962" operator="lessThan">
      <formula>0</formula>
    </cfRule>
  </conditionalFormatting>
  <conditionalFormatting sqref="B392:N392">
    <cfRule type="cellIs" dxfId="5189" priority="961" operator="lessThan">
      <formula>0</formula>
    </cfRule>
  </conditionalFormatting>
  <conditionalFormatting sqref="B398:N398">
    <cfRule type="cellIs" dxfId="5188" priority="959" operator="lessThan">
      <formula>0</formula>
    </cfRule>
  </conditionalFormatting>
  <conditionalFormatting sqref="N390">
    <cfRule type="cellIs" dxfId="5187" priority="943" operator="lessThan">
      <formula>0</formula>
    </cfRule>
  </conditionalFormatting>
  <conditionalFormatting sqref="B398:N398">
    <cfRule type="cellIs" dxfId="5186" priority="957" operator="lessThan">
      <formula>0</formula>
    </cfRule>
  </conditionalFormatting>
  <conditionalFormatting sqref="B398:N398">
    <cfRule type="cellIs" dxfId="5185" priority="956" operator="lessThan">
      <formula>0</formula>
    </cfRule>
  </conditionalFormatting>
  <conditionalFormatting sqref="B398:N398">
    <cfRule type="cellIs" dxfId="5184" priority="955" operator="lessThan">
      <formula>0</formula>
    </cfRule>
  </conditionalFormatting>
  <conditionalFormatting sqref="B398:N398">
    <cfRule type="cellIs" dxfId="5183" priority="954" operator="lessThan">
      <formula>0</formula>
    </cfRule>
  </conditionalFormatting>
  <conditionalFormatting sqref="B398:N398">
    <cfRule type="cellIs" dxfId="5182" priority="953" operator="lessThan">
      <formula>0</formula>
    </cfRule>
  </conditionalFormatting>
  <conditionalFormatting sqref="B398:N398">
    <cfRule type="cellIs" dxfId="5181" priority="952" operator="lessThan">
      <formula>0</formula>
    </cfRule>
  </conditionalFormatting>
  <conditionalFormatting sqref="N401">
    <cfRule type="cellIs" dxfId="5180" priority="951" operator="lessThan">
      <formula>0</formula>
    </cfRule>
  </conditionalFormatting>
  <conditionalFormatting sqref="N354">
    <cfRule type="cellIs" dxfId="5179" priority="950" operator="lessThan">
      <formula>0</formula>
    </cfRule>
  </conditionalFormatting>
  <conditionalFormatting sqref="N360">
    <cfRule type="cellIs" dxfId="5178" priority="949" operator="lessThan">
      <formula>0</formula>
    </cfRule>
  </conditionalFormatting>
  <conditionalFormatting sqref="N360">
    <cfRule type="cellIs" dxfId="5177" priority="948" operator="lessThan">
      <formula>0</formula>
    </cfRule>
  </conditionalFormatting>
  <conditionalFormatting sqref="N372">
    <cfRule type="cellIs" dxfId="5176" priority="947" operator="lessThan">
      <formula>0</formula>
    </cfRule>
  </conditionalFormatting>
  <conditionalFormatting sqref="N372">
    <cfRule type="cellIs" dxfId="5175" priority="946" operator="lessThan">
      <formula>0</formula>
    </cfRule>
  </conditionalFormatting>
  <conditionalFormatting sqref="N384">
    <cfRule type="cellIs" dxfId="5174" priority="945" operator="lessThan">
      <formula>0</formula>
    </cfRule>
  </conditionalFormatting>
  <conditionalFormatting sqref="N396">
    <cfRule type="cellIs" dxfId="5173" priority="941" operator="lessThan">
      <formula>0</formula>
    </cfRule>
  </conditionalFormatting>
  <conditionalFormatting sqref="N396">
    <cfRule type="cellIs" dxfId="5172" priority="940" operator="lessThan">
      <formula>0</formula>
    </cfRule>
  </conditionalFormatting>
  <conditionalFormatting sqref="N390">
    <cfRule type="cellIs" dxfId="5171" priority="942" operator="lessThan">
      <formula>0</formula>
    </cfRule>
  </conditionalFormatting>
  <conditionalFormatting sqref="N407">
    <cfRule type="cellIs" dxfId="5170" priority="926" operator="lessThan">
      <formula>0</formula>
    </cfRule>
  </conditionalFormatting>
  <conditionalFormatting sqref="N408">
    <cfRule type="cellIs" dxfId="5169" priority="925" operator="lessThan">
      <formula>0</formula>
    </cfRule>
  </conditionalFormatting>
  <conditionalFormatting sqref="H408">
    <cfRule type="cellIs" dxfId="5168" priority="937" operator="lessThan">
      <formula>0</formula>
    </cfRule>
  </conditionalFormatting>
  <conditionalFormatting sqref="B408">
    <cfRule type="cellIs" dxfId="5167" priority="936" operator="lessThan">
      <formula>0</formula>
    </cfRule>
  </conditionalFormatting>
  <conditionalFormatting sqref="C408:M408">
    <cfRule type="cellIs" dxfId="5166" priority="939" operator="lessThan">
      <formula>0</formula>
    </cfRule>
  </conditionalFormatting>
  <conditionalFormatting sqref="C408:M408">
    <cfRule type="cellIs" dxfId="5165" priority="938" operator="lessThan">
      <formula>0</formula>
    </cfRule>
  </conditionalFormatting>
  <conditionalFormatting sqref="B414">
    <cfRule type="cellIs" dxfId="5164" priority="919" operator="lessThan">
      <formula>0</formula>
    </cfRule>
  </conditionalFormatting>
  <conditionalFormatting sqref="B410:N410">
    <cfRule type="cellIs" dxfId="5163" priority="918" operator="lessThan">
      <formula>0</formula>
    </cfRule>
  </conditionalFormatting>
  <conditionalFormatting sqref="B408">
    <cfRule type="cellIs" dxfId="5162" priority="935" operator="lessThan">
      <formula>0</formula>
    </cfRule>
  </conditionalFormatting>
  <conditionalFormatting sqref="B404:N404">
    <cfRule type="cellIs" dxfId="5161" priority="934" operator="lessThan">
      <formula>0</formula>
    </cfRule>
  </conditionalFormatting>
  <conditionalFormatting sqref="B404:N404">
    <cfRule type="cellIs" dxfId="5160" priority="933" operator="lessThan">
      <formula>0</formula>
    </cfRule>
  </conditionalFormatting>
  <conditionalFormatting sqref="B404:N404">
    <cfRule type="cellIs" dxfId="5159" priority="932" operator="lessThan">
      <formula>0</formula>
    </cfRule>
  </conditionalFormatting>
  <conditionalFormatting sqref="B404:N404">
    <cfRule type="cellIs" dxfId="5158" priority="931" operator="lessThan">
      <formula>0</formula>
    </cfRule>
  </conditionalFormatting>
  <conditionalFormatting sqref="B404:N404">
    <cfRule type="cellIs" dxfId="5157" priority="930" operator="lessThan">
      <formula>0</formula>
    </cfRule>
  </conditionalFormatting>
  <conditionalFormatting sqref="B404:N404">
    <cfRule type="cellIs" dxfId="5156" priority="929" operator="lessThan">
      <formula>0</formula>
    </cfRule>
  </conditionalFormatting>
  <conditionalFormatting sqref="B404:N404">
    <cfRule type="cellIs" dxfId="5155" priority="928" operator="lessThan">
      <formula>0</formula>
    </cfRule>
  </conditionalFormatting>
  <conditionalFormatting sqref="B404:N404">
    <cfRule type="cellIs" dxfId="5154" priority="927" operator="lessThan">
      <formula>0</formula>
    </cfRule>
  </conditionalFormatting>
  <conditionalFormatting sqref="N408">
    <cfRule type="cellIs" dxfId="5153" priority="924" operator="lessThan">
      <formula>0</formula>
    </cfRule>
  </conditionalFormatting>
  <conditionalFormatting sqref="B410:N410">
    <cfRule type="cellIs" dxfId="5152" priority="917" operator="lessThan">
      <formula>0</formula>
    </cfRule>
  </conditionalFormatting>
  <conditionalFormatting sqref="B410:N410">
    <cfRule type="cellIs" dxfId="5151" priority="916" operator="lessThan">
      <formula>0</formula>
    </cfRule>
  </conditionalFormatting>
  <conditionalFormatting sqref="B410:N410">
    <cfRule type="cellIs" dxfId="5150" priority="915" operator="lessThan">
      <formula>0</formula>
    </cfRule>
  </conditionalFormatting>
  <conditionalFormatting sqref="B410:N410">
    <cfRule type="cellIs" dxfId="5149" priority="914" operator="lessThan">
      <formula>0</formula>
    </cfRule>
  </conditionalFormatting>
  <conditionalFormatting sqref="B410:N410">
    <cfRule type="cellIs" dxfId="5148" priority="913" operator="lessThan">
      <formula>0</formula>
    </cfRule>
  </conditionalFormatting>
  <conditionalFormatting sqref="B410:N410">
    <cfRule type="cellIs" dxfId="5147" priority="912" operator="lessThan">
      <formula>0</formula>
    </cfRule>
  </conditionalFormatting>
  <conditionalFormatting sqref="B410:N410">
    <cfRule type="cellIs" dxfId="5146" priority="911" operator="lessThan">
      <formula>0</formula>
    </cfRule>
  </conditionalFormatting>
  <conditionalFormatting sqref="N413">
    <cfRule type="cellIs" dxfId="5145" priority="910" operator="lessThan">
      <formula>0</formula>
    </cfRule>
  </conditionalFormatting>
  <conditionalFormatting sqref="N414">
    <cfRule type="cellIs" dxfId="5144" priority="909" operator="lessThan">
      <formula>0</formula>
    </cfRule>
  </conditionalFormatting>
  <conditionalFormatting sqref="N414">
    <cfRule type="cellIs" dxfId="5143" priority="908" operator="lessThan">
      <formula>0</formula>
    </cfRule>
  </conditionalFormatting>
  <conditionalFormatting sqref="C420:M420">
    <cfRule type="cellIs" dxfId="5142" priority="907" operator="lessThan">
      <formula>0</formula>
    </cfRule>
  </conditionalFormatting>
  <conditionalFormatting sqref="C414:M414">
    <cfRule type="cellIs" dxfId="5141" priority="923" operator="lessThan">
      <formula>0</formula>
    </cfRule>
  </conditionalFormatting>
  <conditionalFormatting sqref="C414:M414">
    <cfRule type="cellIs" dxfId="5140" priority="922" operator="lessThan">
      <formula>0</formula>
    </cfRule>
  </conditionalFormatting>
  <conditionalFormatting sqref="H414">
    <cfRule type="cellIs" dxfId="5139" priority="921" operator="lessThan">
      <formula>0</formula>
    </cfRule>
  </conditionalFormatting>
  <conditionalFormatting sqref="B414">
    <cfRule type="cellIs" dxfId="5138" priority="920" operator="lessThan">
      <formula>0</formula>
    </cfRule>
  </conditionalFormatting>
  <conditionalFormatting sqref="C420:M420">
    <cfRule type="cellIs" dxfId="5137" priority="906" operator="lessThan">
      <formula>0</formula>
    </cfRule>
  </conditionalFormatting>
  <conditionalFormatting sqref="H420">
    <cfRule type="cellIs" dxfId="5136" priority="905" operator="lessThan">
      <formula>0</formula>
    </cfRule>
  </conditionalFormatting>
  <conditionalFormatting sqref="B420">
    <cfRule type="cellIs" dxfId="5135" priority="904" operator="lessThan">
      <formula>0</formula>
    </cfRule>
  </conditionalFormatting>
  <conditionalFormatting sqref="B420">
    <cfRule type="cellIs" dxfId="5134" priority="903" operator="lessThan">
      <formula>0</formula>
    </cfRule>
  </conditionalFormatting>
  <conditionalFormatting sqref="B416:N416">
    <cfRule type="cellIs" dxfId="5133" priority="901" operator="lessThan">
      <formula>0</formula>
    </cfRule>
  </conditionalFormatting>
  <conditionalFormatting sqref="B416:N416">
    <cfRule type="cellIs" dxfId="5132" priority="900" operator="lessThan">
      <formula>0</formula>
    </cfRule>
  </conditionalFormatting>
  <conditionalFormatting sqref="B416:N416">
    <cfRule type="cellIs" dxfId="5131" priority="899" operator="lessThan">
      <formula>0</formula>
    </cfRule>
  </conditionalFormatting>
  <conditionalFormatting sqref="B416:N416">
    <cfRule type="cellIs" dxfId="5130" priority="898" operator="lessThan">
      <formula>0</formula>
    </cfRule>
  </conditionalFormatting>
  <conditionalFormatting sqref="B416:N416">
    <cfRule type="cellIs" dxfId="5129" priority="897" operator="lessThan">
      <formula>0</formula>
    </cfRule>
  </conditionalFormatting>
  <conditionalFormatting sqref="B416:N416">
    <cfRule type="cellIs" dxfId="5128" priority="896" operator="lessThan">
      <formula>0</formula>
    </cfRule>
  </conditionalFormatting>
  <conditionalFormatting sqref="B416:N416">
    <cfRule type="cellIs" dxfId="5127" priority="895" operator="lessThan">
      <formula>0</formula>
    </cfRule>
  </conditionalFormatting>
  <conditionalFormatting sqref="N419">
    <cfRule type="cellIs" dxfId="5126" priority="894" operator="lessThan">
      <formula>0</formula>
    </cfRule>
  </conditionalFormatting>
  <conditionalFormatting sqref="B416:N416">
    <cfRule type="cellIs" dxfId="5125" priority="902" operator="lessThan">
      <formula>0</formula>
    </cfRule>
  </conditionalFormatting>
  <conditionalFormatting sqref="C439:M439">
    <cfRule type="cellIs" dxfId="5124" priority="845" operator="lessThan">
      <formula>0</formula>
    </cfRule>
  </conditionalFormatting>
  <conditionalFormatting sqref="C439:M439">
    <cfRule type="cellIs" dxfId="5123" priority="844" operator="lessThan">
      <formula>0</formula>
    </cfRule>
  </conditionalFormatting>
  <conditionalFormatting sqref="B429:N429">
    <cfRule type="cellIs" dxfId="5122" priority="850" operator="lessThan">
      <formula>0</formula>
    </cfRule>
  </conditionalFormatting>
  <conditionalFormatting sqref="B429:N429">
    <cfRule type="cellIs" dxfId="5121" priority="849" operator="lessThan">
      <formula>0</formula>
    </cfRule>
  </conditionalFormatting>
  <conditionalFormatting sqref="N432">
    <cfRule type="cellIs" dxfId="5120" priority="848" operator="lessThan">
      <formula>0</formula>
    </cfRule>
  </conditionalFormatting>
  <conditionalFormatting sqref="B422:N422">
    <cfRule type="cellIs" dxfId="5119" priority="872" operator="lessThan">
      <formula>0</formula>
    </cfRule>
  </conditionalFormatting>
  <conditionalFormatting sqref="B422:N422">
    <cfRule type="cellIs" dxfId="5118" priority="871" operator="lessThan">
      <formula>0</formula>
    </cfRule>
  </conditionalFormatting>
  <conditionalFormatting sqref="B422:N422">
    <cfRule type="cellIs" dxfId="5117" priority="870" operator="lessThan">
      <formula>0</formula>
    </cfRule>
  </conditionalFormatting>
  <conditionalFormatting sqref="B422:N422">
    <cfRule type="cellIs" dxfId="5116" priority="869" operator="lessThan">
      <formula>0</formula>
    </cfRule>
  </conditionalFormatting>
  <conditionalFormatting sqref="B422:N422">
    <cfRule type="cellIs" dxfId="5115" priority="868" operator="lessThan">
      <formula>0</formula>
    </cfRule>
  </conditionalFormatting>
  <conditionalFormatting sqref="B422:N422">
    <cfRule type="cellIs" dxfId="5114" priority="867" operator="lessThan">
      <formula>0</formula>
    </cfRule>
  </conditionalFormatting>
  <conditionalFormatting sqref="B422:N422">
    <cfRule type="cellIs" dxfId="5113" priority="866" operator="lessThan">
      <formula>0</formula>
    </cfRule>
  </conditionalFormatting>
  <conditionalFormatting sqref="C598:N599">
    <cfRule type="cellIs" dxfId="5112" priority="674" operator="lessThan">
      <formula>0</formula>
    </cfRule>
  </conditionalFormatting>
  <conditionalFormatting sqref="C560:N560">
    <cfRule type="cellIs" dxfId="5111" priority="671" operator="lessThan">
      <formula>0</formula>
    </cfRule>
  </conditionalFormatting>
  <conditionalFormatting sqref="C566:N566">
    <cfRule type="cellIs" dxfId="5110" priority="668" operator="lessThan">
      <formula>0</formula>
    </cfRule>
  </conditionalFormatting>
  <conditionalFormatting sqref="C566:N566">
    <cfRule type="cellIs" dxfId="5109" priority="667" operator="lessThan">
      <formula>0</formula>
    </cfRule>
  </conditionalFormatting>
  <conditionalFormatting sqref="C566:N566">
    <cfRule type="cellIs" dxfId="5108" priority="666" operator="lessThan">
      <formula>0</formula>
    </cfRule>
  </conditionalFormatting>
  <conditionalFormatting sqref="H439">
    <cfRule type="cellIs" dxfId="5107" priority="843" operator="lessThan">
      <formula>0</formula>
    </cfRule>
  </conditionalFormatting>
  <conditionalFormatting sqref="B439">
    <cfRule type="cellIs" dxfId="5106" priority="842" operator="lessThan">
      <formula>0</formula>
    </cfRule>
  </conditionalFormatting>
  <conditionalFormatting sqref="B426">
    <cfRule type="cellIs" dxfId="5105" priority="873" operator="lessThan">
      <formula>0</formula>
    </cfRule>
  </conditionalFormatting>
  <conditionalFormatting sqref="N433">
    <cfRule type="cellIs" dxfId="5104" priority="847" operator="lessThan">
      <formula>0</formula>
    </cfRule>
  </conditionalFormatting>
  <conditionalFormatting sqref="B439">
    <cfRule type="cellIs" dxfId="5103" priority="841" operator="lessThan">
      <formula>0</formula>
    </cfRule>
  </conditionalFormatting>
  <conditionalFormatting sqref="Q499">
    <cfRule type="cellIs" dxfId="5102" priority="626" operator="lessThan">
      <formula>0</formula>
    </cfRule>
  </conditionalFormatting>
  <conditionalFormatting sqref="P499">
    <cfRule type="cellIs" dxfId="5101" priority="625" operator="lessThan">
      <formula>0</formula>
    </cfRule>
  </conditionalFormatting>
  <conditionalFormatting sqref="C442:C445 B595:O596">
    <cfRule type="expression" dxfId="5100" priority="828">
      <formula>B442/A442&gt;1</formula>
    </cfRule>
    <cfRule type="expression" dxfId="5099" priority="829">
      <formula>B442/A442&lt;1</formula>
    </cfRule>
  </conditionalFormatting>
  <conditionalFormatting sqref="D442:N445">
    <cfRule type="expression" dxfId="5098" priority="825">
      <formula>D442/C442&gt;1</formula>
    </cfRule>
    <cfRule type="expression" dxfId="5097" priority="826">
      <formula>D442/C442&lt;1</formula>
    </cfRule>
  </conditionalFormatting>
  <conditionalFormatting sqref="B442:B445 B538:N538 B552:N552">
    <cfRule type="expression" dxfId="5096" priority="822">
      <formula>B442/#REF!&gt;1</formula>
    </cfRule>
    <cfRule type="expression" dxfId="5095" priority="823">
      <formula>B442/#REF!&lt;1</formula>
    </cfRule>
  </conditionalFormatting>
  <conditionalFormatting sqref="B498">
    <cfRule type="expression" dxfId="5094" priority="819">
      <formula>B498/#REF!&gt;1</formula>
    </cfRule>
    <cfRule type="expression" dxfId="5093" priority="820">
      <formula>B498/#REF!&lt;1</formula>
    </cfRule>
  </conditionalFormatting>
  <conditionalFormatting sqref="Q553">
    <cfRule type="cellIs" dxfId="5092" priority="620" operator="lessThan">
      <formula>0</formula>
    </cfRule>
  </conditionalFormatting>
  <conditionalFormatting sqref="C498">
    <cfRule type="expression" dxfId="5091" priority="816">
      <formula>C498/B498&gt;1</formula>
    </cfRule>
    <cfRule type="expression" dxfId="5090" priority="817">
      <formula>C498/B498&lt;1</formula>
    </cfRule>
  </conditionalFormatting>
  <conditionalFormatting sqref="D498">
    <cfRule type="cellIs" dxfId="5089" priority="815" operator="lessThan">
      <formula>0</formula>
    </cfRule>
  </conditionalFormatting>
  <conditionalFormatting sqref="D498">
    <cfRule type="expression" dxfId="5088" priority="813">
      <formula>D498/C498&gt;1</formula>
    </cfRule>
    <cfRule type="expression" dxfId="5087" priority="814">
      <formula>D498/C498&lt;1</formula>
    </cfRule>
  </conditionalFormatting>
  <conditionalFormatting sqref="E498">
    <cfRule type="cellIs" dxfId="5086" priority="812" operator="lessThan">
      <formula>0</formula>
    </cfRule>
  </conditionalFormatting>
  <conditionalFormatting sqref="E498">
    <cfRule type="expression" dxfId="5085" priority="810">
      <formula>E498/D498&gt;1</formula>
    </cfRule>
    <cfRule type="expression" dxfId="5084" priority="811">
      <formula>E498/D498&lt;1</formula>
    </cfRule>
  </conditionalFormatting>
  <conditionalFormatting sqref="F498">
    <cfRule type="cellIs" dxfId="5083" priority="809" operator="lessThan">
      <formula>0</formula>
    </cfRule>
  </conditionalFormatting>
  <conditionalFormatting sqref="F498">
    <cfRule type="expression" dxfId="5082" priority="807">
      <formula>F498/E498&gt;1</formula>
    </cfRule>
    <cfRule type="expression" dxfId="5081" priority="808">
      <formula>F498/E498&lt;1</formula>
    </cfRule>
  </conditionalFormatting>
  <conditionalFormatting sqref="G498">
    <cfRule type="cellIs" dxfId="5080" priority="806" operator="lessThan">
      <formula>0</formula>
    </cfRule>
  </conditionalFormatting>
  <conditionalFormatting sqref="G498">
    <cfRule type="expression" dxfId="5079" priority="804">
      <formula>G498/F498&gt;1</formula>
    </cfRule>
    <cfRule type="expression" dxfId="5078" priority="805">
      <formula>G498/F498&lt;1</formula>
    </cfRule>
  </conditionalFormatting>
  <conditionalFormatting sqref="H498">
    <cfRule type="cellIs" dxfId="5077" priority="803" operator="lessThan">
      <formula>0</formula>
    </cfRule>
  </conditionalFormatting>
  <conditionalFormatting sqref="H498">
    <cfRule type="expression" dxfId="5076" priority="801">
      <formula>H498/G498&gt;1</formula>
    </cfRule>
    <cfRule type="expression" dxfId="5075" priority="802">
      <formula>H498/G498&lt;1</formula>
    </cfRule>
  </conditionalFormatting>
  <conditionalFormatting sqref="I498:N498">
    <cfRule type="cellIs" dxfId="5074" priority="800" operator="lessThan">
      <formula>0</formula>
    </cfRule>
  </conditionalFormatting>
  <conditionalFormatting sqref="I498:N498">
    <cfRule type="expression" dxfId="5073" priority="798">
      <formula>I498/H498&gt;1</formula>
    </cfRule>
    <cfRule type="expression" dxfId="5072" priority="799">
      <formula>I498/H498&lt;1</formula>
    </cfRule>
  </conditionalFormatting>
  <conditionalFormatting sqref="B552">
    <cfRule type="expression" dxfId="5071" priority="795">
      <formula>B552/#REF!&gt;1</formula>
    </cfRule>
    <cfRule type="expression" dxfId="5070" priority="796">
      <formula>B552/#REF!&lt;1</formula>
    </cfRule>
  </conditionalFormatting>
  <conditionalFormatting sqref="C552">
    <cfRule type="cellIs" dxfId="5069" priority="794" operator="lessThan">
      <formula>0</formula>
    </cfRule>
  </conditionalFormatting>
  <conditionalFormatting sqref="C552">
    <cfRule type="expression" dxfId="5068" priority="792">
      <formula>C552/B552&gt;1</formula>
    </cfRule>
    <cfRule type="expression" dxfId="5067" priority="793">
      <formula>C552/B552&lt;1</formula>
    </cfRule>
  </conditionalFormatting>
  <conditionalFormatting sqref="D552">
    <cfRule type="expression" dxfId="5066" priority="789">
      <formula>D552/C552&gt;1</formula>
    </cfRule>
    <cfRule type="expression" dxfId="5065" priority="790">
      <formula>D552/C552&lt;1</formula>
    </cfRule>
  </conditionalFormatting>
  <conditionalFormatting sqref="E552">
    <cfRule type="cellIs" dxfId="5064" priority="788" operator="lessThan">
      <formula>0</formula>
    </cfRule>
  </conditionalFormatting>
  <conditionalFormatting sqref="E552">
    <cfRule type="expression" dxfId="5063" priority="786">
      <formula>E552/D552&gt;1</formula>
    </cfRule>
    <cfRule type="expression" dxfId="5062" priority="787">
      <formula>E552/D552&lt;1</formula>
    </cfRule>
  </conditionalFormatting>
  <conditionalFormatting sqref="F552">
    <cfRule type="cellIs" dxfId="5061" priority="785" operator="lessThan">
      <formula>0</formula>
    </cfRule>
  </conditionalFormatting>
  <conditionalFormatting sqref="F552">
    <cfRule type="expression" dxfId="5060" priority="783">
      <formula>F552/E552&gt;1</formula>
    </cfRule>
    <cfRule type="expression" dxfId="5059" priority="784">
      <formula>F552/E552&lt;1</formula>
    </cfRule>
  </conditionalFormatting>
  <conditionalFormatting sqref="G552">
    <cfRule type="expression" dxfId="5058" priority="780">
      <formula>G552/F552&gt;1</formula>
    </cfRule>
    <cfRule type="expression" dxfId="5057" priority="781">
      <formula>G552/F552&lt;1</formula>
    </cfRule>
  </conditionalFormatting>
  <conditionalFormatting sqref="H552">
    <cfRule type="expression" dxfId="5056" priority="777">
      <formula>H552/G552&gt;1</formula>
    </cfRule>
    <cfRule type="expression" dxfId="5055" priority="778">
      <formula>H552/G552&lt;1</formula>
    </cfRule>
  </conditionalFormatting>
  <conditionalFormatting sqref="N559">
    <cfRule type="cellIs" dxfId="5054" priority="776" operator="lessThan">
      <formula>0</formula>
    </cfRule>
  </conditionalFormatting>
  <conditionalFormatting sqref="N563">
    <cfRule type="cellIs" dxfId="5053" priority="775" operator="lessThan">
      <formula>0</formula>
    </cfRule>
  </conditionalFormatting>
  <conditionalFormatting sqref="N563">
    <cfRule type="cellIs" dxfId="5052" priority="774" operator="lessThan">
      <formula>0</formula>
    </cfRule>
  </conditionalFormatting>
  <conditionalFormatting sqref="P368">
    <cfRule type="cellIs" dxfId="5051" priority="773" operator="lessThan">
      <formula>0</formula>
    </cfRule>
  </conditionalFormatting>
  <conditionalFormatting sqref="P369:P370">
    <cfRule type="cellIs" dxfId="5050" priority="772" operator="lessThan">
      <formula>0</formula>
    </cfRule>
  </conditionalFormatting>
  <conditionalFormatting sqref="P442:P445">
    <cfRule type="cellIs" dxfId="5049" priority="771" operator="lessThan">
      <formula>0</formula>
    </cfRule>
  </conditionalFormatting>
  <conditionalFormatting sqref="P360">
    <cfRule type="cellIs" dxfId="5048" priority="770" operator="lessThan">
      <formula>0</formula>
    </cfRule>
  </conditionalFormatting>
  <conditionalFormatting sqref="P371:P372">
    <cfRule type="cellIs" dxfId="5047" priority="769" operator="lessThan">
      <formula>0</formula>
    </cfRule>
  </conditionalFormatting>
  <conditionalFormatting sqref="P380:P384">
    <cfRule type="cellIs" dxfId="5046" priority="768" operator="lessThan">
      <formula>0</formula>
    </cfRule>
  </conditionalFormatting>
  <conditionalFormatting sqref="P401">
    <cfRule type="cellIs" dxfId="5045" priority="765" operator="lessThan">
      <formula>0</formula>
    </cfRule>
  </conditionalFormatting>
  <conditionalFormatting sqref="P389:P390">
    <cfRule type="cellIs" dxfId="5044" priority="767" operator="lessThan">
      <formula>0</formula>
    </cfRule>
  </conditionalFormatting>
  <conditionalFormatting sqref="P395:P396">
    <cfRule type="cellIs" dxfId="5043" priority="766" operator="lessThan">
      <formula>0</formula>
    </cfRule>
  </conditionalFormatting>
  <conditionalFormatting sqref="P407:P408">
    <cfRule type="cellIs" dxfId="5042" priority="764" operator="lessThan">
      <formula>0</formula>
    </cfRule>
  </conditionalFormatting>
  <conditionalFormatting sqref="P551:P552">
    <cfRule type="cellIs" dxfId="5041" priority="750" operator="lessThan">
      <formula>0</formula>
    </cfRule>
  </conditionalFormatting>
  <conditionalFormatting sqref="P413:P414">
    <cfRule type="cellIs" dxfId="5040" priority="763" operator="lessThan">
      <formula>0</formula>
    </cfRule>
  </conditionalFormatting>
  <conditionalFormatting sqref="P419:P420">
    <cfRule type="cellIs" dxfId="5039" priority="762" operator="lessThan">
      <formula>0</formula>
    </cfRule>
  </conditionalFormatting>
  <conditionalFormatting sqref="J551:N551 J537:N537">
    <cfRule type="cellIs" dxfId="5038" priority="731" operator="lessThan">
      <formula>0</formula>
    </cfRule>
  </conditionalFormatting>
  <conditionalFormatting sqref="P446">
    <cfRule type="cellIs" dxfId="5037" priority="757" operator="lessThan">
      <formula>0</formula>
    </cfRule>
  </conditionalFormatting>
  <conditionalFormatting sqref="P425:P426">
    <cfRule type="cellIs" dxfId="5036" priority="760" operator="lessThan">
      <formula>0</formula>
    </cfRule>
  </conditionalFormatting>
  <conditionalFormatting sqref="P432:P433">
    <cfRule type="cellIs" dxfId="5035" priority="759" operator="lessThan">
      <formula>0</formula>
    </cfRule>
  </conditionalFormatting>
  <conditionalFormatting sqref="P438:P439">
    <cfRule type="cellIs" dxfId="5034" priority="758" operator="lessThan">
      <formula>0</formula>
    </cfRule>
  </conditionalFormatting>
  <conditionalFormatting sqref="P454">
    <cfRule type="cellIs" dxfId="5033" priority="756" operator="lessThan">
      <formula>0</formula>
    </cfRule>
  </conditionalFormatting>
  <conditionalFormatting sqref="P489:P491">
    <cfRule type="cellIs" dxfId="5032" priority="755" operator="lessThan">
      <formula>0</formula>
    </cfRule>
  </conditionalFormatting>
  <conditionalFormatting sqref="P497:P498">
    <cfRule type="cellIs" dxfId="5031" priority="754" operator="lessThan">
      <formula>0</formula>
    </cfRule>
  </conditionalFormatting>
  <conditionalFormatting sqref="C493:C496">
    <cfRule type="cellIs" dxfId="5030" priority="740" operator="lessThan">
      <formula>0</formula>
    </cfRule>
  </conditionalFormatting>
  <conditionalFormatting sqref="P537:P538">
    <cfRule type="cellIs" dxfId="5029" priority="752" operator="lessThan">
      <formula>0</formula>
    </cfRule>
  </conditionalFormatting>
  <conditionalFormatting sqref="P544:P545">
    <cfRule type="cellIs" dxfId="5028" priority="751" operator="lessThan">
      <formula>0</formula>
    </cfRule>
  </conditionalFormatting>
  <conditionalFormatting sqref="B493:B496">
    <cfRule type="cellIs" dxfId="5027" priority="734" operator="lessThan">
      <formula>0</formula>
    </cfRule>
  </conditionalFormatting>
  <conditionalFormatting sqref="P559:P560">
    <cfRule type="cellIs" dxfId="5026" priority="749" operator="lessThan">
      <formula>0</formula>
    </cfRule>
  </conditionalFormatting>
  <conditionalFormatting sqref="P566">
    <cfRule type="cellIs" dxfId="5025" priority="748" operator="lessThan">
      <formula>0</formula>
    </cfRule>
  </conditionalFormatting>
  <conditionalFormatting sqref="P571">
    <cfRule type="cellIs" dxfId="5024" priority="747" operator="lessThan">
      <formula>0</formula>
    </cfRule>
  </conditionalFormatting>
  <conditionalFormatting sqref="C551:I551 C547:C550 C537:I537 C533:C536">
    <cfRule type="cellIs" dxfId="5023" priority="730" operator="lessThan">
      <formula>0</formula>
    </cfRule>
  </conditionalFormatting>
  <conditionalFormatting sqref="I662:N662 P660:Q663">
    <cfRule type="cellIs" dxfId="5022" priority="741" operator="lessThan">
      <formula>0</formula>
    </cfRule>
  </conditionalFormatting>
  <conditionalFormatting sqref="P598:P599">
    <cfRule type="cellIs" dxfId="5021" priority="746" operator="lessThan">
      <formula>0</formula>
    </cfRule>
  </conditionalFormatting>
  <conditionalFormatting sqref="P602">
    <cfRule type="cellIs" dxfId="5020" priority="745" operator="lessThan">
      <formula>0</formula>
    </cfRule>
  </conditionalFormatting>
  <conditionalFormatting sqref="P603">
    <cfRule type="cellIs" dxfId="5019" priority="744" operator="lessThan">
      <formula>0</formula>
    </cfRule>
  </conditionalFormatting>
  <conditionalFormatting sqref="P605">
    <cfRule type="cellIs" dxfId="5018" priority="743" operator="lessThan">
      <formula>0</formula>
    </cfRule>
  </conditionalFormatting>
  <conditionalFormatting sqref="P606">
    <cfRule type="cellIs" dxfId="5017" priority="742" operator="lessThan">
      <formula>0</formula>
    </cfRule>
  </conditionalFormatting>
  <conditionalFormatting sqref="D608:N608 D605:N605 D602:N603">
    <cfRule type="expression" dxfId="5016" priority="714">
      <formula>D602/C602&gt;1</formula>
    </cfRule>
    <cfRule type="expression" dxfId="5015" priority="715">
      <formula>D602/C602&lt;1</formula>
    </cfRule>
  </conditionalFormatting>
  <conditionalFormatting sqref="C493:C496">
    <cfRule type="expression" dxfId="5014" priority="738">
      <formula>C493/B493&gt;1</formula>
    </cfRule>
    <cfRule type="expression" dxfId="5013" priority="739">
      <formula>C493/B493&lt;1</formula>
    </cfRule>
  </conditionalFormatting>
  <conditionalFormatting sqref="D493:N496">
    <cfRule type="cellIs" dxfId="5012" priority="737" operator="lessThan">
      <formula>0</formula>
    </cfRule>
  </conditionalFormatting>
  <conditionalFormatting sqref="D493:N496">
    <cfRule type="expression" dxfId="5011" priority="735">
      <formula>D493/C493&gt;1</formula>
    </cfRule>
    <cfRule type="expression" dxfId="5010" priority="736">
      <formula>D493/C493&lt;1</formula>
    </cfRule>
  </conditionalFormatting>
  <conditionalFormatting sqref="B493:B496">
    <cfRule type="expression" dxfId="5009" priority="732">
      <formula>B493/#REF!&gt;1</formula>
    </cfRule>
    <cfRule type="expression" dxfId="5008" priority="733">
      <formula>B493/#REF!&lt;1</formula>
    </cfRule>
  </conditionalFormatting>
  <conditionalFormatting sqref="C551:N551 C537:N537">
    <cfRule type="cellIs" dxfId="5007" priority="723" operator="lessThan">
      <formula>0</formula>
    </cfRule>
  </conditionalFormatting>
  <conditionalFormatting sqref="C551:M551 C537:M537">
    <cfRule type="cellIs" dxfId="5006" priority="729" operator="lessThan">
      <formula>0</formula>
    </cfRule>
  </conditionalFormatting>
  <conditionalFormatting sqref="C547:C550 C533:C536">
    <cfRule type="expression" dxfId="5005" priority="727">
      <formula>C533/B533&gt;1</formula>
    </cfRule>
    <cfRule type="expression" dxfId="5004" priority="728">
      <formula>C533/B533&lt;1</formula>
    </cfRule>
  </conditionalFormatting>
  <conditionalFormatting sqref="D547:N550 D533:N536">
    <cfRule type="cellIs" dxfId="5003" priority="726" operator="lessThan">
      <formula>0</formula>
    </cfRule>
  </conditionalFormatting>
  <conditionalFormatting sqref="D547:N550 D533:N536">
    <cfRule type="expression" dxfId="5002" priority="724">
      <formula>D533/C533&gt;1</formula>
    </cfRule>
    <cfRule type="expression" dxfId="5001" priority="725">
      <formula>D533/C533&lt;1</formula>
    </cfRule>
  </conditionalFormatting>
  <conditionalFormatting sqref="D608:N608 D605:N605 D602:N603">
    <cfRule type="cellIs" dxfId="5000" priority="716" operator="lessThan">
      <formula>0</formula>
    </cfRule>
  </conditionalFormatting>
  <conditionalFormatting sqref="C551:N551 C537:N537">
    <cfRule type="expression" dxfId="4999" priority="721">
      <formula>C537/B537&gt;1</formula>
    </cfRule>
    <cfRule type="expression" dxfId="4998" priority="722">
      <formula>C537/B537&lt;1</formula>
    </cfRule>
  </conditionalFormatting>
  <conditionalFormatting sqref="B608 B605 B602:B603 B598:B599">
    <cfRule type="cellIs" dxfId="4997" priority="720" operator="lessThan">
      <formula>0</formula>
    </cfRule>
  </conditionalFormatting>
  <conditionalFormatting sqref="C608 C605 C602:C603">
    <cfRule type="cellIs" dxfId="4996" priority="719" operator="lessThan">
      <formula>0</formula>
    </cfRule>
  </conditionalFormatting>
  <conditionalFormatting sqref="C608 C605 C602:C603">
    <cfRule type="expression" dxfId="4995" priority="717">
      <formula>C602/B602&gt;1</formula>
    </cfRule>
    <cfRule type="expression" dxfId="4994" priority="718">
      <formula>C602/B602&lt;1</formula>
    </cfRule>
  </conditionalFormatting>
  <conditionalFormatting sqref="B491:N491 B560">
    <cfRule type="expression" dxfId="4993" priority="1312">
      <formula>B491/#REF!&gt;1</formula>
    </cfRule>
    <cfRule type="expression" dxfId="4992" priority="1313">
      <formula>B491/#REF!&lt;1</formula>
    </cfRule>
  </conditionalFormatting>
  <conditionalFormatting sqref="C446">
    <cfRule type="cellIs" dxfId="4991" priority="713" operator="lessThan">
      <formula>0</formula>
    </cfRule>
  </conditionalFormatting>
  <conditionalFormatting sqref="C446">
    <cfRule type="expression" dxfId="4990" priority="711">
      <formula>C446/B446&gt;1</formula>
    </cfRule>
    <cfRule type="expression" dxfId="4989" priority="712">
      <formula>C446/B446&lt;1</formula>
    </cfRule>
  </conditionalFormatting>
  <conditionalFormatting sqref="D446:N446">
    <cfRule type="cellIs" dxfId="4988" priority="710" operator="lessThan">
      <formula>0</formula>
    </cfRule>
  </conditionalFormatting>
  <conditionalFormatting sqref="D446:N446">
    <cfRule type="expression" dxfId="4987" priority="708">
      <formula>D446/C446&gt;1</formula>
    </cfRule>
    <cfRule type="expression" dxfId="4986" priority="709">
      <formula>D446/C446&lt;1</formula>
    </cfRule>
  </conditionalFormatting>
  <conditionalFormatting sqref="B446">
    <cfRule type="cellIs" dxfId="4985" priority="707" operator="lessThan">
      <formula>0</formula>
    </cfRule>
  </conditionalFormatting>
  <conditionalFormatting sqref="B446">
    <cfRule type="expression" dxfId="4984" priority="705">
      <formula>B446/#REF!&gt;1</formula>
    </cfRule>
    <cfRule type="expression" dxfId="4983" priority="706">
      <formula>B446/#REF!&lt;1</formula>
    </cfRule>
  </conditionalFormatting>
  <conditionalFormatting sqref="C497">
    <cfRule type="cellIs" dxfId="4982" priority="704" operator="lessThan">
      <formula>0</formula>
    </cfRule>
  </conditionalFormatting>
  <conditionalFormatting sqref="D497:N497">
    <cfRule type="cellIs" dxfId="4981" priority="701" operator="lessThan">
      <formula>0</formula>
    </cfRule>
  </conditionalFormatting>
  <conditionalFormatting sqref="C497">
    <cfRule type="expression" dxfId="4980" priority="702">
      <formula>C497/B497&gt;1</formula>
    </cfRule>
    <cfRule type="expression" dxfId="4979" priority="703">
      <formula>C497/B497&lt;1</formula>
    </cfRule>
  </conditionalFormatting>
  <conditionalFormatting sqref="D497:N497">
    <cfRule type="expression" dxfId="4978" priority="699">
      <formula>D497/C497&gt;1</formula>
    </cfRule>
    <cfRule type="expression" dxfId="4977" priority="700">
      <formula>D497/C497&lt;1</formula>
    </cfRule>
  </conditionalFormatting>
  <conditionalFormatting sqref="B497">
    <cfRule type="cellIs" dxfId="4976" priority="698" operator="lessThan">
      <formula>0</formula>
    </cfRule>
  </conditionalFormatting>
  <conditionalFormatting sqref="B497">
    <cfRule type="expression" dxfId="4975" priority="696">
      <formula>B497/#REF!&gt;1</formula>
    </cfRule>
    <cfRule type="expression" dxfId="4974" priority="697">
      <formula>B497/#REF!&lt;1</formula>
    </cfRule>
  </conditionalFormatting>
  <conditionalFormatting sqref="C566:N566">
    <cfRule type="expression" dxfId="4973" priority="664">
      <formula>C566/B566&gt;1</formula>
    </cfRule>
    <cfRule type="expression" dxfId="4972" priority="665">
      <formula>C566/B566&lt;1</formula>
    </cfRule>
  </conditionalFormatting>
  <conditionalFormatting sqref="B538:N538">
    <cfRule type="cellIs" dxfId="4971" priority="686" operator="lessThan">
      <formula>0</formula>
    </cfRule>
  </conditionalFormatting>
  <conditionalFormatting sqref="B538:N538">
    <cfRule type="expression" dxfId="4970" priority="684">
      <formula>B538/A538&gt;1</formula>
    </cfRule>
    <cfRule type="expression" dxfId="4969" priority="685">
      <formula>B538/A538&lt;1</formula>
    </cfRule>
  </conditionalFormatting>
  <conditionalFormatting sqref="B552:N552">
    <cfRule type="cellIs" dxfId="4968" priority="683" operator="lessThan">
      <formula>0</formula>
    </cfRule>
  </conditionalFormatting>
  <conditionalFormatting sqref="B552:N552">
    <cfRule type="expression" dxfId="4967" priority="681">
      <formula>B552/A552&gt;1</formula>
    </cfRule>
    <cfRule type="expression" dxfId="4966" priority="682">
      <formula>B552/A552&lt;1</formula>
    </cfRule>
  </conditionalFormatting>
  <conditionalFormatting sqref="N571">
    <cfRule type="cellIs" dxfId="4965" priority="657" operator="lessThan">
      <formula>0</formula>
    </cfRule>
  </conditionalFormatting>
  <conditionalFormatting sqref="C545:N545">
    <cfRule type="expression" dxfId="4964" priority="675">
      <formula>C545/B545&gt;1</formula>
    </cfRule>
    <cfRule type="expression" dxfId="4963" priority="676">
      <formula>C545/B545&lt;1</formula>
    </cfRule>
  </conditionalFormatting>
  <conditionalFormatting sqref="C571:M571">
    <cfRule type="expression" dxfId="4962" priority="659">
      <formula>C571/B571&gt;1</formula>
    </cfRule>
    <cfRule type="expression" dxfId="4961" priority="660">
      <formula>C571/B571&lt;1</formula>
    </cfRule>
  </conditionalFormatting>
  <conditionalFormatting sqref="N571">
    <cfRule type="expression" dxfId="4960" priority="654">
      <formula>N571/M571&gt;1</formula>
    </cfRule>
    <cfRule type="expression" dxfId="4959" priority="655">
      <formula>N571/M571&lt;1</formula>
    </cfRule>
  </conditionalFormatting>
  <conditionalFormatting sqref="C571:M571">
    <cfRule type="cellIs" dxfId="4958" priority="663" operator="lessThan">
      <formula>0</formula>
    </cfRule>
  </conditionalFormatting>
  <conditionalFormatting sqref="C571:M571">
    <cfRule type="cellIs" dxfId="4957" priority="662" operator="lessThan">
      <formula>0</formula>
    </cfRule>
  </conditionalFormatting>
  <conditionalFormatting sqref="B545">
    <cfRule type="cellIs" dxfId="4956" priority="678" operator="lessThan">
      <formula>0</formula>
    </cfRule>
  </conditionalFormatting>
  <conditionalFormatting sqref="B545">
    <cfRule type="expression" dxfId="4955" priority="679">
      <formula>B545/#REF!&gt;1</formula>
    </cfRule>
    <cfRule type="expression" dxfId="4954" priority="680">
      <formula>B545/#REF!&lt;1</formula>
    </cfRule>
  </conditionalFormatting>
  <conditionalFormatting sqref="C545:N545">
    <cfRule type="cellIs" dxfId="4953" priority="677" operator="lessThan">
      <formula>0</formula>
    </cfRule>
  </conditionalFormatting>
  <conditionalFormatting sqref="C598:N599">
    <cfRule type="expression" dxfId="4952" priority="672">
      <formula>C598/B598&gt;1</formula>
    </cfRule>
    <cfRule type="expression" dxfId="4951" priority="673">
      <formula>C598/B598&lt;1</formula>
    </cfRule>
  </conditionalFormatting>
  <conditionalFormatting sqref="C560:N560">
    <cfRule type="expression" dxfId="4950" priority="669">
      <formula>C560/B560&gt;1</formula>
    </cfRule>
    <cfRule type="expression" dxfId="4949" priority="670">
      <formula>C560/B560&lt;1</formula>
    </cfRule>
  </conditionalFormatting>
  <conditionalFormatting sqref="N571">
    <cfRule type="cellIs" dxfId="4948" priority="658" operator="lessThan">
      <formula>0</formula>
    </cfRule>
  </conditionalFormatting>
  <conditionalFormatting sqref="C571:M571">
    <cfRule type="cellIs" dxfId="4947" priority="661" operator="lessThan">
      <formula>0</formula>
    </cfRule>
  </conditionalFormatting>
  <conditionalFormatting sqref="N571">
    <cfRule type="cellIs" dxfId="4946" priority="656" operator="lessThan">
      <formula>0</formula>
    </cfRule>
  </conditionalFormatting>
  <conditionalFormatting sqref="B628:N631">
    <cfRule type="cellIs" dxfId="4945" priority="653" operator="lessThan">
      <formula>0</formula>
    </cfRule>
  </conditionalFormatting>
  <conditionalFormatting sqref="I630:N630 P628:Q631">
    <cfRule type="cellIs" dxfId="4944" priority="652" operator="lessThan">
      <formula>0</formula>
    </cfRule>
  </conditionalFormatting>
  <conditionalFormatting sqref="B632:N635">
    <cfRule type="cellIs" dxfId="4943" priority="651" operator="lessThan">
      <formula>0</formula>
    </cfRule>
  </conditionalFormatting>
  <conditionalFormatting sqref="I634:N634 P632:Q635">
    <cfRule type="cellIs" dxfId="4942" priority="650" operator="lessThan">
      <formula>0</formula>
    </cfRule>
  </conditionalFormatting>
  <conditionalFormatting sqref="B636:N639">
    <cfRule type="cellIs" dxfId="4941" priority="649" operator="lessThan">
      <formula>0</formula>
    </cfRule>
  </conditionalFormatting>
  <conditionalFormatting sqref="I638:N638 P636:Q639">
    <cfRule type="cellIs" dxfId="4940" priority="648" operator="lessThan">
      <formula>0</formula>
    </cfRule>
  </conditionalFormatting>
  <conditionalFormatting sqref="B640:N643">
    <cfRule type="cellIs" dxfId="4939" priority="647" operator="lessThan">
      <formula>0</formula>
    </cfRule>
  </conditionalFormatting>
  <conditionalFormatting sqref="I642:N642 P640:Q643">
    <cfRule type="cellIs" dxfId="4938" priority="646" operator="lessThan">
      <formula>0</formula>
    </cfRule>
  </conditionalFormatting>
  <conditionalFormatting sqref="B644:N647">
    <cfRule type="cellIs" dxfId="4937" priority="645" operator="lessThan">
      <formula>0</formula>
    </cfRule>
  </conditionalFormatting>
  <conditionalFormatting sqref="I646:N646 P644:Q647">
    <cfRule type="cellIs" dxfId="4936" priority="644" operator="lessThan">
      <formula>0</formula>
    </cfRule>
  </conditionalFormatting>
  <conditionalFormatting sqref="B648:N651">
    <cfRule type="cellIs" dxfId="4935" priority="643" operator="lessThan">
      <formula>0</formula>
    </cfRule>
  </conditionalFormatting>
  <conditionalFormatting sqref="I650:N650 P648:Q651">
    <cfRule type="cellIs" dxfId="4934" priority="642" operator="lessThan">
      <formula>0</formula>
    </cfRule>
  </conditionalFormatting>
  <conditionalFormatting sqref="B652:N655">
    <cfRule type="cellIs" dxfId="4933" priority="641" operator="lessThan">
      <formula>0</formula>
    </cfRule>
  </conditionalFormatting>
  <conditionalFormatting sqref="I654:N654 P652:Q655">
    <cfRule type="cellIs" dxfId="4932" priority="640" operator="lessThan">
      <formula>0</formula>
    </cfRule>
  </conditionalFormatting>
  <conditionalFormatting sqref="B656:N659">
    <cfRule type="cellIs" dxfId="4931" priority="639" operator="lessThan">
      <formula>0</formula>
    </cfRule>
  </conditionalFormatting>
  <conditionalFormatting sqref="I658:N658 P656:Q659">
    <cfRule type="cellIs" dxfId="4930" priority="638" operator="lessThan">
      <formula>0</formula>
    </cfRule>
  </conditionalFormatting>
  <conditionalFormatting sqref="B664:N667">
    <cfRule type="cellIs" dxfId="4929" priority="637" operator="lessThan">
      <formula>0</formula>
    </cfRule>
  </conditionalFormatting>
  <conditionalFormatting sqref="I666:N666 P664:Q667">
    <cfRule type="cellIs" dxfId="4928" priority="636" operator="lessThan">
      <formula>0</formula>
    </cfRule>
  </conditionalFormatting>
  <conditionalFormatting sqref="B668:N671">
    <cfRule type="cellIs" dxfId="4927" priority="635" operator="lessThan">
      <formula>0</formula>
    </cfRule>
  </conditionalFormatting>
  <conditionalFormatting sqref="I670:N670 P668:Q671">
    <cfRule type="cellIs" dxfId="4926" priority="634" operator="lessThan">
      <formula>0</formula>
    </cfRule>
  </conditionalFormatting>
  <conditionalFormatting sqref="P608">
    <cfRule type="cellIs" dxfId="4925" priority="633" operator="lessThan">
      <formula>0</formula>
    </cfRule>
  </conditionalFormatting>
  <conditionalFormatting sqref="Q447:Q448">
    <cfRule type="cellIs" dxfId="4924" priority="632" operator="lessThan">
      <formula>0</formula>
    </cfRule>
  </conditionalFormatting>
  <conditionalFormatting sqref="P447:P448">
    <cfRule type="cellIs" dxfId="4923" priority="631" operator="lessThan">
      <formula>0</formula>
    </cfRule>
  </conditionalFormatting>
  <conditionalFormatting sqref="B447:N447 B493:O499 B490:O490 B492">
    <cfRule type="cellIs" dxfId="4922" priority="630" operator="lessThan">
      <formula>0</formula>
    </cfRule>
  </conditionalFormatting>
  <conditionalFormatting sqref="B499:N499">
    <cfRule type="cellIs" dxfId="4921" priority="624" operator="lessThan">
      <formula>0</formula>
    </cfRule>
  </conditionalFormatting>
  <conditionalFormatting sqref="B553:N553">
    <cfRule type="cellIs" dxfId="4920" priority="618" operator="lessThan">
      <formula>0</formula>
    </cfRule>
  </conditionalFormatting>
  <conditionalFormatting sqref="P477:Q477 B477">
    <cfRule type="cellIs" dxfId="4919" priority="617" operator="lessThan">
      <formula>0</formula>
    </cfRule>
  </conditionalFormatting>
  <conditionalFormatting sqref="Q478:Q482">
    <cfRule type="cellIs" dxfId="4918" priority="616" operator="lessThan">
      <formula>0</formula>
    </cfRule>
  </conditionalFormatting>
  <conditionalFormatting sqref="P478:P481">
    <cfRule type="cellIs" dxfId="4917" priority="615" operator="lessThan">
      <formula>0</formula>
    </cfRule>
  </conditionalFormatting>
  <conditionalFormatting sqref="P482">
    <cfRule type="cellIs" dxfId="4916" priority="614" operator="lessThan">
      <formula>0</formula>
    </cfRule>
  </conditionalFormatting>
  <conditionalFormatting sqref="P457:Q457 B457">
    <cfRule type="cellIs" dxfId="4915" priority="613" operator="lessThan">
      <formula>0</formula>
    </cfRule>
  </conditionalFormatting>
  <conditionalFormatting sqref="Q458:Q462">
    <cfRule type="cellIs" dxfId="4914" priority="612" operator="lessThan">
      <formula>0</formula>
    </cfRule>
  </conditionalFormatting>
  <conditionalFormatting sqref="P458:P461">
    <cfRule type="cellIs" dxfId="4913" priority="611" operator="lessThan">
      <formula>0</formula>
    </cfRule>
  </conditionalFormatting>
  <conditionalFormatting sqref="P462">
    <cfRule type="cellIs" dxfId="4912" priority="610" operator="lessThan">
      <formula>0</formula>
    </cfRule>
  </conditionalFormatting>
  <conditionalFormatting sqref="P465:Q465 B465">
    <cfRule type="cellIs" dxfId="4911" priority="609" operator="lessThan">
      <formula>0</formula>
    </cfRule>
  </conditionalFormatting>
  <conditionalFormatting sqref="Q466:Q470">
    <cfRule type="cellIs" dxfId="4910" priority="608" operator="lessThan">
      <formula>0</formula>
    </cfRule>
  </conditionalFormatting>
  <conditionalFormatting sqref="P466:P469">
    <cfRule type="cellIs" dxfId="4909" priority="607" operator="lessThan">
      <formula>0</formula>
    </cfRule>
  </conditionalFormatting>
  <conditionalFormatting sqref="P470">
    <cfRule type="cellIs" dxfId="4908" priority="606" operator="lessThan">
      <formula>0</formula>
    </cfRule>
  </conditionalFormatting>
  <conditionalFormatting sqref="O574:O577">
    <cfRule type="cellIs" dxfId="4907" priority="575" operator="lessThan">
      <formula>0</formula>
    </cfRule>
  </conditionalFormatting>
  <conditionalFormatting sqref="O574:O577">
    <cfRule type="cellIs" dxfId="4906" priority="574" operator="lessThan">
      <formula>0</formula>
    </cfRule>
  </conditionalFormatting>
  <conditionalFormatting sqref="O382">
    <cfRule type="cellIs" dxfId="4905" priority="570" operator="lessThan">
      <formula>0</formula>
    </cfRule>
  </conditionalFormatting>
  <conditionalFormatting sqref="O384">
    <cfRule type="cellIs" dxfId="4904" priority="541" operator="lessThan">
      <formula>0</formula>
    </cfRule>
  </conditionalFormatting>
  <conditionalFormatting sqref="O370">
    <cfRule type="cellIs" dxfId="4903" priority="571" operator="lessThan">
      <formula>0</formula>
    </cfRule>
  </conditionalFormatting>
  <conditionalFormatting sqref="O368:O370 O380:O382 O386:O388 O392:O394 O398:O400 O404:O406 O410:O412 O416:O418 O422:O424 O429:O431 O435:O437 O491 O584:O587 O538 O552">
    <cfRule type="cellIs" dxfId="4902" priority="596" operator="lessThan">
      <formula>0</formula>
    </cfRule>
  </conditionalFormatting>
  <conditionalFormatting sqref="O347">
    <cfRule type="cellIs" dxfId="4901" priority="595" operator="lessThan">
      <formula>0</formula>
    </cfRule>
  </conditionalFormatting>
  <conditionalFormatting sqref="O347">
    <cfRule type="cellIs" dxfId="4900" priority="594" operator="lessThan">
      <formula>0</formula>
    </cfRule>
  </conditionalFormatting>
  <conditionalFormatting sqref="O350:O353">
    <cfRule type="cellIs" dxfId="4899" priority="593" operator="lessThan">
      <formula>0</formula>
    </cfRule>
  </conditionalFormatting>
  <conditionalFormatting sqref="O392">
    <cfRule type="cellIs" dxfId="4898" priority="564" operator="lessThan">
      <formula>0</formula>
    </cfRule>
  </conditionalFormatting>
  <conditionalFormatting sqref="O368:O369">
    <cfRule type="cellIs" dxfId="4897" priority="591" operator="lessThan">
      <formula>0</formula>
    </cfRule>
  </conditionalFormatting>
  <conditionalFormatting sqref="O380:O381">
    <cfRule type="cellIs" dxfId="4896" priority="590" operator="lessThan">
      <formula>0</formula>
    </cfRule>
  </conditionalFormatting>
  <conditionalFormatting sqref="O556:O558">
    <cfRule type="cellIs" dxfId="4895" priority="586" operator="lessThan">
      <formula>0</formula>
    </cfRule>
  </conditionalFormatting>
  <conditionalFormatting sqref="O386:O388">
    <cfRule type="cellIs" dxfId="4894" priority="589" operator="lessThan">
      <formula>0</formula>
    </cfRule>
  </conditionalFormatting>
  <conditionalFormatting sqref="O354">
    <cfRule type="cellIs" dxfId="4893" priority="588" operator="lessThan">
      <formula>0</formula>
    </cfRule>
  </conditionalFormatting>
  <conditionalFormatting sqref="O389">
    <cfRule type="cellIs" dxfId="4892" priority="565" operator="lessThan">
      <formula>0</formula>
    </cfRule>
  </conditionalFormatting>
  <conditionalFormatting sqref="O556:O558">
    <cfRule type="cellIs" dxfId="4891" priority="587" operator="lessThan">
      <formula>0</formula>
    </cfRule>
  </conditionalFormatting>
  <conditionalFormatting sqref="O562 O564:O565">
    <cfRule type="cellIs" dxfId="4890" priority="584" operator="lessThan">
      <formula>0</formula>
    </cfRule>
  </conditionalFormatting>
  <conditionalFormatting sqref="O564:O565 O562">
    <cfRule type="cellIs" dxfId="4889" priority="585" operator="lessThan">
      <formula>0</formula>
    </cfRule>
  </conditionalFormatting>
  <conditionalFormatting sqref="O579:O582">
    <cfRule type="cellIs" dxfId="4888" priority="582" operator="lessThan">
      <formula>0</formula>
    </cfRule>
  </conditionalFormatting>
  <conditionalFormatting sqref="O579:O582">
    <cfRule type="cellIs" dxfId="4887" priority="583" operator="lessThan">
      <formula>0</formula>
    </cfRule>
  </conditionalFormatting>
  <conditionalFormatting sqref="O584:O587">
    <cfRule type="cellIs" dxfId="4886" priority="580" operator="lessThan">
      <formula>0</formula>
    </cfRule>
  </conditionalFormatting>
  <conditionalFormatting sqref="O584:O587">
    <cfRule type="cellIs" dxfId="4885" priority="581" operator="lessThan">
      <formula>0</formula>
    </cfRule>
  </conditionalFormatting>
  <conditionalFormatting sqref="O589:O592">
    <cfRule type="cellIs" dxfId="4884" priority="578" operator="lessThan">
      <formula>0</formula>
    </cfRule>
  </conditionalFormatting>
  <conditionalFormatting sqref="O589:O592">
    <cfRule type="cellIs" dxfId="4883" priority="579" operator="lessThan">
      <formula>0</formula>
    </cfRule>
  </conditionalFormatting>
  <conditionalFormatting sqref="O420">
    <cfRule type="cellIs" dxfId="4882" priority="503" operator="lessThan">
      <formula>0</formula>
    </cfRule>
  </conditionalFormatting>
  <conditionalFormatting sqref="O383">
    <cfRule type="cellIs" dxfId="4881" priority="566" operator="lessThan">
      <formula>0</formula>
    </cfRule>
  </conditionalFormatting>
  <conditionalFormatting sqref="O568:O570">
    <cfRule type="cellIs" dxfId="4880" priority="576" operator="lessThan">
      <formula>0</formula>
    </cfRule>
  </conditionalFormatting>
  <conditionalFormatting sqref="O568:O570">
    <cfRule type="cellIs" dxfId="4879" priority="577" operator="lessThan">
      <formula>0</formula>
    </cfRule>
  </conditionalFormatting>
  <conditionalFormatting sqref="O371">
    <cfRule type="cellIs" dxfId="4878" priority="567" operator="lessThan">
      <formula>0</formula>
    </cfRule>
  </conditionalFormatting>
  <conditionalFormatting sqref="O420">
    <cfRule type="cellIs" dxfId="4877" priority="504" operator="lessThan">
      <formula>0</formula>
    </cfRule>
  </conditionalFormatting>
  <conditionalFormatting sqref="O435">
    <cfRule type="cellIs" dxfId="4876" priority="471" operator="lessThan">
      <formula>0</formula>
    </cfRule>
  </conditionalFormatting>
  <conditionalFormatting sqref="O433">
    <cfRule type="cellIs" dxfId="4875" priority="472" operator="lessThan">
      <formula>0</formula>
    </cfRule>
  </conditionalFormatting>
  <conditionalFormatting sqref="O435">
    <cfRule type="cellIs" dxfId="4874" priority="469" operator="lessThan">
      <formula>0</formula>
    </cfRule>
  </conditionalFormatting>
  <conditionalFormatting sqref="O435">
    <cfRule type="cellIs" dxfId="4873" priority="470" operator="lessThan">
      <formula>0</formula>
    </cfRule>
  </conditionalFormatting>
  <conditionalFormatting sqref="O429">
    <cfRule type="cellIs" dxfId="4872" priority="481" operator="lessThan">
      <formula>0</formula>
    </cfRule>
  </conditionalFormatting>
  <conditionalFormatting sqref="O422">
    <cfRule type="cellIs" dxfId="4871" priority="491" operator="lessThan">
      <formula>0</formula>
    </cfRule>
  </conditionalFormatting>
  <conditionalFormatting sqref="O429">
    <cfRule type="cellIs" dxfId="4870" priority="480" operator="lessThan">
      <formula>0</formula>
    </cfRule>
  </conditionalFormatting>
  <conditionalFormatting sqref="O429">
    <cfRule type="cellIs" dxfId="4869" priority="479" operator="lessThan">
      <formula>0</formula>
    </cfRule>
  </conditionalFormatting>
  <conditionalFormatting sqref="O422">
    <cfRule type="cellIs" dxfId="4868" priority="492" operator="lessThan">
      <formula>0</formula>
    </cfRule>
  </conditionalFormatting>
  <conditionalFormatting sqref="O429">
    <cfRule type="cellIs" dxfId="4867" priority="478" operator="lessThan">
      <formula>0</formula>
    </cfRule>
  </conditionalFormatting>
  <conditionalFormatting sqref="O422">
    <cfRule type="cellIs" dxfId="4866" priority="493" operator="lessThan">
      <formula>0</formula>
    </cfRule>
  </conditionalFormatting>
  <conditionalFormatting sqref="O422">
    <cfRule type="cellIs" dxfId="4865" priority="490" operator="lessThan">
      <formula>0</formula>
    </cfRule>
  </conditionalFormatting>
  <conditionalFormatting sqref="O429">
    <cfRule type="cellIs" dxfId="4864" priority="477" operator="lessThan">
      <formula>0</formula>
    </cfRule>
  </conditionalFormatting>
  <conditionalFormatting sqref="O604 O606:O607 O624:O627 O660:O663">
    <cfRule type="cellIs" dxfId="4863" priority="573" operator="lessThan">
      <formula>0</formula>
    </cfRule>
  </conditionalFormatting>
  <conditionalFormatting sqref="O626">
    <cfRule type="cellIs" dxfId="4862" priority="572" operator="lessThan">
      <formula>0</formula>
    </cfRule>
  </conditionalFormatting>
  <conditionalFormatting sqref="O435">
    <cfRule type="cellIs" dxfId="4861" priority="467" operator="lessThan">
      <formula>0</formula>
    </cfRule>
  </conditionalFormatting>
  <conditionalFormatting sqref="O435">
    <cfRule type="cellIs" dxfId="4860" priority="468" operator="lessThan">
      <formula>0</formula>
    </cfRule>
  </conditionalFormatting>
  <conditionalFormatting sqref="O384">
    <cfRule type="cellIs" dxfId="4859" priority="540" operator="lessThan">
      <formula>0</formula>
    </cfRule>
  </conditionalFormatting>
  <conditionalFormatting sqref="O435">
    <cfRule type="cellIs" dxfId="4858" priority="466" operator="lessThan">
      <formula>0</formula>
    </cfRule>
  </conditionalFormatting>
  <conditionalFormatting sqref="O438">
    <cfRule type="cellIs" dxfId="4857" priority="463" operator="lessThan">
      <formula>0</formula>
    </cfRule>
  </conditionalFormatting>
  <conditionalFormatting sqref="O439">
    <cfRule type="cellIs" dxfId="4856" priority="462" operator="lessThan">
      <formula>0</formula>
    </cfRule>
  </conditionalFormatting>
  <conditionalFormatting sqref="O435">
    <cfRule type="cellIs" dxfId="4855" priority="465" operator="lessThan">
      <formula>0</formula>
    </cfRule>
  </conditionalFormatting>
  <conditionalFormatting sqref="O439">
    <cfRule type="cellIs" dxfId="4854" priority="461" operator="lessThan">
      <formula>0</formula>
    </cfRule>
  </conditionalFormatting>
  <conditionalFormatting sqref="O551 O537">
    <cfRule type="cellIs" dxfId="4853" priority="445" operator="lessThan">
      <formula>0</formula>
    </cfRule>
  </conditionalFormatting>
  <conditionalFormatting sqref="O435">
    <cfRule type="cellIs" dxfId="4852" priority="464" operator="lessThan">
      <formula>0</formula>
    </cfRule>
  </conditionalFormatting>
  <conditionalFormatting sqref="O498">
    <cfRule type="cellIs" dxfId="4851" priority="455" operator="lessThan">
      <formula>0</formula>
    </cfRule>
  </conditionalFormatting>
  <conditionalFormatting sqref="O442:O445">
    <cfRule type="cellIs" dxfId="4850" priority="460" operator="lessThan">
      <formula>0</formula>
    </cfRule>
  </conditionalFormatting>
  <conditionalFormatting sqref="O392">
    <cfRule type="cellIs" dxfId="4849" priority="559" operator="lessThan">
      <formula>0</formula>
    </cfRule>
  </conditionalFormatting>
  <conditionalFormatting sqref="O392">
    <cfRule type="cellIs" dxfId="4848" priority="562" operator="lessThan">
      <formula>0</formula>
    </cfRule>
  </conditionalFormatting>
  <conditionalFormatting sqref="O392">
    <cfRule type="cellIs" dxfId="4847" priority="561" operator="lessThan">
      <formula>0</formula>
    </cfRule>
  </conditionalFormatting>
  <conditionalFormatting sqref="O395">
    <cfRule type="cellIs" dxfId="4846" priority="556" operator="lessThan">
      <formula>0</formula>
    </cfRule>
  </conditionalFormatting>
  <conditionalFormatting sqref="O398">
    <cfRule type="cellIs" dxfId="4845" priority="554" operator="lessThan">
      <formula>0</formula>
    </cfRule>
  </conditionalFormatting>
  <conditionalFormatting sqref="O372">
    <cfRule type="cellIs" dxfId="4844" priority="542" operator="lessThan">
      <formula>0</formula>
    </cfRule>
  </conditionalFormatting>
  <conditionalFormatting sqref="O392">
    <cfRule type="cellIs" dxfId="4843" priority="557" operator="lessThan">
      <formula>0</formula>
    </cfRule>
  </conditionalFormatting>
  <conditionalFormatting sqref="O392">
    <cfRule type="cellIs" dxfId="4842" priority="558" operator="lessThan">
      <formula>0</formula>
    </cfRule>
  </conditionalFormatting>
  <conditionalFormatting sqref="O392">
    <cfRule type="cellIs" dxfId="4841" priority="563" operator="lessThan">
      <formula>0</formula>
    </cfRule>
  </conditionalFormatting>
  <conditionalFormatting sqref="O392">
    <cfRule type="cellIs" dxfId="4840" priority="560" operator="lessThan">
      <formula>0</formula>
    </cfRule>
  </conditionalFormatting>
  <conditionalFormatting sqref="O398">
    <cfRule type="cellIs" dxfId="4839" priority="549" operator="lessThan">
      <formula>0</formula>
    </cfRule>
  </conditionalFormatting>
  <conditionalFormatting sqref="O398">
    <cfRule type="cellIs" dxfId="4838" priority="553" operator="lessThan">
      <formula>0</formula>
    </cfRule>
  </conditionalFormatting>
  <conditionalFormatting sqref="O398">
    <cfRule type="cellIs" dxfId="4837" priority="552" operator="lessThan">
      <formula>0</formula>
    </cfRule>
  </conditionalFormatting>
  <conditionalFormatting sqref="O398">
    <cfRule type="cellIs" dxfId="4836" priority="551" operator="lessThan">
      <formula>0</formula>
    </cfRule>
  </conditionalFormatting>
  <conditionalFormatting sqref="O398">
    <cfRule type="cellIs" dxfId="4835" priority="550" operator="lessThan">
      <formula>0</formula>
    </cfRule>
  </conditionalFormatting>
  <conditionalFormatting sqref="O398">
    <cfRule type="cellIs" dxfId="4834" priority="555" operator="lessThan">
      <formula>0</formula>
    </cfRule>
  </conditionalFormatting>
  <conditionalFormatting sqref="O390">
    <cfRule type="cellIs" dxfId="4833" priority="539" operator="lessThan">
      <formula>0</formula>
    </cfRule>
  </conditionalFormatting>
  <conditionalFormatting sqref="O398">
    <cfRule type="cellIs" dxfId="4832" priority="548" operator="lessThan">
      <formula>0</formula>
    </cfRule>
  </conditionalFormatting>
  <conditionalFormatting sqref="O401">
    <cfRule type="cellIs" dxfId="4831" priority="547" operator="lessThan">
      <formula>0</formula>
    </cfRule>
  </conditionalFormatting>
  <conditionalFormatting sqref="O354">
    <cfRule type="cellIs" dxfId="4830" priority="546" operator="lessThan">
      <formula>0</formula>
    </cfRule>
  </conditionalFormatting>
  <conditionalFormatting sqref="O360">
    <cfRule type="cellIs" dxfId="4829" priority="545" operator="lessThan">
      <formula>0</formula>
    </cfRule>
  </conditionalFormatting>
  <conditionalFormatting sqref="O360">
    <cfRule type="cellIs" dxfId="4828" priority="544" operator="lessThan">
      <formula>0</formula>
    </cfRule>
  </conditionalFormatting>
  <conditionalFormatting sqref="O372">
    <cfRule type="cellIs" dxfId="4827" priority="543" operator="lessThan">
      <formula>0</formula>
    </cfRule>
  </conditionalFormatting>
  <conditionalFormatting sqref="O396">
    <cfRule type="cellIs" dxfId="4826" priority="537" operator="lessThan">
      <formula>0</formula>
    </cfRule>
  </conditionalFormatting>
  <conditionalFormatting sqref="O396">
    <cfRule type="cellIs" dxfId="4825" priority="536" operator="lessThan">
      <formula>0</formula>
    </cfRule>
  </conditionalFormatting>
  <conditionalFormatting sqref="O390">
    <cfRule type="cellIs" dxfId="4824" priority="538" operator="lessThan">
      <formula>0</formula>
    </cfRule>
  </conditionalFormatting>
  <conditionalFormatting sqref="O413">
    <cfRule type="cellIs" dxfId="4823" priority="516" operator="lessThan">
      <formula>0</formula>
    </cfRule>
  </conditionalFormatting>
  <conditionalFormatting sqref="O414">
    <cfRule type="cellIs" dxfId="4822" priority="515" operator="lessThan">
      <formula>0</formula>
    </cfRule>
  </conditionalFormatting>
  <conditionalFormatting sqref="O404">
    <cfRule type="cellIs" dxfId="4821" priority="533" operator="lessThan">
      <formula>0</formula>
    </cfRule>
  </conditionalFormatting>
  <conditionalFormatting sqref="O404">
    <cfRule type="cellIs" dxfId="4820" priority="532" operator="lessThan">
      <formula>0</formula>
    </cfRule>
  </conditionalFormatting>
  <conditionalFormatting sqref="O404">
    <cfRule type="cellIs" dxfId="4819" priority="535" operator="lessThan">
      <formula>0</formula>
    </cfRule>
  </conditionalFormatting>
  <conditionalFormatting sqref="O404">
    <cfRule type="cellIs" dxfId="4818" priority="534" operator="lessThan">
      <formula>0</formula>
    </cfRule>
  </conditionalFormatting>
  <conditionalFormatting sqref="O416">
    <cfRule type="cellIs" dxfId="4817" priority="510" operator="lessThan">
      <formula>0</formula>
    </cfRule>
  </conditionalFormatting>
  <conditionalFormatting sqref="O416">
    <cfRule type="cellIs" dxfId="4816" priority="509" operator="lessThan">
      <formula>0</formula>
    </cfRule>
  </conditionalFormatting>
  <conditionalFormatting sqref="O404">
    <cfRule type="cellIs" dxfId="4815" priority="531" operator="lessThan">
      <formula>0</formula>
    </cfRule>
  </conditionalFormatting>
  <conditionalFormatting sqref="O404">
    <cfRule type="cellIs" dxfId="4814" priority="530" operator="lessThan">
      <formula>0</formula>
    </cfRule>
  </conditionalFormatting>
  <conditionalFormatting sqref="O404">
    <cfRule type="cellIs" dxfId="4813" priority="529" operator="lessThan">
      <formula>0</formula>
    </cfRule>
  </conditionalFormatting>
  <conditionalFormatting sqref="O404">
    <cfRule type="cellIs" dxfId="4812" priority="528" operator="lessThan">
      <formula>0</formula>
    </cfRule>
  </conditionalFormatting>
  <conditionalFormatting sqref="O407">
    <cfRule type="cellIs" dxfId="4811" priority="527" operator="lessThan">
      <formula>0</formula>
    </cfRule>
  </conditionalFormatting>
  <conditionalFormatting sqref="O408">
    <cfRule type="cellIs" dxfId="4810" priority="526" operator="lessThan">
      <formula>0</formula>
    </cfRule>
  </conditionalFormatting>
  <conditionalFormatting sqref="O408">
    <cfRule type="cellIs" dxfId="4809" priority="525" operator="lessThan">
      <formula>0</formula>
    </cfRule>
  </conditionalFormatting>
  <conditionalFormatting sqref="O414">
    <cfRule type="cellIs" dxfId="4808" priority="514" operator="lessThan">
      <formula>0</formula>
    </cfRule>
  </conditionalFormatting>
  <conditionalFormatting sqref="O416">
    <cfRule type="cellIs" dxfId="4807" priority="513" operator="lessThan">
      <formula>0</formula>
    </cfRule>
  </conditionalFormatting>
  <conditionalFormatting sqref="O416">
    <cfRule type="cellIs" dxfId="4806" priority="512" operator="lessThan">
      <formula>0</formula>
    </cfRule>
  </conditionalFormatting>
  <conditionalFormatting sqref="O416">
    <cfRule type="cellIs" dxfId="4805" priority="511" operator="lessThan">
      <formula>0</formula>
    </cfRule>
  </conditionalFormatting>
  <conditionalFormatting sqref="O416">
    <cfRule type="cellIs" dxfId="4804" priority="508" operator="lessThan">
      <formula>0</formula>
    </cfRule>
  </conditionalFormatting>
  <conditionalFormatting sqref="O410">
    <cfRule type="cellIs" dxfId="4803" priority="524" operator="lessThan">
      <formula>0</formula>
    </cfRule>
  </conditionalFormatting>
  <conditionalFormatting sqref="O410">
    <cfRule type="cellIs" dxfId="4802" priority="523" operator="lessThan">
      <formula>0</formula>
    </cfRule>
  </conditionalFormatting>
  <conditionalFormatting sqref="O410">
    <cfRule type="cellIs" dxfId="4801" priority="522" operator="lessThan">
      <formula>0</formula>
    </cfRule>
  </conditionalFormatting>
  <conditionalFormatting sqref="O410">
    <cfRule type="cellIs" dxfId="4800" priority="521" operator="lessThan">
      <formula>0</formula>
    </cfRule>
  </conditionalFormatting>
  <conditionalFormatting sqref="O416">
    <cfRule type="cellIs" dxfId="4799" priority="507" operator="lessThan">
      <formula>0</formula>
    </cfRule>
  </conditionalFormatting>
  <conditionalFormatting sqref="O416">
    <cfRule type="cellIs" dxfId="4798" priority="506" operator="lessThan">
      <formula>0</formula>
    </cfRule>
  </conditionalFormatting>
  <conditionalFormatting sqref="O419">
    <cfRule type="cellIs" dxfId="4797" priority="505" operator="lessThan">
      <formula>0</formula>
    </cfRule>
  </conditionalFormatting>
  <conditionalFormatting sqref="O410">
    <cfRule type="cellIs" dxfId="4796" priority="520" operator="lessThan">
      <formula>0</formula>
    </cfRule>
  </conditionalFormatting>
  <conditionalFormatting sqref="O410">
    <cfRule type="cellIs" dxfId="4795" priority="519" operator="lessThan">
      <formula>0</formula>
    </cfRule>
  </conditionalFormatting>
  <conditionalFormatting sqref="O410">
    <cfRule type="cellIs" dxfId="4794" priority="518" operator="lessThan">
      <formula>0</formula>
    </cfRule>
  </conditionalFormatting>
  <conditionalFormatting sqref="O410">
    <cfRule type="cellIs" dxfId="4793" priority="517" operator="lessThan">
      <formula>0</formula>
    </cfRule>
  </conditionalFormatting>
  <conditionalFormatting sqref="O559">
    <cfRule type="cellIs" dxfId="4792" priority="452" operator="lessThan">
      <formula>0</formula>
    </cfRule>
  </conditionalFormatting>
  <conditionalFormatting sqref="O563">
    <cfRule type="cellIs" dxfId="4791" priority="451" operator="lessThan">
      <formula>0</formula>
    </cfRule>
  </conditionalFormatting>
  <conditionalFormatting sqref="O563">
    <cfRule type="cellIs" dxfId="4790" priority="450" operator="lessThan">
      <formula>0</formula>
    </cfRule>
  </conditionalFormatting>
  <conditionalFormatting sqref="O608 O605 O602:O603">
    <cfRule type="cellIs" dxfId="4789" priority="438" operator="lessThan">
      <formula>0</formula>
    </cfRule>
  </conditionalFormatting>
  <conditionalFormatting sqref="O426">
    <cfRule type="cellIs" dxfId="4788" priority="483" operator="lessThan">
      <formula>0</formula>
    </cfRule>
  </conditionalFormatting>
  <conditionalFormatting sqref="O429">
    <cfRule type="cellIs" dxfId="4787" priority="482" operator="lessThan">
      <formula>0</formula>
    </cfRule>
  </conditionalFormatting>
  <conditionalFormatting sqref="B598:O599">
    <cfRule type="cellIs" dxfId="4786" priority="417" operator="lessThan">
      <formula>0</formula>
    </cfRule>
  </conditionalFormatting>
  <conditionalFormatting sqref="O560">
    <cfRule type="cellIs" dxfId="4785" priority="414" operator="lessThan">
      <formula>0</formula>
    </cfRule>
  </conditionalFormatting>
  <conditionalFormatting sqref="O566">
    <cfRule type="cellIs" dxfId="4784" priority="411" operator="lessThan">
      <formula>0</formula>
    </cfRule>
  </conditionalFormatting>
  <conditionalFormatting sqref="O566">
    <cfRule type="cellIs" dxfId="4783" priority="410" operator="lessThan">
      <formula>0</formula>
    </cfRule>
  </conditionalFormatting>
  <conditionalFormatting sqref="O566">
    <cfRule type="cellIs" dxfId="4782" priority="409" operator="lessThan">
      <formula>0</formula>
    </cfRule>
  </conditionalFormatting>
  <conditionalFormatting sqref="O429">
    <cfRule type="cellIs" dxfId="4781" priority="476" operator="lessThan">
      <formula>0</formula>
    </cfRule>
  </conditionalFormatting>
  <conditionalFormatting sqref="O429">
    <cfRule type="cellIs" dxfId="4780" priority="475" operator="lessThan">
      <formula>0</formula>
    </cfRule>
  </conditionalFormatting>
  <conditionalFormatting sqref="O432">
    <cfRule type="cellIs" dxfId="4779" priority="474" operator="lessThan">
      <formula>0</formula>
    </cfRule>
  </conditionalFormatting>
  <conditionalFormatting sqref="O433">
    <cfRule type="cellIs" dxfId="4778" priority="473" operator="lessThan">
      <formula>0</formula>
    </cfRule>
  </conditionalFormatting>
  <conditionalFormatting sqref="O422">
    <cfRule type="cellIs" dxfId="4777" priority="489" operator="lessThan">
      <formula>0</formula>
    </cfRule>
  </conditionalFormatting>
  <conditionalFormatting sqref="O422">
    <cfRule type="cellIs" dxfId="4776" priority="488" operator="lessThan">
      <formula>0</formula>
    </cfRule>
  </conditionalFormatting>
  <conditionalFormatting sqref="O422">
    <cfRule type="cellIs" dxfId="4775" priority="487" operator="lessThan">
      <formula>0</formula>
    </cfRule>
  </conditionalFormatting>
  <conditionalFormatting sqref="O422">
    <cfRule type="cellIs" dxfId="4774" priority="486" operator="lessThan">
      <formula>0</formula>
    </cfRule>
  </conditionalFormatting>
  <conditionalFormatting sqref="O425">
    <cfRule type="cellIs" dxfId="4773" priority="485" operator="lessThan">
      <formula>0</formula>
    </cfRule>
  </conditionalFormatting>
  <conditionalFormatting sqref="O426">
    <cfRule type="cellIs" dxfId="4772" priority="484" operator="lessThan">
      <formula>0</formula>
    </cfRule>
  </conditionalFormatting>
  <conditionalFormatting sqref="O442:O445">
    <cfRule type="expression" dxfId="4771" priority="458">
      <formula>O442/N442&gt;1</formula>
    </cfRule>
    <cfRule type="expression" dxfId="4770" priority="459">
      <formula>O442/N442&lt;1</formula>
    </cfRule>
  </conditionalFormatting>
  <conditionalFormatting sqref="O538 O552">
    <cfRule type="expression" dxfId="4769" priority="456">
      <formula>O538/#REF!&gt;1</formula>
    </cfRule>
    <cfRule type="expression" dxfId="4768" priority="457">
      <formula>O538/#REF!&lt;1</formula>
    </cfRule>
  </conditionalFormatting>
  <conditionalFormatting sqref="O493:O496">
    <cfRule type="cellIs" dxfId="4767" priority="448" operator="lessThan">
      <formula>0</formula>
    </cfRule>
  </conditionalFormatting>
  <conditionalFormatting sqref="O498">
    <cfRule type="expression" dxfId="4766" priority="453">
      <formula>O498/N498&gt;1</formula>
    </cfRule>
    <cfRule type="expression" dxfId="4765" priority="454">
      <formula>O498/N498&lt;1</formula>
    </cfRule>
  </conditionalFormatting>
  <conditionalFormatting sqref="O547:O550 O533:O536">
    <cfRule type="cellIs" dxfId="4764" priority="444" operator="lessThan">
      <formula>0</formula>
    </cfRule>
  </conditionalFormatting>
  <conditionalFormatting sqref="O662">
    <cfRule type="cellIs" dxfId="4763" priority="449" operator="lessThan">
      <formula>0</formula>
    </cfRule>
  </conditionalFormatting>
  <conditionalFormatting sqref="O608 O605 O602:O603">
    <cfRule type="expression" dxfId="4762" priority="436">
      <formula>O602/N602&gt;1</formula>
    </cfRule>
    <cfRule type="expression" dxfId="4761" priority="437">
      <formula>O602/N602&lt;1</formula>
    </cfRule>
  </conditionalFormatting>
  <conditionalFormatting sqref="O493:O496">
    <cfRule type="expression" dxfId="4760" priority="446">
      <formula>O493/N493&gt;1</formula>
    </cfRule>
    <cfRule type="expression" dxfId="4759" priority="447">
      <formula>O493/N493&lt;1</formula>
    </cfRule>
  </conditionalFormatting>
  <conditionalFormatting sqref="O551 O537">
    <cfRule type="cellIs" dxfId="4758" priority="441" operator="lessThan">
      <formula>0</formula>
    </cfRule>
  </conditionalFormatting>
  <conditionalFormatting sqref="O547:O550 O533:O536">
    <cfRule type="expression" dxfId="4757" priority="442">
      <formula>O533/N533&gt;1</formula>
    </cfRule>
    <cfRule type="expression" dxfId="4756" priority="443">
      <formula>O533/N533&lt;1</formula>
    </cfRule>
  </conditionalFormatting>
  <conditionalFormatting sqref="O551 O537">
    <cfRule type="expression" dxfId="4755" priority="439">
      <formula>O537/N537&gt;1</formula>
    </cfRule>
    <cfRule type="expression" dxfId="4754" priority="440">
      <formula>O537/N537&lt;1</formula>
    </cfRule>
  </conditionalFormatting>
  <conditionalFormatting sqref="O491">
    <cfRule type="expression" dxfId="4753" priority="597">
      <formula>O491/#REF!&gt;1</formula>
    </cfRule>
    <cfRule type="expression" dxfId="4752" priority="598">
      <formula>O491/#REF!&lt;1</formula>
    </cfRule>
  </conditionalFormatting>
  <conditionalFormatting sqref="O446">
    <cfRule type="cellIs" dxfId="4751" priority="435" operator="lessThan">
      <formula>0</formula>
    </cfRule>
  </conditionalFormatting>
  <conditionalFormatting sqref="O446">
    <cfRule type="expression" dxfId="4750" priority="433">
      <formula>O446/N446&gt;1</formula>
    </cfRule>
    <cfRule type="expression" dxfId="4749" priority="434">
      <formula>O446/N446&lt;1</formula>
    </cfRule>
  </conditionalFormatting>
  <conditionalFormatting sqref="O497">
    <cfRule type="cellIs" dxfId="4748" priority="432" operator="lessThan">
      <formula>0</formula>
    </cfRule>
  </conditionalFormatting>
  <conditionalFormatting sqref="O497">
    <cfRule type="expression" dxfId="4747" priority="430">
      <formula>O497/N497&gt;1</formula>
    </cfRule>
    <cfRule type="expression" dxfId="4746" priority="431">
      <formula>O497/N497&lt;1</formula>
    </cfRule>
  </conditionalFormatting>
  <conditionalFormatting sqref="O566">
    <cfRule type="expression" dxfId="4745" priority="407">
      <formula>O566/N566&gt;1</formula>
    </cfRule>
    <cfRule type="expression" dxfId="4744" priority="408">
      <formula>O566/N566&lt;1</formula>
    </cfRule>
  </conditionalFormatting>
  <conditionalFormatting sqref="O538">
    <cfRule type="cellIs" dxfId="4743" priority="426" operator="lessThan">
      <formula>0</formula>
    </cfRule>
  </conditionalFormatting>
  <conditionalFormatting sqref="O538">
    <cfRule type="expression" dxfId="4742" priority="424">
      <formula>O538/N538&gt;1</formula>
    </cfRule>
    <cfRule type="expression" dxfId="4741" priority="425">
      <formula>O538/N538&lt;1</formula>
    </cfRule>
  </conditionalFormatting>
  <conditionalFormatting sqref="O552">
    <cfRule type="cellIs" dxfId="4740" priority="423" operator="lessThan">
      <formula>0</formula>
    </cfRule>
  </conditionalFormatting>
  <conditionalFormatting sqref="O552">
    <cfRule type="expression" dxfId="4739" priority="421">
      <formula>O552/N552&gt;1</formula>
    </cfRule>
    <cfRule type="expression" dxfId="4738" priority="422">
      <formula>O552/N552&lt;1</formula>
    </cfRule>
  </conditionalFormatting>
  <conditionalFormatting sqref="O571">
    <cfRule type="cellIs" dxfId="4737" priority="405" operator="lessThan">
      <formula>0</formula>
    </cfRule>
  </conditionalFormatting>
  <conditionalFormatting sqref="O545">
    <cfRule type="expression" dxfId="4736" priority="418">
      <formula>O545/N545&gt;1</formula>
    </cfRule>
    <cfRule type="expression" dxfId="4735" priority="419">
      <formula>O545/N545&lt;1</formula>
    </cfRule>
  </conditionalFormatting>
  <conditionalFormatting sqref="O571">
    <cfRule type="expression" dxfId="4734" priority="402">
      <formula>O571/N571&gt;1</formula>
    </cfRule>
    <cfRule type="expression" dxfId="4733" priority="403">
      <formula>O571/N571&lt;1</formula>
    </cfRule>
  </conditionalFormatting>
  <conditionalFormatting sqref="O545">
    <cfRule type="cellIs" dxfId="4732" priority="420" operator="lessThan">
      <formula>0</formula>
    </cfRule>
  </conditionalFormatting>
  <conditionalFormatting sqref="B598:O599">
    <cfRule type="expression" dxfId="4731" priority="415">
      <formula>B598/A598&gt;1</formula>
    </cfRule>
    <cfRule type="expression" dxfId="4730" priority="416">
      <formula>B598/A598&lt;1</formula>
    </cfRule>
  </conditionalFormatting>
  <conditionalFormatting sqref="O560">
    <cfRule type="expression" dxfId="4729" priority="412">
      <formula>O560/N560&gt;1</formula>
    </cfRule>
    <cfRule type="expression" dxfId="4728" priority="413">
      <formula>O560/N560&lt;1</formula>
    </cfRule>
  </conditionalFormatting>
  <conditionalFormatting sqref="O571">
    <cfRule type="cellIs" dxfId="4727" priority="406" operator="lessThan">
      <formula>0</formula>
    </cfRule>
  </conditionalFormatting>
  <conditionalFormatting sqref="O571">
    <cfRule type="cellIs" dxfId="4726" priority="404" operator="lessThan">
      <formula>0</formula>
    </cfRule>
  </conditionalFormatting>
  <conditionalFormatting sqref="O628:O631">
    <cfRule type="cellIs" dxfId="4725" priority="401" operator="lessThan">
      <formula>0</formula>
    </cfRule>
  </conditionalFormatting>
  <conditionalFormatting sqref="O630">
    <cfRule type="cellIs" dxfId="4724" priority="400" operator="lessThan">
      <formula>0</formula>
    </cfRule>
  </conditionalFormatting>
  <conditionalFormatting sqref="O632:O635">
    <cfRule type="cellIs" dxfId="4723" priority="399" operator="lessThan">
      <formula>0</formula>
    </cfRule>
  </conditionalFormatting>
  <conditionalFormatting sqref="O634">
    <cfRule type="cellIs" dxfId="4722" priority="398" operator="lessThan">
      <formula>0</formula>
    </cfRule>
  </conditionalFormatting>
  <conditionalFormatting sqref="O636:O639">
    <cfRule type="cellIs" dxfId="4721" priority="397" operator="lessThan">
      <formula>0</formula>
    </cfRule>
  </conditionalFormatting>
  <conditionalFormatting sqref="O638">
    <cfRule type="cellIs" dxfId="4720" priority="396" operator="lessThan">
      <formula>0</formula>
    </cfRule>
  </conditionalFormatting>
  <conditionalFormatting sqref="O640:O643">
    <cfRule type="cellIs" dxfId="4719" priority="395" operator="lessThan">
      <formula>0</formula>
    </cfRule>
  </conditionalFormatting>
  <conditionalFormatting sqref="O642">
    <cfRule type="cellIs" dxfId="4718" priority="394" operator="lessThan">
      <formula>0</formula>
    </cfRule>
  </conditionalFormatting>
  <conditionalFormatting sqref="O644:O647">
    <cfRule type="cellIs" dxfId="4717" priority="393" operator="lessThan">
      <formula>0</formula>
    </cfRule>
  </conditionalFormatting>
  <conditionalFormatting sqref="O646">
    <cfRule type="cellIs" dxfId="4716" priority="392" operator="lessThan">
      <formula>0</formula>
    </cfRule>
  </conditionalFormatting>
  <conditionalFormatting sqref="O648:O651">
    <cfRule type="cellIs" dxfId="4715" priority="391" operator="lessThan">
      <formula>0</formula>
    </cfRule>
  </conditionalFormatting>
  <conditionalFormatting sqref="O650">
    <cfRule type="cellIs" dxfId="4714" priority="390" operator="lessThan">
      <formula>0</formula>
    </cfRule>
  </conditionalFormatting>
  <conditionalFormatting sqref="O652:O655">
    <cfRule type="cellIs" dxfId="4713" priority="389" operator="lessThan">
      <formula>0</formula>
    </cfRule>
  </conditionalFormatting>
  <conditionalFormatting sqref="O654">
    <cfRule type="cellIs" dxfId="4712" priority="388" operator="lessThan">
      <formula>0</formula>
    </cfRule>
  </conditionalFormatting>
  <conditionalFormatting sqref="O656:O659">
    <cfRule type="cellIs" dxfId="4711" priority="387" operator="lessThan">
      <formula>0</formula>
    </cfRule>
  </conditionalFormatting>
  <conditionalFormatting sqref="O658">
    <cfRule type="cellIs" dxfId="4710" priority="386" operator="lessThan">
      <formula>0</formula>
    </cfRule>
  </conditionalFormatting>
  <conditionalFormatting sqref="O664:O667">
    <cfRule type="cellIs" dxfId="4709" priority="385" operator="lessThan">
      <formula>0</formula>
    </cfRule>
  </conditionalFormatting>
  <conditionalFormatting sqref="O666">
    <cfRule type="cellIs" dxfId="4708" priority="384" operator="lessThan">
      <formula>0</formula>
    </cfRule>
  </conditionalFormatting>
  <conditionalFormatting sqref="O668:O671">
    <cfRule type="cellIs" dxfId="4707" priority="383" operator="lessThan">
      <formula>0</formula>
    </cfRule>
  </conditionalFormatting>
  <conditionalFormatting sqref="O670">
    <cfRule type="cellIs" dxfId="4706" priority="382" operator="lessThan">
      <formula>0</formula>
    </cfRule>
  </conditionalFormatting>
  <conditionalFormatting sqref="O447">
    <cfRule type="cellIs" dxfId="4705" priority="381" operator="lessThan">
      <formula>0</formula>
    </cfRule>
  </conditionalFormatting>
  <conditionalFormatting sqref="O499">
    <cfRule type="cellIs" dxfId="4704" priority="379" operator="lessThan">
      <formula>0</formula>
    </cfRule>
  </conditionalFormatting>
  <conditionalFormatting sqref="O553">
    <cfRule type="cellIs" dxfId="4703" priority="377" operator="lessThan">
      <formula>0</formula>
    </cfRule>
  </conditionalFormatting>
  <conditionalFormatting sqref="C366:M366">
    <cfRule type="cellIs" dxfId="4702" priority="373" operator="lessThan">
      <formula>0</formula>
    </cfRule>
  </conditionalFormatting>
  <conditionalFormatting sqref="H366">
    <cfRule type="cellIs" dxfId="4701" priority="359" operator="lessThan">
      <formula>0</formula>
    </cfRule>
  </conditionalFormatting>
  <conditionalFormatting sqref="P361:Q361 Q362:Q364">
    <cfRule type="cellIs" dxfId="4700" priority="372" operator="lessThan">
      <formula>0</formula>
    </cfRule>
  </conditionalFormatting>
  <conditionalFormatting sqref="P361">
    <cfRule type="cellIs" dxfId="4699" priority="371" operator="lessThan">
      <formula>0</formula>
    </cfRule>
  </conditionalFormatting>
  <conditionalFormatting sqref="P362:P365">
    <cfRule type="cellIs" dxfId="4698" priority="370" operator="lessThan">
      <formula>0</formula>
    </cfRule>
  </conditionalFormatting>
  <conditionalFormatting sqref="B366">
    <cfRule type="cellIs" dxfId="4697" priority="357" operator="lessThan">
      <formula>0</formula>
    </cfRule>
  </conditionalFormatting>
  <conditionalFormatting sqref="Q366">
    <cfRule type="cellIs" dxfId="4696" priority="365" operator="lessThan">
      <formula>0</formula>
    </cfRule>
  </conditionalFormatting>
  <conditionalFormatting sqref="Q365">
    <cfRule type="cellIs" dxfId="4695" priority="363" operator="lessThan">
      <formula>0</formula>
    </cfRule>
  </conditionalFormatting>
  <conditionalFormatting sqref="Q365">
    <cfRule type="cellIs" dxfId="4694" priority="362" operator="lessThan">
      <formula>0</formula>
    </cfRule>
  </conditionalFormatting>
  <conditionalFormatting sqref="N366">
    <cfRule type="cellIs" dxfId="4693" priority="351" operator="lessThan">
      <formula>0</formula>
    </cfRule>
  </conditionalFormatting>
  <conditionalFormatting sqref="C366:M366">
    <cfRule type="cellIs" dxfId="4692" priority="361" operator="lessThan">
      <formula>0</formula>
    </cfRule>
  </conditionalFormatting>
  <conditionalFormatting sqref="P366">
    <cfRule type="cellIs" dxfId="4691" priority="349" operator="lessThan">
      <formula>0</formula>
    </cfRule>
  </conditionalFormatting>
  <conditionalFormatting sqref="B366">
    <cfRule type="cellIs" dxfId="4690" priority="353" operator="lessThan">
      <formula>0</formula>
    </cfRule>
  </conditionalFormatting>
  <conditionalFormatting sqref="O366">
    <cfRule type="cellIs" dxfId="4689" priority="343" operator="lessThan">
      <formula>0</formula>
    </cfRule>
  </conditionalFormatting>
  <conditionalFormatting sqref="N366">
    <cfRule type="cellIs" dxfId="4688" priority="350" operator="lessThan">
      <formula>0</formula>
    </cfRule>
  </conditionalFormatting>
  <conditionalFormatting sqref="P500:Q500">
    <cfRule type="cellIs" dxfId="4687" priority="336" operator="lessThan">
      <formula>0</formula>
    </cfRule>
  </conditionalFormatting>
  <conditionalFormatting sqref="O366">
    <cfRule type="cellIs" dxfId="4686" priority="344" operator="lessThan">
      <formula>0</formula>
    </cfRule>
  </conditionalFormatting>
  <conditionalFormatting sqref="P501:P504">
    <cfRule type="cellIs" dxfId="4685" priority="331" operator="lessThan">
      <formula>0</formula>
    </cfRule>
  </conditionalFormatting>
  <conditionalFormatting sqref="Q501:Q504">
    <cfRule type="cellIs" dxfId="4684" priority="335" operator="lessThan">
      <formula>0</formula>
    </cfRule>
  </conditionalFormatting>
  <conditionalFormatting sqref="Q505">
    <cfRule type="cellIs" dxfId="4683" priority="334" operator="lessThan">
      <formula>0</formula>
    </cfRule>
  </conditionalFormatting>
  <conditionalFormatting sqref="Q505">
    <cfRule type="cellIs" dxfId="4682" priority="333" operator="lessThan">
      <formula>0</formula>
    </cfRule>
  </conditionalFormatting>
  <conditionalFormatting sqref="B500">
    <cfRule type="cellIs" dxfId="4681" priority="332" operator="lessThan">
      <formula>0</formula>
    </cfRule>
  </conditionalFormatting>
  <conditionalFormatting sqref="Q506">
    <cfRule type="cellIs" dxfId="4680" priority="330" operator="lessThan">
      <formula>0</formula>
    </cfRule>
  </conditionalFormatting>
  <conditionalFormatting sqref="Q507">
    <cfRule type="cellIs" dxfId="4679" priority="328" operator="lessThan">
      <formula>0</formula>
    </cfRule>
  </conditionalFormatting>
  <conditionalFormatting sqref="P507">
    <cfRule type="cellIs" dxfId="4678" priority="327" operator="lessThan">
      <formula>0</formula>
    </cfRule>
  </conditionalFormatting>
  <conditionalFormatting sqref="P505:P506">
    <cfRule type="cellIs" dxfId="4677" priority="329" operator="lessThan">
      <formula>0</formula>
    </cfRule>
  </conditionalFormatting>
  <conditionalFormatting sqref="B507:N507">
    <cfRule type="cellIs" dxfId="4676" priority="326" operator="lessThan">
      <formula>0</formula>
    </cfRule>
  </conditionalFormatting>
  <conditionalFormatting sqref="B506:O506">
    <cfRule type="cellIs" dxfId="4675" priority="323" operator="lessThan">
      <formula>0</formula>
    </cfRule>
  </conditionalFormatting>
  <conditionalFormatting sqref="B506:O506">
    <cfRule type="expression" dxfId="4674" priority="324">
      <formula>B506/#REF!&gt;1</formula>
    </cfRule>
    <cfRule type="expression" dxfId="4673" priority="325">
      <formula>B506/#REF!&lt;1</formula>
    </cfRule>
  </conditionalFormatting>
  <conditionalFormatting sqref="O507">
    <cfRule type="cellIs" dxfId="4672" priority="322" operator="lessThan">
      <formula>0</formula>
    </cfRule>
  </conditionalFormatting>
  <conditionalFormatting sqref="P508:Q508">
    <cfRule type="cellIs" dxfId="4671" priority="303" operator="lessThan">
      <formula>0</formula>
    </cfRule>
  </conditionalFormatting>
  <conditionalFormatting sqref="Q509:Q512">
    <cfRule type="cellIs" dxfId="4670" priority="302" operator="lessThan">
      <formula>0</formula>
    </cfRule>
  </conditionalFormatting>
  <conditionalFormatting sqref="B601:N601">
    <cfRule type="cellIs" dxfId="4669" priority="304" operator="lessThan">
      <formula>0</formula>
    </cfRule>
  </conditionalFormatting>
  <conditionalFormatting sqref="Q513:Q514">
    <cfRule type="cellIs" dxfId="4668" priority="301" operator="lessThan">
      <formula>0</formula>
    </cfRule>
  </conditionalFormatting>
  <conditionalFormatting sqref="B508">
    <cfRule type="cellIs" dxfId="4667" priority="297" operator="lessThan">
      <formula>0</formula>
    </cfRule>
  </conditionalFormatting>
  <conditionalFormatting sqref="B514">
    <cfRule type="cellIs" dxfId="4666" priority="296" operator="lessThan">
      <formula>0</formula>
    </cfRule>
  </conditionalFormatting>
  <conditionalFormatting sqref="F514">
    <cfRule type="cellIs" dxfId="4665" priority="284" operator="lessThan">
      <formula>0</formula>
    </cfRule>
  </conditionalFormatting>
  <conditionalFormatting sqref="E514">
    <cfRule type="cellIs" dxfId="4664" priority="287" operator="lessThan">
      <formula>0</formula>
    </cfRule>
  </conditionalFormatting>
  <conditionalFormatting sqref="Q514">
    <cfRule type="cellIs" dxfId="4663" priority="300" operator="lessThan">
      <formula>0</formula>
    </cfRule>
  </conditionalFormatting>
  <conditionalFormatting sqref="Q513">
    <cfRule type="cellIs" dxfId="4662" priority="299" operator="lessThan">
      <formula>0</formula>
    </cfRule>
  </conditionalFormatting>
  <conditionalFormatting sqref="P509:P512">
    <cfRule type="cellIs" dxfId="4661" priority="298" operator="lessThan">
      <formula>0</formula>
    </cfRule>
  </conditionalFormatting>
  <conditionalFormatting sqref="D514">
    <cfRule type="cellIs" dxfId="4660" priority="290" operator="lessThan">
      <formula>0</formula>
    </cfRule>
  </conditionalFormatting>
  <conditionalFormatting sqref="C514">
    <cfRule type="cellIs" dxfId="4659" priority="293" operator="lessThan">
      <formula>0</formula>
    </cfRule>
  </conditionalFormatting>
  <conditionalFormatting sqref="Q508:Q515">
    <cfRule type="cellIs" dxfId="4658" priority="253" operator="lessThan">
      <formula>0</formula>
    </cfRule>
  </conditionalFormatting>
  <conditionalFormatting sqref="P508:P515">
    <cfRule type="cellIs" dxfId="4657" priority="252" operator="lessThan">
      <formula>0</formula>
    </cfRule>
  </conditionalFormatting>
  <conditionalFormatting sqref="Q515">
    <cfRule type="cellIs" dxfId="4656" priority="250" operator="lessThan">
      <formula>0</formula>
    </cfRule>
  </conditionalFormatting>
  <conditionalFormatting sqref="P515">
    <cfRule type="cellIs" dxfId="4655" priority="249" operator="lessThan">
      <formula>0</formula>
    </cfRule>
  </conditionalFormatting>
  <conditionalFormatting sqref="B514">
    <cfRule type="expression" dxfId="4654" priority="294">
      <formula>B514/#REF!&gt;1</formula>
    </cfRule>
    <cfRule type="expression" dxfId="4653" priority="295">
      <formula>B514/#REF!&lt;1</formula>
    </cfRule>
  </conditionalFormatting>
  <conditionalFormatting sqref="C514">
    <cfRule type="expression" dxfId="4652" priority="291">
      <formula>C514/B514&gt;1</formula>
    </cfRule>
    <cfRule type="expression" dxfId="4651" priority="292">
      <formula>C514/B514&lt;1</formula>
    </cfRule>
  </conditionalFormatting>
  <conditionalFormatting sqref="D514">
    <cfRule type="expression" dxfId="4650" priority="288">
      <formula>D514/C514&gt;1</formula>
    </cfRule>
    <cfRule type="expression" dxfId="4649" priority="289">
      <formula>D514/C514&lt;1</formula>
    </cfRule>
  </conditionalFormatting>
  <conditionalFormatting sqref="E514">
    <cfRule type="expression" dxfId="4648" priority="285">
      <formula>E514/D514&gt;1</formula>
    </cfRule>
    <cfRule type="expression" dxfId="4647" priority="286">
      <formula>E514/D514&lt;1</formula>
    </cfRule>
  </conditionalFormatting>
  <conditionalFormatting sqref="F514">
    <cfRule type="expression" dxfId="4646" priority="282">
      <formula>F514/E514&gt;1</formula>
    </cfRule>
    <cfRule type="expression" dxfId="4645" priority="283">
      <formula>F514/E514&lt;1</formula>
    </cfRule>
  </conditionalFormatting>
  <conditionalFormatting sqref="G514">
    <cfRule type="cellIs" dxfId="4644" priority="281" operator="lessThan">
      <formula>0</formula>
    </cfRule>
  </conditionalFormatting>
  <conditionalFormatting sqref="G514">
    <cfRule type="expression" dxfId="4643" priority="279">
      <formula>G514/F514&gt;1</formula>
    </cfRule>
    <cfRule type="expression" dxfId="4642" priority="280">
      <formula>G514/F514&lt;1</formula>
    </cfRule>
  </conditionalFormatting>
  <conditionalFormatting sqref="H514">
    <cfRule type="cellIs" dxfId="4641" priority="278" operator="lessThan">
      <formula>0</formula>
    </cfRule>
  </conditionalFormatting>
  <conditionalFormatting sqref="H514">
    <cfRule type="expression" dxfId="4640" priority="276">
      <formula>H514/G514&gt;1</formula>
    </cfRule>
    <cfRule type="expression" dxfId="4639" priority="277">
      <formula>H514/G514&lt;1</formula>
    </cfRule>
  </conditionalFormatting>
  <conditionalFormatting sqref="I514:N514">
    <cfRule type="cellIs" dxfId="4638" priority="275" operator="lessThan">
      <formula>0</formula>
    </cfRule>
  </conditionalFormatting>
  <conditionalFormatting sqref="I514:N514">
    <cfRule type="expression" dxfId="4637" priority="273">
      <formula>I514/H514&gt;1</formula>
    </cfRule>
    <cfRule type="expression" dxfId="4636" priority="274">
      <formula>I514/H514&lt;1</formula>
    </cfRule>
  </conditionalFormatting>
  <conditionalFormatting sqref="P513:P514">
    <cfRule type="cellIs" dxfId="4635" priority="272" operator="lessThan">
      <formula>0</formula>
    </cfRule>
  </conditionalFormatting>
  <conditionalFormatting sqref="C509:C512">
    <cfRule type="cellIs" dxfId="4634" priority="271" operator="lessThan">
      <formula>0</formula>
    </cfRule>
  </conditionalFormatting>
  <conditionalFormatting sqref="B509:B512">
    <cfRule type="cellIs" dxfId="4633" priority="265" operator="lessThan">
      <formula>0</formula>
    </cfRule>
  </conditionalFormatting>
  <conditionalFormatting sqref="C509:C512">
    <cfRule type="expression" dxfId="4632" priority="269">
      <formula>C509/B509&gt;1</formula>
    </cfRule>
    <cfRule type="expression" dxfId="4631" priority="270">
      <formula>C509/B509&lt;1</formula>
    </cfRule>
  </conditionalFormatting>
  <conditionalFormatting sqref="D509:N512">
    <cfRule type="cellIs" dxfId="4630" priority="268" operator="lessThan">
      <formula>0</formula>
    </cfRule>
  </conditionalFormatting>
  <conditionalFormatting sqref="D509:N512">
    <cfRule type="expression" dxfId="4629" priority="266">
      <formula>D509/C509&gt;1</formula>
    </cfRule>
    <cfRule type="expression" dxfId="4628" priority="267">
      <formula>D509/C509&lt;1</formula>
    </cfRule>
  </conditionalFormatting>
  <conditionalFormatting sqref="B509:B512">
    <cfRule type="expression" dxfId="4627" priority="263">
      <formula>B509/#REF!&gt;1</formula>
    </cfRule>
    <cfRule type="expression" dxfId="4626" priority="264">
      <formula>B509/#REF!&lt;1</formula>
    </cfRule>
  </conditionalFormatting>
  <conditionalFormatting sqref="C513">
    <cfRule type="cellIs" dxfId="4625" priority="262" operator="lessThan">
      <formula>0</formula>
    </cfRule>
  </conditionalFormatting>
  <conditionalFormatting sqref="D513:N513">
    <cfRule type="cellIs" dxfId="4624" priority="259" operator="lessThan">
      <formula>0</formula>
    </cfRule>
  </conditionalFormatting>
  <conditionalFormatting sqref="C513">
    <cfRule type="expression" dxfId="4623" priority="260">
      <formula>C513/B513&gt;1</formula>
    </cfRule>
    <cfRule type="expression" dxfId="4622" priority="261">
      <formula>C513/B513&lt;1</formula>
    </cfRule>
  </conditionalFormatting>
  <conditionalFormatting sqref="D513:N513">
    <cfRule type="expression" dxfId="4621" priority="257">
      <formula>D513/C513&gt;1</formula>
    </cfRule>
    <cfRule type="expression" dxfId="4620" priority="258">
      <formula>D513/C513&lt;1</formula>
    </cfRule>
  </conditionalFormatting>
  <conditionalFormatting sqref="B513">
    <cfRule type="cellIs" dxfId="4619" priority="256" operator="lessThan">
      <formula>0</formula>
    </cfRule>
  </conditionalFormatting>
  <conditionalFormatting sqref="B513">
    <cfRule type="expression" dxfId="4618" priority="254">
      <formula>B513/#REF!&gt;1</formula>
    </cfRule>
    <cfRule type="expression" dxfId="4617" priority="255">
      <formula>B513/#REF!&lt;1</formula>
    </cfRule>
  </conditionalFormatting>
  <conditionalFormatting sqref="B509:N515 B508">
    <cfRule type="cellIs" dxfId="4616" priority="251" operator="lessThan">
      <formula>0</formula>
    </cfRule>
  </conditionalFormatting>
  <conditionalFormatting sqref="B515:N515">
    <cfRule type="cellIs" dxfId="4615" priority="248" operator="lessThan">
      <formula>0</formula>
    </cfRule>
  </conditionalFormatting>
  <conditionalFormatting sqref="O514">
    <cfRule type="cellIs" dxfId="4614" priority="247" operator="lessThan">
      <formula>0</formula>
    </cfRule>
  </conditionalFormatting>
  <conditionalFormatting sqref="O514">
    <cfRule type="expression" dxfId="4613" priority="245">
      <formula>O514/N514&gt;1</formula>
    </cfRule>
    <cfRule type="expression" dxfId="4612" priority="246">
      <formula>O514/N514&lt;1</formula>
    </cfRule>
  </conditionalFormatting>
  <conditionalFormatting sqref="O509:O512">
    <cfRule type="cellIs" dxfId="4611" priority="244" operator="lessThan">
      <formula>0</formula>
    </cfRule>
  </conditionalFormatting>
  <conditionalFormatting sqref="O509:O512">
    <cfRule type="expression" dxfId="4610" priority="242">
      <formula>O509/N509&gt;1</formula>
    </cfRule>
    <cfRule type="expression" dxfId="4609" priority="243">
      <formula>O509/N509&lt;1</formula>
    </cfRule>
  </conditionalFormatting>
  <conditionalFormatting sqref="O513">
    <cfRule type="cellIs" dxfId="4608" priority="241" operator="lessThan">
      <formula>0</formula>
    </cfRule>
  </conditionalFormatting>
  <conditionalFormatting sqref="O513">
    <cfRule type="expression" dxfId="4607" priority="239">
      <formula>O513/N513&gt;1</formula>
    </cfRule>
    <cfRule type="expression" dxfId="4606" priority="240">
      <formula>O513/N513&lt;1</formula>
    </cfRule>
  </conditionalFormatting>
  <conditionalFormatting sqref="O509:O515">
    <cfRule type="cellIs" dxfId="4605" priority="238" operator="lessThan">
      <formula>0</formula>
    </cfRule>
  </conditionalFormatting>
  <conditionalFormatting sqref="O515">
    <cfRule type="cellIs" dxfId="4604" priority="237" operator="lessThan">
      <formula>0</formula>
    </cfRule>
  </conditionalFormatting>
  <conditionalFormatting sqref="O601">
    <cfRule type="cellIs" dxfId="4603" priority="169" operator="lessThan">
      <formula>0</formula>
    </cfRule>
  </conditionalFormatting>
  <conditionalFormatting sqref="P609:P611">
    <cfRule type="cellIs" dxfId="4602" priority="168" operator="lessThan">
      <formula>0</formula>
    </cfRule>
  </conditionalFormatting>
  <conditionalFormatting sqref="C374:M378 N374:N376 B373:B377">
    <cfRule type="cellIs" dxfId="4601" priority="167" operator="lessThan">
      <formula>0</formula>
    </cfRule>
  </conditionalFormatting>
  <conditionalFormatting sqref="Q377">
    <cfRule type="cellIs" dxfId="4600" priority="159" operator="lessThan">
      <formula>0</formula>
    </cfRule>
  </conditionalFormatting>
  <conditionalFormatting sqref="P373:Q373 Q374:Q376">
    <cfRule type="cellIs" dxfId="4599" priority="166" operator="lessThan">
      <formula>0</formula>
    </cfRule>
  </conditionalFormatting>
  <conditionalFormatting sqref="P373">
    <cfRule type="cellIs" dxfId="4598" priority="165" operator="lessThan">
      <formula>0</formula>
    </cfRule>
  </conditionalFormatting>
  <conditionalFormatting sqref="J374">
    <cfRule type="cellIs" dxfId="4597" priority="163" operator="lessThan">
      <formula>0</formula>
    </cfRule>
  </conditionalFormatting>
  <conditionalFormatting sqref="K374:N375 J376:M377">
    <cfRule type="cellIs" dxfId="4596" priority="164" operator="lessThan">
      <formula>0</formula>
    </cfRule>
  </conditionalFormatting>
  <conditionalFormatting sqref="Q378">
    <cfRule type="cellIs" dxfId="4595" priority="161" operator="lessThan">
      <formula>0</formula>
    </cfRule>
  </conditionalFormatting>
  <conditionalFormatting sqref="B373">
    <cfRule type="cellIs" dxfId="4594" priority="162" operator="lessThan">
      <formula>0</formula>
    </cfRule>
  </conditionalFormatting>
  <conditionalFormatting sqref="J375">
    <cfRule type="cellIs" dxfId="4593" priority="160" operator="lessThan">
      <formula>0</formula>
    </cfRule>
  </conditionalFormatting>
  <conditionalFormatting sqref="Q377">
    <cfRule type="cellIs" dxfId="4592" priority="158" operator="lessThan">
      <formula>0</formula>
    </cfRule>
  </conditionalFormatting>
  <conditionalFormatting sqref="J378:M378">
    <cfRule type="cellIs" dxfId="4591" priority="157" operator="lessThan">
      <formula>0</formula>
    </cfRule>
  </conditionalFormatting>
  <conditionalFormatting sqref="C376:I377">
    <cfRule type="cellIs" dxfId="4590" priority="156" operator="lessThan">
      <formula>0</formula>
    </cfRule>
  </conditionalFormatting>
  <conditionalFormatting sqref="C374:I374">
    <cfRule type="cellIs" dxfId="4589" priority="155" operator="lessThan">
      <formula>0</formula>
    </cfRule>
  </conditionalFormatting>
  <conditionalFormatting sqref="C375:I375">
    <cfRule type="cellIs" dxfId="4588" priority="154" operator="lessThan">
      <formula>0</formula>
    </cfRule>
  </conditionalFormatting>
  <conditionalFormatting sqref="C378:I378">
    <cfRule type="cellIs" dxfId="4587" priority="153" operator="lessThan">
      <formula>0</formula>
    </cfRule>
  </conditionalFormatting>
  <conditionalFormatting sqref="N376">
    <cfRule type="cellIs" dxfId="4586" priority="152" operator="lessThan">
      <formula>0</formula>
    </cfRule>
  </conditionalFormatting>
  <conditionalFormatting sqref="B374:B378">
    <cfRule type="cellIs" dxfId="4585" priority="151" operator="lessThan">
      <formula>0</formula>
    </cfRule>
  </conditionalFormatting>
  <conditionalFormatting sqref="B375">
    <cfRule type="cellIs" dxfId="4584" priority="148" operator="lessThan">
      <formula>0</formula>
    </cfRule>
  </conditionalFormatting>
  <conditionalFormatting sqref="B376:B377">
    <cfRule type="cellIs" dxfId="4583" priority="150" operator="lessThan">
      <formula>0</formula>
    </cfRule>
  </conditionalFormatting>
  <conditionalFormatting sqref="B374">
    <cfRule type="cellIs" dxfId="4582" priority="149" operator="lessThan">
      <formula>0</formula>
    </cfRule>
  </conditionalFormatting>
  <conditionalFormatting sqref="B378">
    <cfRule type="cellIs" dxfId="4581" priority="147" operator="lessThan">
      <formula>0</formula>
    </cfRule>
  </conditionalFormatting>
  <conditionalFormatting sqref="N377">
    <cfRule type="cellIs" dxfId="4580" priority="146" operator="lessThan">
      <formula>0</formula>
    </cfRule>
  </conditionalFormatting>
  <conditionalFormatting sqref="N378">
    <cfRule type="cellIs" dxfId="4579" priority="145" operator="lessThan">
      <formula>0</formula>
    </cfRule>
  </conditionalFormatting>
  <conditionalFormatting sqref="N378">
    <cfRule type="cellIs" dxfId="4578" priority="144" operator="lessThan">
      <formula>0</formula>
    </cfRule>
  </conditionalFormatting>
  <conditionalFormatting sqref="P374">
    <cfRule type="cellIs" dxfId="4577" priority="143" operator="lessThan">
      <formula>0</formula>
    </cfRule>
  </conditionalFormatting>
  <conditionalFormatting sqref="P375:P376">
    <cfRule type="cellIs" dxfId="4576" priority="142" operator="lessThan">
      <formula>0</formula>
    </cfRule>
  </conditionalFormatting>
  <conditionalFormatting sqref="P377:P378">
    <cfRule type="cellIs" dxfId="4575" priority="141" operator="lessThan">
      <formula>0</formula>
    </cfRule>
  </conditionalFormatting>
  <conditionalFormatting sqref="O374:O376">
    <cfRule type="cellIs" dxfId="4574" priority="140" operator="lessThan">
      <formula>0</formula>
    </cfRule>
  </conditionalFormatting>
  <conditionalFormatting sqref="O374:O375">
    <cfRule type="cellIs" dxfId="4573" priority="139" operator="lessThan">
      <formula>0</formula>
    </cfRule>
  </conditionalFormatting>
  <conditionalFormatting sqref="O376">
    <cfRule type="cellIs" dxfId="4572" priority="138" operator="lessThan">
      <formula>0</formula>
    </cfRule>
  </conditionalFormatting>
  <conditionalFormatting sqref="O378">
    <cfRule type="cellIs" dxfId="4571" priority="135" operator="lessThan">
      <formula>0</formula>
    </cfRule>
  </conditionalFormatting>
  <conditionalFormatting sqref="O377">
    <cfRule type="cellIs" dxfId="4570" priority="137" operator="lessThan">
      <formula>0</formula>
    </cfRule>
  </conditionalFormatting>
  <conditionalFormatting sqref="O378">
    <cfRule type="cellIs" dxfId="4569" priority="136" operator="lessThan">
      <formula>0</formula>
    </cfRule>
  </conditionalFormatting>
  <conditionalFormatting sqref="B478:O481 B450:O453">
    <cfRule type="cellIs" dxfId="4568" priority="110" operator="lessThan">
      <formula>0</formula>
    </cfRule>
  </conditionalFormatting>
  <conditionalFormatting sqref="B478:O481 B450:O453">
    <cfRule type="expression" dxfId="4567" priority="108">
      <formula>B450/A450&gt;1</formula>
    </cfRule>
    <cfRule type="expression" dxfId="4566" priority="109">
      <formula>B450/A450&lt;1</formula>
    </cfRule>
  </conditionalFormatting>
  <conditionalFormatting sqref="B482:O482 B454:O454">
    <cfRule type="cellIs" dxfId="4565" priority="107" operator="lessThan">
      <formula>0</formula>
    </cfRule>
  </conditionalFormatting>
  <conditionalFormatting sqref="B482:O482 B454:O454">
    <cfRule type="expression" dxfId="4564" priority="105">
      <formula>B454/A454&gt;1</formula>
    </cfRule>
    <cfRule type="expression" dxfId="4563" priority="106">
      <formula>B454/A454&lt;1</formula>
    </cfRule>
  </conditionalFormatting>
  <conditionalFormatting sqref="B448:O448">
    <cfRule type="cellIs" dxfId="4562" priority="104" operator="lessThan">
      <formula>0</formula>
    </cfRule>
  </conditionalFormatting>
  <conditionalFormatting sqref="Q455:Q456">
    <cfRule type="cellIs" dxfId="4561" priority="96" operator="lessThan">
      <formula>0</formula>
    </cfRule>
  </conditionalFormatting>
  <conditionalFormatting sqref="B448:O448">
    <cfRule type="expression" dxfId="4560" priority="102">
      <formula>B448/A448&gt;1</formula>
    </cfRule>
    <cfRule type="expression" dxfId="4559" priority="103">
      <formula>B448/A448&lt;1</formula>
    </cfRule>
  </conditionalFormatting>
  <conditionalFormatting sqref="Q483">
    <cfRule type="cellIs" dxfId="4558" priority="82" operator="lessThan">
      <formula>0</formula>
    </cfRule>
  </conditionalFormatting>
  <conditionalFormatting sqref="B456:O456">
    <cfRule type="cellIs" dxfId="4557" priority="92" operator="lessThan">
      <formula>0</formula>
    </cfRule>
  </conditionalFormatting>
  <conditionalFormatting sqref="B456:O456">
    <cfRule type="expression" dxfId="4556" priority="90">
      <formula>B456/A456&gt;1</formula>
    </cfRule>
    <cfRule type="expression" dxfId="4555" priority="91">
      <formula>B456/A456&lt;1</formula>
    </cfRule>
  </conditionalFormatting>
  <conditionalFormatting sqref="P455:P456">
    <cfRule type="cellIs" dxfId="4554" priority="95" operator="lessThan">
      <formula>0</formula>
    </cfRule>
  </conditionalFormatting>
  <conditionalFormatting sqref="B455:N455">
    <cfRule type="cellIs" dxfId="4553" priority="94" operator="lessThan">
      <formula>0</formula>
    </cfRule>
  </conditionalFormatting>
  <conditionalFormatting sqref="O455">
    <cfRule type="cellIs" dxfId="4552" priority="93" operator="lessThan">
      <formula>0</formula>
    </cfRule>
  </conditionalFormatting>
  <conditionalFormatting sqref="B464:O464">
    <cfRule type="cellIs" dxfId="4551" priority="85" operator="lessThan">
      <formula>0</formula>
    </cfRule>
  </conditionalFormatting>
  <conditionalFormatting sqref="B464:O464">
    <cfRule type="expression" dxfId="4550" priority="83">
      <formula>B464/A464&gt;1</formula>
    </cfRule>
    <cfRule type="expression" dxfId="4549" priority="84">
      <formula>B464/A464&lt;1</formula>
    </cfRule>
  </conditionalFormatting>
  <conditionalFormatting sqref="P483">
    <cfRule type="cellIs" dxfId="4548" priority="81" operator="lessThan">
      <formula>0</formula>
    </cfRule>
  </conditionalFormatting>
  <conditionalFormatting sqref="Q463:Q464">
    <cfRule type="cellIs" dxfId="4547" priority="89" operator="lessThan">
      <formula>0</formula>
    </cfRule>
  </conditionalFormatting>
  <conditionalFormatting sqref="P463:P464">
    <cfRule type="cellIs" dxfId="4546" priority="88" operator="lessThan">
      <formula>0</formula>
    </cfRule>
  </conditionalFormatting>
  <conditionalFormatting sqref="B463:N463">
    <cfRule type="cellIs" dxfId="4545" priority="87" operator="lessThan">
      <formula>0</formula>
    </cfRule>
  </conditionalFormatting>
  <conditionalFormatting sqref="O463">
    <cfRule type="cellIs" dxfId="4544" priority="86" operator="lessThan">
      <formula>0</formula>
    </cfRule>
  </conditionalFormatting>
  <conditionalFormatting sqref="B483:N483">
    <cfRule type="cellIs" dxfId="4543" priority="80" operator="lessThan">
      <formula>0</formula>
    </cfRule>
  </conditionalFormatting>
  <conditionalFormatting sqref="O483">
    <cfRule type="cellIs" dxfId="4542" priority="79" operator="lessThan">
      <formula>0</formula>
    </cfRule>
  </conditionalFormatting>
  <conditionalFormatting sqref="P517:P520">
    <cfRule type="cellIs" dxfId="4541" priority="59" operator="lessThan">
      <formula>0</formula>
    </cfRule>
  </conditionalFormatting>
  <conditionalFormatting sqref="P516:Q516">
    <cfRule type="cellIs" dxfId="4540" priority="64" operator="lessThan">
      <formula>0</formula>
    </cfRule>
  </conditionalFormatting>
  <conditionalFormatting sqref="Q517:Q520">
    <cfRule type="cellIs" dxfId="4539" priority="63" operator="lessThan">
      <formula>0</formula>
    </cfRule>
  </conditionalFormatting>
  <conditionalFormatting sqref="Q521">
    <cfRule type="cellIs" dxfId="4538" priority="62" operator="lessThan">
      <formula>0</formula>
    </cfRule>
  </conditionalFormatting>
  <conditionalFormatting sqref="Q521">
    <cfRule type="cellIs" dxfId="4537" priority="61" operator="lessThan">
      <formula>0</formula>
    </cfRule>
  </conditionalFormatting>
  <conditionalFormatting sqref="B516">
    <cfRule type="cellIs" dxfId="4536" priority="60" operator="lessThan">
      <formula>0</formula>
    </cfRule>
  </conditionalFormatting>
  <conditionalFormatting sqref="Q522">
    <cfRule type="cellIs" dxfId="4535" priority="58" operator="lessThan">
      <formula>0</formula>
    </cfRule>
  </conditionalFormatting>
  <conditionalFormatting sqref="Q523">
    <cfRule type="cellIs" dxfId="4534" priority="56" operator="lessThan">
      <formula>0</formula>
    </cfRule>
  </conditionalFormatting>
  <conditionalFormatting sqref="P523">
    <cfRule type="cellIs" dxfId="4533" priority="55" operator="lessThan">
      <formula>0</formula>
    </cfRule>
  </conditionalFormatting>
  <conditionalFormatting sqref="P521:P522">
    <cfRule type="cellIs" dxfId="4532" priority="57" operator="lessThan">
      <formula>0</formula>
    </cfRule>
  </conditionalFormatting>
  <conditionalFormatting sqref="B523:N523">
    <cfRule type="cellIs" dxfId="4531" priority="54" operator="lessThan">
      <formula>0</formula>
    </cfRule>
  </conditionalFormatting>
  <conditionalFormatting sqref="B522:O522">
    <cfRule type="cellIs" dxfId="4530" priority="51" operator="lessThan">
      <formula>0</formula>
    </cfRule>
  </conditionalFormatting>
  <conditionalFormatting sqref="B522:O522">
    <cfRule type="expression" dxfId="4529" priority="52">
      <formula>B522/#REF!&gt;1</formula>
    </cfRule>
    <cfRule type="expression" dxfId="4528" priority="53">
      <formula>B522/#REF!&lt;1</formula>
    </cfRule>
  </conditionalFormatting>
  <conditionalFormatting sqref="O523">
    <cfRule type="cellIs" dxfId="4527" priority="50" operator="lessThan">
      <formula>0</formula>
    </cfRule>
  </conditionalFormatting>
  <conditionalFormatting sqref="P525:P528">
    <cfRule type="cellIs" dxfId="4526" priority="44" operator="lessThan">
      <formula>0</formula>
    </cfRule>
  </conditionalFormatting>
  <conditionalFormatting sqref="P524:Q524">
    <cfRule type="cellIs" dxfId="4525" priority="49" operator="lessThan">
      <formula>0</formula>
    </cfRule>
  </conditionalFormatting>
  <conditionalFormatting sqref="Q525:Q528">
    <cfRule type="cellIs" dxfId="4524" priority="48" operator="lessThan">
      <formula>0</formula>
    </cfRule>
  </conditionalFormatting>
  <conditionalFormatting sqref="Q529">
    <cfRule type="cellIs" dxfId="4523" priority="47" operator="lessThan">
      <formula>0</formula>
    </cfRule>
  </conditionalFormatting>
  <conditionalFormatting sqref="Q529">
    <cfRule type="cellIs" dxfId="4522" priority="46" operator="lessThan">
      <formula>0</formula>
    </cfRule>
  </conditionalFormatting>
  <conditionalFormatting sqref="B524">
    <cfRule type="cellIs" dxfId="4521" priority="45" operator="lessThan">
      <formula>0</formula>
    </cfRule>
  </conditionalFormatting>
  <conditionalFormatting sqref="Q530">
    <cfRule type="cellIs" dxfId="4520" priority="43" operator="lessThan">
      <formula>0</formula>
    </cfRule>
  </conditionalFormatting>
  <conditionalFormatting sqref="Q531">
    <cfRule type="cellIs" dxfId="4519" priority="41" operator="lessThan">
      <formula>0</formula>
    </cfRule>
  </conditionalFormatting>
  <conditionalFormatting sqref="P531">
    <cfRule type="cellIs" dxfId="4518" priority="40" operator="lessThan">
      <formula>0</formula>
    </cfRule>
  </conditionalFormatting>
  <conditionalFormatting sqref="P529:P530">
    <cfRule type="cellIs" dxfId="4517" priority="42" operator="lessThan">
      <formula>0</formula>
    </cfRule>
  </conditionalFormatting>
  <conditionalFormatting sqref="B531:N531">
    <cfRule type="cellIs" dxfId="4516" priority="39" operator="lessThan">
      <formula>0</formula>
    </cfRule>
  </conditionalFormatting>
  <conditionalFormatting sqref="B530:O530">
    <cfRule type="cellIs" dxfId="4515" priority="36" operator="lessThan">
      <formula>0</formula>
    </cfRule>
  </conditionalFormatting>
  <conditionalFormatting sqref="B530:O530">
    <cfRule type="expression" dxfId="4514" priority="37">
      <formula>B530/#REF!&gt;1</formula>
    </cfRule>
    <cfRule type="expression" dxfId="4513" priority="38">
      <formula>B530/#REF!&lt;1</formula>
    </cfRule>
  </conditionalFormatting>
  <conditionalFormatting sqref="O531">
    <cfRule type="cellIs" dxfId="4512" priority="35" operator="lessThan">
      <formula>0</formula>
    </cfRule>
  </conditionalFormatting>
  <conditionalFormatting sqref="P471:Q471 B471">
    <cfRule type="cellIs" dxfId="4511" priority="34" operator="lessThan">
      <formula>0</formula>
    </cfRule>
  </conditionalFormatting>
  <conditionalFormatting sqref="Q472:Q476">
    <cfRule type="cellIs" dxfId="4510" priority="33" operator="lessThan">
      <formula>0</formula>
    </cfRule>
  </conditionalFormatting>
  <conditionalFormatting sqref="P472:P475">
    <cfRule type="cellIs" dxfId="4509" priority="32" operator="lessThan">
      <formula>0</formula>
    </cfRule>
  </conditionalFormatting>
  <conditionalFormatting sqref="P476">
    <cfRule type="cellIs" dxfId="4508" priority="31" operator="lessThan">
      <formula>0</formula>
    </cfRule>
  </conditionalFormatting>
  <conditionalFormatting sqref="C356:M359 N356:N358 B355:B359">
    <cfRule type="cellIs" dxfId="4507" priority="29" operator="lessThan">
      <formula>0</formula>
    </cfRule>
  </conditionalFormatting>
  <conditionalFormatting sqref="C356:J356">
    <cfRule type="cellIs" dxfId="4506" priority="27" operator="lessThan">
      <formula>0</formula>
    </cfRule>
  </conditionalFormatting>
  <conditionalFormatting sqref="I357 K357:N357 C358:M359 K356:M356">
    <cfRule type="cellIs" dxfId="4505" priority="28" operator="lessThan">
      <formula>0</formula>
    </cfRule>
  </conditionalFormatting>
  <conditionalFormatting sqref="B355">
    <cfRule type="cellIs" dxfId="4504" priority="25" operator="lessThan">
      <formula>0</formula>
    </cfRule>
  </conditionalFormatting>
  <conditionalFormatting sqref="I356">
    <cfRule type="cellIs" dxfId="4503" priority="26" operator="lessThan">
      <formula>0</formula>
    </cfRule>
  </conditionalFormatting>
  <conditionalFormatting sqref="C357:J357">
    <cfRule type="cellIs" dxfId="4502" priority="24" operator="lessThan">
      <formula>0</formula>
    </cfRule>
  </conditionalFormatting>
  <conditionalFormatting sqref="H359">
    <cfRule type="cellIs" dxfId="4501" priority="23" operator="lessThan">
      <formula>0</formula>
    </cfRule>
  </conditionalFormatting>
  <conditionalFormatting sqref="B355:O359">
    <cfRule type="cellIs" dxfId="4500" priority="22" operator="lessThan">
      <formula>0</formula>
    </cfRule>
  </conditionalFormatting>
  <conditionalFormatting sqref="N358">
    <cfRule type="cellIs" dxfId="4499" priority="21" operator="lessThan">
      <formula>0</formula>
    </cfRule>
  </conditionalFormatting>
  <conditionalFormatting sqref="B356:B359">
    <cfRule type="cellIs" dxfId="4498" priority="20" operator="lessThan">
      <formula>0</formula>
    </cfRule>
  </conditionalFormatting>
  <conditionalFormatting sqref="B358:B359">
    <cfRule type="cellIs" dxfId="4497" priority="19" operator="lessThan">
      <formula>0</formula>
    </cfRule>
  </conditionalFormatting>
  <conditionalFormatting sqref="B356">
    <cfRule type="cellIs" dxfId="4496" priority="18" operator="lessThan">
      <formula>0</formula>
    </cfRule>
  </conditionalFormatting>
  <conditionalFormatting sqref="B357">
    <cfRule type="cellIs" dxfId="4495" priority="17" operator="lessThan">
      <formula>0</formula>
    </cfRule>
  </conditionalFormatting>
  <conditionalFormatting sqref="N359">
    <cfRule type="cellIs" dxfId="4494" priority="16" operator="lessThan">
      <formula>0</formula>
    </cfRule>
  </conditionalFormatting>
  <conditionalFormatting sqref="B358:O358">
    <cfRule type="cellIs" dxfId="4493" priority="13" operator="lessThan">
      <formula>0</formula>
    </cfRule>
  </conditionalFormatting>
  <conditionalFormatting sqref="B356:O358">
    <cfRule type="cellIs" dxfId="4492" priority="15" operator="lessThan">
      <formula>0</formula>
    </cfRule>
  </conditionalFormatting>
  <conditionalFormatting sqref="B357:O357">
    <cfRule type="cellIs" dxfId="4491" priority="14" operator="lessThan">
      <formula>0</formula>
    </cfRule>
  </conditionalFormatting>
  <conditionalFormatting sqref="B359:O359">
    <cfRule type="cellIs" dxfId="4490" priority="12" operator="lessThan">
      <formula>0</formula>
    </cfRule>
  </conditionalFormatting>
  <conditionalFormatting sqref="B356:O359">
    <cfRule type="cellIs" dxfId="4489" priority="11" operator="lessThan">
      <formula>0</formula>
    </cfRule>
  </conditionalFormatting>
  <conditionalFormatting sqref="B361:O361">
    <cfRule type="cellIs" dxfId="4488" priority="10" operator="lessThan">
      <formula>0</formula>
    </cfRule>
  </conditionalFormatting>
  <conditionalFormatting sqref="B361">
    <cfRule type="cellIs" dxfId="4487" priority="9" operator="lessThan">
      <formula>0</formula>
    </cfRule>
  </conditionalFormatting>
  <conditionalFormatting sqref="B361">
    <cfRule type="cellIs" dxfId="4486" priority="8" operator="lessThan">
      <formula>0</formula>
    </cfRule>
  </conditionalFormatting>
  <conditionalFormatting sqref="B362:O365">
    <cfRule type="cellIs" dxfId="4485" priority="7" operator="lessThan">
      <formula>0</formula>
    </cfRule>
  </conditionalFormatting>
  <conditionalFormatting sqref="B364:O364">
    <cfRule type="cellIs" dxfId="4484" priority="4" operator="lessThan">
      <formula>0</formula>
    </cfRule>
  </conditionalFormatting>
  <conditionalFormatting sqref="B362:O364">
    <cfRule type="cellIs" dxfId="4483" priority="6" operator="lessThan">
      <formula>0</formula>
    </cfRule>
  </conditionalFormatting>
  <conditionalFormatting sqref="B363:O363">
    <cfRule type="cellIs" dxfId="4482" priority="5" operator="lessThan">
      <formula>0</formula>
    </cfRule>
  </conditionalFormatting>
  <conditionalFormatting sqref="B365:O365">
    <cfRule type="cellIs" dxfId="4481" priority="3" operator="lessThan">
      <formula>0</formula>
    </cfRule>
  </conditionalFormatting>
  <conditionalFormatting sqref="B362:O365">
    <cfRule type="cellIs" dxfId="4480" priority="2" operator="lessThan">
      <formula>0</formula>
    </cfRule>
  </conditionalFormatting>
  <conditionalFormatting sqref="O614">
    <cfRule type="cellIs" dxfId="4479"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F636" zoomScaleNormal="100" workbookViewId="0">
      <selection activeCell="P662" sqref="P662"/>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804</v>
      </c>
      <c r="C2" t="s">
        <v>805</v>
      </c>
      <c r="D2" t="s">
        <v>806</v>
      </c>
      <c r="E2" t="s">
        <v>727</v>
      </c>
      <c r="F2" t="s">
        <v>393</v>
      </c>
      <c r="G2" t="s">
        <v>394</v>
      </c>
      <c r="H2" t="s">
        <v>395</v>
      </c>
      <c r="I2" t="s">
        <v>396</v>
      </c>
      <c r="J2" t="s">
        <v>397</v>
      </c>
      <c r="K2" t="s">
        <v>398</v>
      </c>
      <c r="L2" t="s">
        <v>399</v>
      </c>
      <c r="M2" t="s">
        <v>400</v>
      </c>
      <c r="N2" t="s">
        <v>401</v>
      </c>
      <c r="O2" t="s">
        <v>402</v>
      </c>
      <c r="P2" t="s">
        <v>402</v>
      </c>
      <c r="Q2" t="s">
        <v>403</v>
      </c>
      <c r="R2" t="s">
        <v>404</v>
      </c>
      <c r="S2" t="s">
        <v>405</v>
      </c>
      <c r="T2" t="s">
        <v>406</v>
      </c>
      <c r="U2" t="s">
        <v>407</v>
      </c>
      <c r="V2" t="s">
        <v>408</v>
      </c>
      <c r="W2" t="s">
        <v>409</v>
      </c>
      <c r="X2" t="s">
        <v>410</v>
      </c>
      <c r="Y2" t="s">
        <v>411</v>
      </c>
      <c r="Z2" t="s">
        <v>412</v>
      </c>
      <c r="AA2" t="s">
        <v>413</v>
      </c>
      <c r="AB2" t="s">
        <v>414</v>
      </c>
      <c r="AC2" t="s">
        <v>415</v>
      </c>
      <c r="AD2" t="s">
        <v>416</v>
      </c>
      <c r="AE2" t="s">
        <v>417</v>
      </c>
      <c r="AF2" t="s">
        <v>418</v>
      </c>
      <c r="AG2" t="s">
        <v>419</v>
      </c>
      <c r="AH2" t="s">
        <v>420</v>
      </c>
      <c r="AI2" t="s">
        <v>421</v>
      </c>
      <c r="AJ2" t="s">
        <v>422</v>
      </c>
      <c r="AK2" t="s">
        <v>423</v>
      </c>
      <c r="AL2" t="s">
        <v>424</v>
      </c>
      <c r="AM2" t="s">
        <v>425</v>
      </c>
      <c r="AN2" t="s">
        <v>426</v>
      </c>
      <c r="AO2" t="s">
        <v>427</v>
      </c>
      <c r="AP2" t="s">
        <v>428</v>
      </c>
      <c r="AQ2" t="s">
        <v>429</v>
      </c>
      <c r="AR2" t="s">
        <v>430</v>
      </c>
      <c r="AS2" t="s">
        <v>431</v>
      </c>
      <c r="AT2" t="s">
        <v>432</v>
      </c>
      <c r="AU2" t="s">
        <v>433</v>
      </c>
      <c r="AV2" t="s">
        <v>434</v>
      </c>
      <c r="AW2" t="s">
        <v>435</v>
      </c>
      <c r="AX2" t="s">
        <v>436</v>
      </c>
      <c r="AY2" t="s">
        <v>437</v>
      </c>
      <c r="AZ2" t="s">
        <v>438</v>
      </c>
      <c r="BA2" t="s">
        <v>439</v>
      </c>
      <c r="BB2" t="s">
        <v>440</v>
      </c>
      <c r="BC2" t="s">
        <v>441</v>
      </c>
      <c r="BD2" t="s">
        <v>442</v>
      </c>
      <c r="BE2" t="s">
        <v>443</v>
      </c>
      <c r="BF2" t="s">
        <v>444</v>
      </c>
      <c r="BG2" t="s">
        <v>445</v>
      </c>
      <c r="BH2"/>
      <c r="BI2"/>
      <c r="BJ2"/>
      <c r="BK2"/>
      <c r="BL2"/>
      <c r="BM2"/>
      <c r="BN2"/>
      <c r="BO2"/>
      <c r="BP2"/>
      <c r="BQ2"/>
      <c r="BR2"/>
      <c r="BS2"/>
      <c r="BT2"/>
      <c r="BU2"/>
    </row>
    <row r="3" spans="1:73">
      <c r="A3" t="s">
        <v>446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310</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311</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312</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448</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449</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313</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450</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451</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452</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453</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314</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454</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455</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448</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456</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457</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458</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459</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460</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461</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462</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807</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463</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464</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465</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466</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315</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467</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316</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468</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469</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470</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471</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472</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317</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318</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473</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474</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319</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320</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448</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475</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321</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448</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476</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322</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477</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476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478</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479</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480</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481</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482</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483</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484</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485</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323</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486</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324</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477</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476</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478</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487</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488</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808</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489</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465</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490</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699</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491</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492</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493</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325</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326</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494</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495</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496</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497</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498</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499</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500</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501</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502</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503</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504</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327</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505</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506</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507</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508</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509</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510</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511</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328</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512</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513</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514</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630</v>
      </c>
      <c r="B102" t="s">
        <v>809</v>
      </c>
      <c r="C102" t="s">
        <v>810</v>
      </c>
      <c r="D102" t="s">
        <v>811</v>
      </c>
      <c r="E102" t="s">
        <v>728</v>
      </c>
      <c r="F102" t="s">
        <v>631</v>
      </c>
      <c r="G102" t="s">
        <v>632</v>
      </c>
      <c r="H102" t="s">
        <v>633</v>
      </c>
      <c r="I102" t="s">
        <v>634</v>
      </c>
      <c r="J102" t="s">
        <v>635</v>
      </c>
      <c r="K102" t="s">
        <v>636</v>
      </c>
      <c r="L102" t="s">
        <v>637</v>
      </c>
      <c r="M102" t="s">
        <v>638</v>
      </c>
      <c r="N102" t="s">
        <v>639</v>
      </c>
      <c r="O102" t="s">
        <v>640</v>
      </c>
      <c r="P102" t="s">
        <v>640</v>
      </c>
      <c r="Q102" t="s">
        <v>641</v>
      </c>
      <c r="R102" t="s">
        <v>642</v>
      </c>
      <c r="S102" t="s">
        <v>643</v>
      </c>
      <c r="T102" t="s">
        <v>644</v>
      </c>
      <c r="U102" t="s">
        <v>645</v>
      </c>
      <c r="V102" t="s">
        <v>646</v>
      </c>
      <c r="W102" t="s">
        <v>647</v>
      </c>
      <c r="X102" t="s">
        <v>648</v>
      </c>
      <c r="Y102" t="s">
        <v>649</v>
      </c>
      <c r="Z102" t="s">
        <v>650</v>
      </c>
      <c r="AA102" t="s">
        <v>651</v>
      </c>
      <c r="AB102" t="s">
        <v>652</v>
      </c>
      <c r="AC102" t="s">
        <v>653</v>
      </c>
      <c r="AD102" t="s">
        <v>654</v>
      </c>
      <c r="AE102" t="s">
        <v>655</v>
      </c>
      <c r="AF102" t="s">
        <v>656</v>
      </c>
      <c r="AG102" t="s">
        <v>657</v>
      </c>
      <c r="AH102" t="s">
        <v>658</v>
      </c>
      <c r="AI102" t="s">
        <v>659</v>
      </c>
      <c r="AJ102" t="s">
        <v>660</v>
      </c>
      <c r="AK102" t="s">
        <v>661</v>
      </c>
      <c r="AL102" t="s">
        <v>662</v>
      </c>
      <c r="AM102" t="s">
        <v>663</v>
      </c>
      <c r="AN102" t="s">
        <v>664</v>
      </c>
      <c r="AO102" t="s">
        <v>665</v>
      </c>
      <c r="AP102" t="s">
        <v>666</v>
      </c>
      <c r="AQ102" t="s">
        <v>667</v>
      </c>
      <c r="AR102" t="s">
        <v>668</v>
      </c>
      <c r="AS102" t="s">
        <v>669</v>
      </c>
      <c r="AT102" t="s">
        <v>670</v>
      </c>
      <c r="AU102" t="s">
        <v>671</v>
      </c>
      <c r="AV102" t="s">
        <v>672</v>
      </c>
      <c r="AW102" t="s">
        <v>673</v>
      </c>
      <c r="AX102" t="s">
        <v>674</v>
      </c>
      <c r="AY102" t="s">
        <v>675</v>
      </c>
      <c r="AZ102" t="s">
        <v>676</v>
      </c>
      <c r="BA102" t="s">
        <v>677</v>
      </c>
      <c r="BB102" t="s">
        <v>678</v>
      </c>
      <c r="BC102" t="s">
        <v>679</v>
      </c>
      <c r="BD102" t="s">
        <v>680</v>
      </c>
      <c r="BE102" t="s">
        <v>681</v>
      </c>
      <c r="BF102" t="s">
        <v>682</v>
      </c>
      <c r="BG102" t="s">
        <v>683</v>
      </c>
      <c r="BH102"/>
      <c r="BI102"/>
      <c r="BJ102"/>
      <c r="BK102"/>
      <c r="BL102"/>
      <c r="BM102"/>
      <c r="BN102"/>
      <c r="BO102"/>
      <c r="BP102"/>
      <c r="BQ102"/>
      <c r="BR102"/>
      <c r="BS102"/>
      <c r="BT102"/>
      <c r="BU102"/>
    </row>
    <row r="103" spans="1:73">
      <c r="A103" t="s">
        <v>684</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812</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686</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319</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321</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322</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324</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804</v>
      </c>
      <c r="C128" t="s">
        <v>813</v>
      </c>
      <c r="D128" t="s">
        <v>806</v>
      </c>
      <c r="E128" t="s">
        <v>727</v>
      </c>
      <c r="F128" t="s">
        <v>393</v>
      </c>
      <c r="G128" t="s">
        <v>515</v>
      </c>
      <c r="H128" t="s">
        <v>395</v>
      </c>
      <c r="I128" t="s">
        <v>396</v>
      </c>
      <c r="J128" t="s">
        <v>397</v>
      </c>
      <c r="K128" t="s">
        <v>516</v>
      </c>
      <c r="L128" t="s">
        <v>399</v>
      </c>
      <c r="M128" t="s">
        <v>400</v>
      </c>
      <c r="N128" t="s">
        <v>401</v>
      </c>
      <c r="O128" t="s">
        <v>517</v>
      </c>
      <c r="P128" t="s">
        <v>517</v>
      </c>
      <c r="Q128" t="s">
        <v>403</v>
      </c>
      <c r="R128" t="s">
        <v>404</v>
      </c>
      <c r="S128" t="s">
        <v>405</v>
      </c>
      <c r="T128" t="s">
        <v>518</v>
      </c>
      <c r="U128" t="s">
        <v>407</v>
      </c>
      <c r="V128" t="s">
        <v>408</v>
      </c>
      <c r="W128" t="s">
        <v>409</v>
      </c>
      <c r="X128" t="s">
        <v>519</v>
      </c>
      <c r="Y128" t="s">
        <v>411</v>
      </c>
      <c r="Z128" t="s">
        <v>412</v>
      </c>
      <c r="AA128" t="s">
        <v>413</v>
      </c>
      <c r="AB128" t="s">
        <v>520</v>
      </c>
      <c r="AC128" t="s">
        <v>415</v>
      </c>
      <c r="AD128" t="s">
        <v>416</v>
      </c>
      <c r="AE128" t="s">
        <v>417</v>
      </c>
      <c r="AF128" t="s">
        <v>521</v>
      </c>
      <c r="AG128" t="s">
        <v>419</v>
      </c>
      <c r="AH128" t="s">
        <v>420</v>
      </c>
      <c r="AI128" t="s">
        <v>421</v>
      </c>
      <c r="AJ128" t="s">
        <v>522</v>
      </c>
      <c r="AK128" t="s">
        <v>423</v>
      </c>
      <c r="AL128" t="s">
        <v>424</v>
      </c>
      <c r="AM128" t="s">
        <v>425</v>
      </c>
      <c r="AN128" t="s">
        <v>523</v>
      </c>
      <c r="AO128" t="s">
        <v>427</v>
      </c>
      <c r="AP128" t="s">
        <v>428</v>
      </c>
      <c r="AQ128" t="s">
        <v>429</v>
      </c>
      <c r="AR128" t="s">
        <v>524</v>
      </c>
      <c r="AS128" t="s">
        <v>431</v>
      </c>
      <c r="AT128" t="s">
        <v>432</v>
      </c>
      <c r="AU128" t="s">
        <v>433</v>
      </c>
      <c r="AV128" t="s">
        <v>525</v>
      </c>
      <c r="AW128" t="s">
        <v>435</v>
      </c>
      <c r="AX128" t="s">
        <v>436</v>
      </c>
      <c r="AY128" t="s">
        <v>437</v>
      </c>
      <c r="AZ128" t="s">
        <v>526</v>
      </c>
      <c r="BA128" t="s">
        <v>439</v>
      </c>
      <c r="BB128" t="s">
        <v>440</v>
      </c>
      <c r="BC128" t="s">
        <v>441</v>
      </c>
      <c r="BD128" t="s">
        <v>527</v>
      </c>
      <c r="BE128" t="s">
        <v>443</v>
      </c>
      <c r="BF128" t="s">
        <v>444</v>
      </c>
      <c r="BG128" t="s">
        <v>445</v>
      </c>
      <c r="BH128"/>
      <c r="BI128"/>
      <c r="BJ128"/>
      <c r="BK128"/>
      <c r="BL128"/>
      <c r="BM128"/>
      <c r="BN128"/>
      <c r="BO128"/>
      <c r="BP128"/>
      <c r="BQ128"/>
      <c r="BR128"/>
      <c r="BS128"/>
      <c r="BT128"/>
      <c r="BU128"/>
    </row>
    <row r="129" spans="1:73">
      <c r="A129" t="s">
        <v>528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346</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530</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347</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348</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531</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309</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349</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532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350</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351</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352</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353</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386</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533</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355</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356</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534</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535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704</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536</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357</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358</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537</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538</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539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540</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541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542</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543</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544</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545</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546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547</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814</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548</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716</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549</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550</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551</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726</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729</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552</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730</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731</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553</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554</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630</v>
      </c>
      <c r="B178" t="s">
        <v>809</v>
      </c>
      <c r="C178" t="s">
        <v>810</v>
      </c>
      <c r="D178" t="s">
        <v>811</v>
      </c>
      <c r="E178" t="s">
        <v>728</v>
      </c>
      <c r="F178" t="s">
        <v>631</v>
      </c>
      <c r="G178" t="s">
        <v>632</v>
      </c>
      <c r="H178" t="s">
        <v>633</v>
      </c>
      <c r="I178" t="s">
        <v>634</v>
      </c>
      <c r="J178" t="s">
        <v>635</v>
      </c>
      <c r="K178" t="s">
        <v>636</v>
      </c>
      <c r="L178" t="s">
        <v>637</v>
      </c>
      <c r="M178" t="s">
        <v>638</v>
      </c>
      <c r="N178" t="s">
        <v>639</v>
      </c>
      <c r="O178" t="s">
        <v>640</v>
      </c>
      <c r="P178" t="s">
        <v>640</v>
      </c>
      <c r="Q178" t="s">
        <v>641</v>
      </c>
      <c r="R178" t="s">
        <v>642</v>
      </c>
      <c r="S178" t="s">
        <v>643</v>
      </c>
      <c r="T178" t="s">
        <v>644</v>
      </c>
      <c r="U178" t="s">
        <v>645</v>
      </c>
      <c r="V178" t="s">
        <v>646</v>
      </c>
      <c r="W178" t="s">
        <v>647</v>
      </c>
      <c r="X178" t="s">
        <v>648</v>
      </c>
      <c r="Y178" t="s">
        <v>649</v>
      </c>
      <c r="Z178" t="s">
        <v>650</v>
      </c>
      <c r="AA178" t="s">
        <v>651</v>
      </c>
      <c r="AB178" t="s">
        <v>652</v>
      </c>
      <c r="AC178" t="s">
        <v>653</v>
      </c>
      <c r="AD178" t="s">
        <v>654</v>
      </c>
      <c r="AE178" t="s">
        <v>655</v>
      </c>
      <c r="AF178" t="s">
        <v>656</v>
      </c>
      <c r="AG178" t="s">
        <v>657</v>
      </c>
      <c r="AH178" t="s">
        <v>658</v>
      </c>
      <c r="AI178" t="s">
        <v>659</v>
      </c>
      <c r="AJ178" t="s">
        <v>660</v>
      </c>
      <c r="AK178" t="s">
        <v>661</v>
      </c>
      <c r="AL178" t="s">
        <v>662</v>
      </c>
      <c r="AM178" t="s">
        <v>663</v>
      </c>
      <c r="AN178" t="s">
        <v>664</v>
      </c>
      <c r="AO178" t="s">
        <v>665</v>
      </c>
      <c r="AP178" t="s">
        <v>666</v>
      </c>
      <c r="AQ178" t="s">
        <v>667</v>
      </c>
      <c r="AR178" t="s">
        <v>668</v>
      </c>
      <c r="AS178" t="s">
        <v>669</v>
      </c>
      <c r="AT178" t="s">
        <v>670</v>
      </c>
      <c r="AU178" t="s">
        <v>671</v>
      </c>
      <c r="AV178" t="s">
        <v>672</v>
      </c>
      <c r="AW178" t="s">
        <v>673</v>
      </c>
      <c r="AX178" t="s">
        <v>674</v>
      </c>
      <c r="AY178" t="s">
        <v>675</v>
      </c>
      <c r="AZ178" t="s">
        <v>676</v>
      </c>
      <c r="BA178" t="s">
        <v>677</v>
      </c>
      <c r="BB178" t="s">
        <v>678</v>
      </c>
      <c r="BC178" t="s">
        <v>679</v>
      </c>
      <c r="BD178" t="s">
        <v>680</v>
      </c>
      <c r="BE178" t="s">
        <v>681</v>
      </c>
      <c r="BF178" t="s">
        <v>682</v>
      </c>
      <c r="BG178" t="s">
        <v>683</v>
      </c>
      <c r="BH178" s="80"/>
      <c r="BI178" s="80"/>
      <c r="BJ178" s="80"/>
      <c r="BK178" s="80"/>
      <c r="BL178" s="80"/>
      <c r="BM178" s="80"/>
      <c r="BN178" s="80"/>
      <c r="BO178" s="80"/>
      <c r="BP178" s="80"/>
      <c r="BQ178" s="80"/>
      <c r="BR178" s="80"/>
    </row>
    <row r="179" spans="1:73">
      <c r="A179" t="s">
        <v>684</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812</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686</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354</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804</v>
      </c>
      <c r="C219" t="s">
        <v>805</v>
      </c>
      <c r="D219" t="s">
        <v>806</v>
      </c>
      <c r="E219" t="s">
        <v>727</v>
      </c>
      <c r="F219" t="s">
        <v>393</v>
      </c>
      <c r="G219" t="s">
        <v>394</v>
      </c>
      <c r="H219" t="s">
        <v>395</v>
      </c>
      <c r="I219" t="s">
        <v>396</v>
      </c>
      <c r="J219" t="s">
        <v>397</v>
      </c>
      <c r="K219" t="s">
        <v>398</v>
      </c>
      <c r="L219" t="s">
        <v>399</v>
      </c>
      <c r="M219" t="s">
        <v>400</v>
      </c>
      <c r="N219" t="s">
        <v>401</v>
      </c>
      <c r="O219" t="s">
        <v>402</v>
      </c>
      <c r="P219" t="s">
        <v>402</v>
      </c>
      <c r="Q219" t="s">
        <v>403</v>
      </c>
      <c r="R219" t="s">
        <v>404</v>
      </c>
      <c r="S219" t="s">
        <v>405</v>
      </c>
      <c r="T219" t="s">
        <v>406</v>
      </c>
      <c r="U219" t="s">
        <v>407</v>
      </c>
      <c r="V219" t="s">
        <v>408</v>
      </c>
      <c r="W219" t="s">
        <v>409</v>
      </c>
      <c r="X219" t="s">
        <v>410</v>
      </c>
      <c r="Y219" t="s">
        <v>411</v>
      </c>
      <c r="Z219" t="s">
        <v>412</v>
      </c>
      <c r="AA219" t="s">
        <v>413</v>
      </c>
      <c r="AB219" t="s">
        <v>414</v>
      </c>
      <c r="AC219" t="s">
        <v>415</v>
      </c>
      <c r="AD219" t="s">
        <v>416</v>
      </c>
      <c r="AE219" t="s">
        <v>417</v>
      </c>
      <c r="AF219" t="s">
        <v>418</v>
      </c>
      <c r="AG219" t="s">
        <v>419</v>
      </c>
      <c r="AH219" t="s">
        <v>420</v>
      </c>
      <c r="AI219" t="s">
        <v>421</v>
      </c>
      <c r="AJ219" t="s">
        <v>422</v>
      </c>
      <c r="AK219" t="s">
        <v>423</v>
      </c>
      <c r="AL219" t="s">
        <v>424</v>
      </c>
      <c r="AM219" t="s">
        <v>425</v>
      </c>
      <c r="AN219" t="s">
        <v>426</v>
      </c>
      <c r="AO219" t="s">
        <v>427</v>
      </c>
      <c r="AP219" t="s">
        <v>428</v>
      </c>
      <c r="AQ219" t="s">
        <v>429</v>
      </c>
      <c r="AR219" t="s">
        <v>430</v>
      </c>
      <c r="AS219" t="s">
        <v>431</v>
      </c>
      <c r="AT219" t="s">
        <v>432</v>
      </c>
      <c r="AU219" t="s">
        <v>433</v>
      </c>
      <c r="AV219" t="s">
        <v>434</v>
      </c>
      <c r="AW219" t="s">
        <v>435</v>
      </c>
      <c r="AX219" t="s">
        <v>436</v>
      </c>
      <c r="AY219" t="s">
        <v>437</v>
      </c>
      <c r="AZ219" t="s">
        <v>438</v>
      </c>
      <c r="BA219" t="s">
        <v>439</v>
      </c>
      <c r="BB219" t="s">
        <v>440</v>
      </c>
      <c r="BC219" t="s">
        <v>441</v>
      </c>
      <c r="BD219" t="s">
        <v>442</v>
      </c>
      <c r="BE219" t="s">
        <v>443</v>
      </c>
      <c r="BF219" t="s">
        <v>444</v>
      </c>
      <c r="BG219" t="s">
        <v>445</v>
      </c>
    </row>
    <row r="220" spans="1:119">
      <c r="A220" t="s">
        <v>555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556</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359</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557</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558</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360</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559</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560</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561</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562</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563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564</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565</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566</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567</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568</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706</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569</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570</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571</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572</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531</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348</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357</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358</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573</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574</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575</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576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577</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578</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579</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580</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581</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582</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815</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583</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584</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585</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361</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586</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587</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588</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589</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590</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591</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592</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593</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594</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595</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596</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597</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362</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594</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595</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596</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597</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598</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599</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600</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363</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601</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602</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603</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604</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605</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606</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607</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608</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609</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610</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611</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612</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613</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614</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732</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615</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616</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617</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618</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619</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620</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621</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816</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817</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622</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623</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624</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364</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365</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625</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626</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627</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628</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629</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630</v>
      </c>
      <c r="B315" t="s">
        <v>809</v>
      </c>
      <c r="C315" t="s">
        <v>810</v>
      </c>
      <c r="D315" t="s">
        <v>811</v>
      </c>
      <c r="E315" t="s">
        <v>728</v>
      </c>
      <c r="F315" t="s">
        <v>631</v>
      </c>
      <c r="G315" t="s">
        <v>632</v>
      </c>
      <c r="H315" t="s">
        <v>633</v>
      </c>
      <c r="I315" t="s">
        <v>634</v>
      </c>
      <c r="J315" t="s">
        <v>635</v>
      </c>
      <c r="K315" t="s">
        <v>636</v>
      </c>
      <c r="L315" t="s">
        <v>637</v>
      </c>
      <c r="M315" t="s">
        <v>638</v>
      </c>
      <c r="N315" t="s">
        <v>639</v>
      </c>
      <c r="O315" t="s">
        <v>640</v>
      </c>
      <c r="P315" t="s">
        <v>640</v>
      </c>
      <c r="Q315" t="s">
        <v>641</v>
      </c>
      <c r="R315" t="s">
        <v>642</v>
      </c>
      <c r="S315" t="s">
        <v>643</v>
      </c>
      <c r="T315" t="s">
        <v>644</v>
      </c>
      <c r="U315" t="s">
        <v>645</v>
      </c>
      <c r="V315" t="s">
        <v>646</v>
      </c>
      <c r="W315" t="s">
        <v>647</v>
      </c>
      <c r="X315" t="s">
        <v>648</v>
      </c>
      <c r="Y315" t="s">
        <v>649</v>
      </c>
      <c r="Z315" t="s">
        <v>650</v>
      </c>
      <c r="AA315" t="s">
        <v>651</v>
      </c>
      <c r="AB315" t="s">
        <v>652</v>
      </c>
      <c r="AC315" t="s">
        <v>653</v>
      </c>
      <c r="AD315" t="s">
        <v>654</v>
      </c>
      <c r="AE315" t="s">
        <v>655</v>
      </c>
      <c r="AF315" t="s">
        <v>656</v>
      </c>
      <c r="AG315" t="s">
        <v>657</v>
      </c>
      <c r="AH315" t="s">
        <v>658</v>
      </c>
      <c r="AI315" t="s">
        <v>659</v>
      </c>
      <c r="AJ315" t="s">
        <v>660</v>
      </c>
      <c r="AK315" t="s">
        <v>661</v>
      </c>
      <c r="AL315" t="s">
        <v>662</v>
      </c>
      <c r="AM315" t="s">
        <v>663</v>
      </c>
      <c r="AN315" t="s">
        <v>664</v>
      </c>
      <c r="AO315" t="s">
        <v>665</v>
      </c>
      <c r="AP315" t="s">
        <v>666</v>
      </c>
      <c r="AQ315" t="s">
        <v>667</v>
      </c>
      <c r="AR315" t="s">
        <v>668</v>
      </c>
      <c r="AS315" t="s">
        <v>669</v>
      </c>
      <c r="AT315" t="s">
        <v>670</v>
      </c>
      <c r="AU315" t="s">
        <v>671</v>
      </c>
      <c r="AV315" t="s">
        <v>672</v>
      </c>
      <c r="AW315" t="s">
        <v>673</v>
      </c>
      <c r="AX315" t="s">
        <v>674</v>
      </c>
      <c r="AY315" t="s">
        <v>675</v>
      </c>
      <c r="AZ315" t="s">
        <v>676</v>
      </c>
      <c r="BA315" t="s">
        <v>677</v>
      </c>
      <c r="BB315" t="s">
        <v>678</v>
      </c>
      <c r="BC315" t="s">
        <v>679</v>
      </c>
      <c r="BD315" t="s">
        <v>680</v>
      </c>
      <c r="BE315" t="s">
        <v>681</v>
      </c>
      <c r="BF315" t="s">
        <v>682</v>
      </c>
      <c r="BG315" t="s">
        <v>683</v>
      </c>
    </row>
    <row r="316" spans="1:59">
      <c r="A316" t="s">
        <v>684</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812</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686</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379</v>
      </c>
      <c r="R347" s="134" t="s">
        <v>380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347" t="s">
        <v>11</v>
      </c>
      <c r="C349" s="347"/>
      <c r="D349" s="347"/>
      <c r="E349" s="347"/>
      <c r="F349" s="347"/>
      <c r="G349" s="347"/>
      <c r="H349" s="347"/>
      <c r="I349" s="347"/>
      <c r="J349" s="347"/>
      <c r="K349" s="347"/>
      <c r="L349" s="347"/>
      <c r="M349" s="347"/>
      <c r="N349" s="347"/>
      <c r="O349" s="347"/>
      <c r="P349" s="115"/>
      <c r="Q349" s="6"/>
      <c r="R349" s="3"/>
    </row>
    <row r="350" spans="1:54" ht="14">
      <c r="B350" s="368" t="s">
        <v>310</v>
      </c>
      <c r="C350" s="368"/>
      <c r="D350" s="368"/>
      <c r="E350" s="368"/>
      <c r="F350" s="368"/>
      <c r="G350" s="368"/>
      <c r="H350" s="368"/>
      <c r="I350" s="368"/>
      <c r="J350" s="368"/>
      <c r="K350" s="368"/>
      <c r="L350" s="368"/>
      <c r="M350" s="368"/>
      <c r="N350" s="368"/>
      <c r="O350" s="368"/>
      <c r="P350" s="116"/>
      <c r="Q350" s="6"/>
      <c r="R350" s="3"/>
    </row>
    <row r="351" spans="1:54" ht="1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ht="1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ht="14">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ht="14">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ht="14">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388</v>
      </c>
    </row>
    <row r="356" spans="2:18" ht="14">
      <c r="B356" s="368" t="s">
        <v>311</v>
      </c>
      <c r="C356" s="368"/>
      <c r="D356" s="368"/>
      <c r="E356" s="368"/>
      <c r="F356" s="368"/>
      <c r="G356" s="368"/>
      <c r="H356" s="368"/>
      <c r="I356" s="368"/>
      <c r="J356" s="368"/>
      <c r="K356" s="368"/>
      <c r="L356" s="368"/>
      <c r="M356" s="368"/>
      <c r="N356" s="368"/>
      <c r="O356" s="368"/>
      <c r="P356" s="116"/>
      <c r="Q356" s="6"/>
      <c r="R356" s="3"/>
    </row>
    <row r="357" spans="2:18" ht="14">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ht="14">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ht="14">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ht="14">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ht="14">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388</v>
      </c>
    </row>
    <row r="362" spans="2:18" ht="14">
      <c r="B362" s="368" t="s">
        <v>312</v>
      </c>
      <c r="C362" s="368"/>
      <c r="D362" s="368"/>
      <c r="E362" s="368"/>
      <c r="F362" s="368"/>
      <c r="G362" s="368"/>
      <c r="H362" s="368"/>
      <c r="I362" s="368"/>
      <c r="J362" s="368"/>
      <c r="K362" s="368"/>
      <c r="L362" s="368"/>
      <c r="M362" s="368"/>
      <c r="N362" s="368"/>
      <c r="O362" s="368"/>
      <c r="P362" s="116"/>
      <c r="Q362" s="6"/>
      <c r="R362" s="3"/>
    </row>
    <row r="363" spans="2:18" ht="14">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ht="14">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ht="14">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ht="14">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ht="14">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388</v>
      </c>
    </row>
    <row r="368" spans="2:18" ht="14">
      <c r="B368" s="368" t="s">
        <v>313</v>
      </c>
      <c r="C368" s="368"/>
      <c r="D368" s="368"/>
      <c r="E368" s="368"/>
      <c r="F368" s="368"/>
      <c r="G368" s="368"/>
      <c r="H368" s="368"/>
      <c r="I368" s="368"/>
      <c r="J368" s="368"/>
      <c r="K368" s="368"/>
      <c r="L368" s="368"/>
      <c r="M368" s="368"/>
      <c r="N368" s="368"/>
      <c r="O368" s="368"/>
      <c r="P368" s="116"/>
      <c r="Q368" s="6"/>
      <c r="R368" s="3"/>
    </row>
    <row r="369" spans="1:18" ht="14">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ht="14">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ht="14">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ht="14">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ht="14">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388</v>
      </c>
    </row>
    <row r="374" spans="1:18" ht="14">
      <c r="A374" s="84"/>
      <c r="B374" s="369" t="s">
        <v>314</v>
      </c>
      <c r="C374" s="369"/>
      <c r="D374" s="369"/>
      <c r="E374" s="369"/>
      <c r="F374" s="369"/>
      <c r="G374" s="369"/>
      <c r="H374" s="369"/>
      <c r="I374" s="369"/>
      <c r="J374" s="369"/>
      <c r="K374" s="369"/>
      <c r="L374" s="369"/>
      <c r="M374" s="369"/>
      <c r="N374" s="369"/>
      <c r="O374" s="369"/>
      <c r="P374" s="207"/>
      <c r="Q374" s="6"/>
      <c r="R374" s="3"/>
    </row>
    <row r="375" spans="1:18" ht="14">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ht="14">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ht="14">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ht="14">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ht="14">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388</v>
      </c>
    </row>
    <row r="380" spans="1:18" ht="14">
      <c r="B380" s="368" t="s">
        <v>315</v>
      </c>
      <c r="C380" s="368"/>
      <c r="D380" s="368"/>
      <c r="E380" s="368"/>
      <c r="F380" s="368"/>
      <c r="G380" s="368"/>
      <c r="H380" s="368"/>
      <c r="I380" s="368"/>
      <c r="J380" s="368"/>
      <c r="K380" s="368"/>
      <c r="L380" s="368"/>
      <c r="M380" s="368"/>
      <c r="N380" s="368"/>
      <c r="O380" s="368"/>
      <c r="P380" s="116"/>
      <c r="Q380" s="6"/>
      <c r="R380" s="3"/>
    </row>
    <row r="381" spans="1:18" ht="14">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ht="14">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ht="14">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ht="14">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ht="14">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388</v>
      </c>
    </row>
    <row r="386" spans="1:18" ht="14">
      <c r="B386" s="368" t="s">
        <v>316</v>
      </c>
      <c r="C386" s="368"/>
      <c r="D386" s="368"/>
      <c r="E386" s="368"/>
      <c r="F386" s="368"/>
      <c r="G386" s="368"/>
      <c r="H386" s="368"/>
      <c r="I386" s="368"/>
      <c r="J386" s="368"/>
      <c r="K386" s="368"/>
      <c r="L386" s="368"/>
      <c r="M386" s="368"/>
      <c r="N386" s="368"/>
      <c r="O386" s="368"/>
      <c r="P386" s="116"/>
      <c r="Q386" s="6"/>
      <c r="R386" s="3"/>
    </row>
    <row r="387" spans="1:18" ht="14">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ht="14">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ht="14">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ht="14">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ht="14">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388</v>
      </c>
    </row>
    <row r="392" spans="1:18" ht="14">
      <c r="A392" s="84"/>
      <c r="B392" s="369" t="s">
        <v>317</v>
      </c>
      <c r="C392" s="369"/>
      <c r="D392" s="369"/>
      <c r="E392" s="369"/>
      <c r="F392" s="369"/>
      <c r="G392" s="369"/>
      <c r="H392" s="369"/>
      <c r="I392" s="369"/>
      <c r="J392" s="369"/>
      <c r="K392" s="369"/>
      <c r="L392" s="369"/>
      <c r="M392" s="369"/>
      <c r="N392" s="369"/>
      <c r="O392" s="369"/>
      <c r="P392" s="207"/>
      <c r="Q392" s="6"/>
      <c r="R392" s="3"/>
    </row>
    <row r="393" spans="1:18" ht="14">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ht="14">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ht="14">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ht="14">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ht="14">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388</v>
      </c>
    </row>
    <row r="398" spans="1:18" ht="14">
      <c r="B398" s="347" t="s">
        <v>318</v>
      </c>
      <c r="C398" s="347"/>
      <c r="D398" s="347"/>
      <c r="E398" s="347"/>
      <c r="F398" s="347"/>
      <c r="G398" s="347"/>
      <c r="H398" s="347"/>
      <c r="I398" s="347"/>
      <c r="J398" s="347"/>
      <c r="K398" s="347"/>
      <c r="L398" s="347"/>
      <c r="M398" s="347"/>
      <c r="N398" s="347"/>
      <c r="O398" s="347"/>
      <c r="P398" s="115"/>
      <c r="Q398" s="6"/>
      <c r="R398" s="3"/>
    </row>
    <row r="399" spans="1:18" ht="14">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ht="14">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ht="14">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ht="14">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ht="14">
      <c r="B403" s="364" t="s">
        <v>1</v>
      </c>
      <c r="C403" s="364"/>
      <c r="D403" s="364"/>
      <c r="E403" s="364"/>
      <c r="F403" s="364"/>
      <c r="G403" s="364"/>
      <c r="H403" s="364"/>
      <c r="I403" s="364"/>
      <c r="J403" s="364"/>
      <c r="K403" s="364"/>
      <c r="L403" s="364"/>
      <c r="M403" s="364"/>
      <c r="N403" s="364"/>
      <c r="O403" s="364"/>
      <c r="P403" s="117"/>
    </row>
    <row r="404" spans="1:18" ht="14">
      <c r="B404" s="365" t="s">
        <v>320</v>
      </c>
      <c r="C404" s="365"/>
      <c r="D404" s="365"/>
      <c r="E404" s="365"/>
      <c r="F404" s="365"/>
      <c r="G404" s="365"/>
      <c r="H404" s="365"/>
      <c r="I404" s="365"/>
      <c r="J404" s="365"/>
      <c r="K404" s="365"/>
      <c r="L404" s="365"/>
      <c r="M404" s="365"/>
      <c r="N404" s="365"/>
      <c r="O404" s="365"/>
      <c r="P404" s="118"/>
      <c r="Q404" s="6"/>
      <c r="R404" s="3"/>
    </row>
    <row r="405" spans="1:18" ht="14">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ht="14">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ht="14">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ht="14">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ht="14">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388</v>
      </c>
    </row>
    <row r="410" spans="1:18" ht="14">
      <c r="A410" s="84"/>
      <c r="B410" s="365" t="s">
        <v>323</v>
      </c>
      <c r="C410" s="365"/>
      <c r="D410" s="365"/>
      <c r="E410" s="365"/>
      <c r="F410" s="365"/>
      <c r="G410" s="365"/>
      <c r="H410" s="365"/>
      <c r="I410" s="365"/>
      <c r="J410" s="365"/>
      <c r="K410" s="365"/>
      <c r="L410" s="365"/>
      <c r="M410" s="365"/>
      <c r="N410" s="365"/>
      <c r="O410" s="365"/>
      <c r="P410" s="118"/>
      <c r="Q410" s="6"/>
      <c r="R410" s="3"/>
    </row>
    <row r="411" spans="1:18" ht="14">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ht="14">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ht="14">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ht="14">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ht="14">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388</v>
      </c>
    </row>
    <row r="416" spans="1:18" ht="14">
      <c r="B416" s="370" t="s">
        <v>2</v>
      </c>
      <c r="C416" s="370"/>
      <c r="D416" s="370"/>
      <c r="E416" s="370"/>
      <c r="F416" s="370"/>
      <c r="G416" s="370"/>
      <c r="H416" s="370"/>
      <c r="I416" s="370"/>
      <c r="J416" s="370"/>
      <c r="K416" s="370"/>
      <c r="L416" s="370"/>
      <c r="M416" s="370"/>
      <c r="N416" s="370"/>
      <c r="O416" s="370"/>
      <c r="P416" s="119"/>
      <c r="Q416" s="6"/>
      <c r="R416" s="3"/>
    </row>
    <row r="417" spans="2:18" ht="14">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ht="14">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ht="14">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ht="14">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ht="14">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388</v>
      </c>
    </row>
    <row r="422" spans="2:18" ht="14">
      <c r="B422" s="365" t="s">
        <v>3</v>
      </c>
      <c r="C422" s="365"/>
      <c r="D422" s="365"/>
      <c r="E422" s="365"/>
      <c r="F422" s="365"/>
      <c r="G422" s="365"/>
      <c r="H422" s="365"/>
      <c r="I422" s="365"/>
      <c r="J422" s="365"/>
      <c r="K422" s="365"/>
      <c r="L422" s="365"/>
      <c r="M422" s="365"/>
      <c r="N422" s="365"/>
      <c r="O422" s="365"/>
      <c r="P422" s="118"/>
      <c r="Q422" s="6"/>
      <c r="R422" s="3"/>
    </row>
    <row r="423" spans="2:18" ht="14">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ht="14">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ht="14">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388</v>
      </c>
    </row>
    <row r="428" spans="2:18" ht="14">
      <c r="B428" s="365" t="s">
        <v>4</v>
      </c>
      <c r="C428" s="365"/>
      <c r="D428" s="365"/>
      <c r="E428" s="365"/>
      <c r="F428" s="365"/>
      <c r="G428" s="365"/>
      <c r="H428" s="365"/>
      <c r="I428" s="365"/>
      <c r="J428" s="365"/>
      <c r="K428" s="365"/>
      <c r="L428" s="365"/>
      <c r="M428" s="365"/>
      <c r="N428" s="365"/>
      <c r="O428" s="365"/>
      <c r="P428" s="118"/>
      <c r="Q428" s="6"/>
      <c r="R428" s="3"/>
    </row>
    <row r="429" spans="2:18" ht="14">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ht="14">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ht="14">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ht="14">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ht="14">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ht="14">
      <c r="A434" s="84"/>
      <c r="B434" s="365" t="s">
        <v>325</v>
      </c>
      <c r="C434" s="365"/>
      <c r="D434" s="365"/>
      <c r="E434" s="365"/>
      <c r="F434" s="365"/>
      <c r="G434" s="365"/>
      <c r="H434" s="365"/>
      <c r="I434" s="365"/>
      <c r="J434" s="365"/>
      <c r="K434" s="365"/>
      <c r="L434" s="365"/>
      <c r="M434" s="365"/>
      <c r="N434" s="365"/>
      <c r="O434" s="365"/>
      <c r="P434" s="118"/>
      <c r="Q434" s="6"/>
      <c r="R434" s="3"/>
    </row>
    <row r="435" spans="1:18" ht="14">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ht="14">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ht="14">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ht="14">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ht="14">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388</v>
      </c>
    </row>
    <row r="440" spans="1:18" ht="14">
      <c r="B440" s="364" t="s">
        <v>326</v>
      </c>
      <c r="C440" s="364"/>
      <c r="D440" s="364"/>
      <c r="E440" s="364"/>
      <c r="F440" s="364"/>
      <c r="G440" s="364"/>
      <c r="H440" s="364"/>
      <c r="I440" s="364"/>
      <c r="J440" s="364"/>
      <c r="K440" s="364"/>
      <c r="L440" s="364"/>
      <c r="M440" s="364"/>
      <c r="N440" s="364"/>
      <c r="O440" s="364"/>
      <c r="P440" s="117"/>
      <c r="Q440" s="6"/>
      <c r="R440" s="3"/>
    </row>
    <row r="441" spans="1:18" ht="14">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ht="14">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ht="14">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ht="14">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ht="14">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388</v>
      </c>
    </row>
    <row r="446" spans="1:18" ht="14">
      <c r="B446" s="363" t="s">
        <v>17</v>
      </c>
      <c r="C446" s="363"/>
      <c r="D446" s="363"/>
      <c r="E446" s="363"/>
      <c r="F446" s="363"/>
      <c r="G446" s="363"/>
      <c r="H446" s="363"/>
      <c r="I446" s="363"/>
      <c r="J446" s="363"/>
      <c r="K446" s="363"/>
      <c r="L446" s="363"/>
      <c r="M446" s="363"/>
      <c r="N446" s="363"/>
      <c r="O446" s="363"/>
      <c r="P446" s="120"/>
      <c r="Q446" s="6"/>
      <c r="R446" s="11"/>
    </row>
    <row r="447" spans="1:18" ht="14">
      <c r="B447" s="367" t="s">
        <v>327</v>
      </c>
      <c r="C447" s="367"/>
      <c r="D447" s="367"/>
      <c r="E447" s="367"/>
      <c r="F447" s="367"/>
      <c r="G447" s="367"/>
      <c r="H447" s="367"/>
      <c r="I447" s="367"/>
      <c r="J447" s="367"/>
      <c r="K447" s="367"/>
      <c r="L447" s="367"/>
      <c r="M447" s="367"/>
      <c r="N447" s="367"/>
      <c r="O447" s="367"/>
      <c r="P447" s="121"/>
    </row>
    <row r="448" spans="1:18" ht="14">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ht="14">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ht="14">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ht="14">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ht="14">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388</v>
      </c>
    </row>
    <row r="453" spans="1:19" ht="14">
      <c r="B453" s="363" t="s">
        <v>328</v>
      </c>
      <c r="C453" s="363"/>
      <c r="D453" s="363"/>
      <c r="E453" s="363"/>
      <c r="F453" s="363"/>
      <c r="G453" s="363"/>
      <c r="H453" s="363"/>
      <c r="I453" s="363"/>
      <c r="J453" s="363"/>
      <c r="K453" s="363"/>
      <c r="L453" s="363"/>
      <c r="M453" s="363"/>
      <c r="N453" s="363"/>
      <c r="O453" s="363"/>
      <c r="P453" s="120"/>
    </row>
    <row r="454" spans="1:19" ht="14">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ht="14">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ht="14">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ht="14">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ht="14">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388</v>
      </c>
    </row>
    <row r="459" spans="1:19" ht="14">
      <c r="B459" s="347" t="s">
        <v>18</v>
      </c>
      <c r="C459" s="347"/>
      <c r="D459" s="347"/>
      <c r="E459" s="347"/>
      <c r="F459" s="347"/>
      <c r="G459" s="347"/>
      <c r="H459" s="347"/>
      <c r="I459" s="347"/>
      <c r="J459" s="347"/>
      <c r="K459" s="347"/>
      <c r="L459" s="347"/>
      <c r="M459" s="347"/>
      <c r="N459" s="347"/>
      <c r="O459" s="347"/>
      <c r="P459" s="115"/>
      <c r="Q459" s="6"/>
      <c r="R459" s="15"/>
    </row>
    <row r="460" spans="1:19" ht="14">
      <c r="B460" s="347" t="s">
        <v>346</v>
      </c>
      <c r="C460" s="347"/>
      <c r="D460" s="347"/>
      <c r="E460" s="347"/>
      <c r="F460" s="347"/>
      <c r="G460" s="347"/>
      <c r="H460" s="347"/>
      <c r="I460" s="347"/>
      <c r="J460" s="347"/>
      <c r="K460" s="347"/>
      <c r="L460" s="347"/>
      <c r="M460" s="347"/>
      <c r="N460" s="347"/>
      <c r="O460" s="347"/>
      <c r="P460" s="115"/>
      <c r="Q460" s="6"/>
      <c r="R460" s="9"/>
    </row>
    <row r="461" spans="1:19" ht="14">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ht="14">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ht="14">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ht="14">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ht="14">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ht="14">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ht="14">
      <c r="B467" s="347" t="s">
        <v>309</v>
      </c>
      <c r="C467" s="347"/>
      <c r="D467" s="347"/>
      <c r="E467" s="347"/>
      <c r="F467" s="347"/>
      <c r="G467" s="347"/>
      <c r="H467" s="347"/>
      <c r="I467" s="347"/>
      <c r="J467" s="347"/>
      <c r="K467" s="347"/>
      <c r="L467" s="347"/>
      <c r="M467" s="347"/>
      <c r="N467" s="347"/>
      <c r="O467" s="347"/>
      <c r="P467" s="115"/>
      <c r="Q467" s="6"/>
      <c r="R467" s="9"/>
    </row>
    <row r="468" spans="1:18" ht="14">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ht="14">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ht="14">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ht="14">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ht="14">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ht="14">
      <c r="B473" s="347" t="s">
        <v>347</v>
      </c>
      <c r="C473" s="347"/>
      <c r="D473" s="347"/>
      <c r="E473" s="347"/>
      <c r="F473" s="347"/>
      <c r="G473" s="347"/>
      <c r="H473" s="347"/>
      <c r="I473" s="347"/>
      <c r="J473" s="347"/>
      <c r="K473" s="347"/>
      <c r="L473" s="347"/>
      <c r="M473" s="347"/>
      <c r="N473" s="347"/>
      <c r="O473" s="347"/>
      <c r="P473" s="115"/>
      <c r="Q473" s="6"/>
      <c r="R473" s="9"/>
    </row>
    <row r="474" spans="1:18" ht="14">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ht="14">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ht="14">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ht="14">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ht="14">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ht="14">
      <c r="B479" s="347" t="s">
        <v>355</v>
      </c>
      <c r="C479" s="347"/>
      <c r="D479" s="347"/>
      <c r="E479" s="347"/>
      <c r="F479" s="347"/>
      <c r="G479" s="347"/>
      <c r="H479" s="347"/>
      <c r="I479" s="347"/>
      <c r="J479" s="347"/>
      <c r="K479" s="347"/>
      <c r="L479" s="347"/>
      <c r="M479" s="347"/>
      <c r="N479" s="347"/>
      <c r="O479" s="347"/>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ht="14">
      <c r="B485" s="347" t="s">
        <v>356</v>
      </c>
      <c r="C485" s="347"/>
      <c r="D485" s="347"/>
      <c r="E485" s="347"/>
      <c r="F485" s="347"/>
      <c r="G485" s="347"/>
      <c r="H485" s="347"/>
      <c r="I485" s="347"/>
      <c r="J485" s="347"/>
      <c r="K485" s="347"/>
      <c r="L485" s="347"/>
      <c r="M485" s="347"/>
      <c r="N485" s="347"/>
      <c r="O485" s="347"/>
      <c r="P485" s="115"/>
      <c r="Q485" s="6"/>
      <c r="R485" s="9"/>
    </row>
    <row r="486" spans="2:18" ht="14">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ht="14">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ht="14">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ht="14">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ht="14">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ht="14">
      <c r="B491" s="347" t="s">
        <v>349</v>
      </c>
      <c r="C491" s="347"/>
      <c r="D491" s="347"/>
      <c r="E491" s="347"/>
      <c r="F491" s="347"/>
      <c r="G491" s="347"/>
      <c r="H491" s="347"/>
      <c r="I491" s="347"/>
      <c r="J491" s="347"/>
      <c r="K491" s="347"/>
      <c r="L491" s="347"/>
      <c r="M491" s="347"/>
      <c r="N491" s="347"/>
      <c r="O491" s="347"/>
      <c r="P491" s="115"/>
      <c r="Q491" s="6"/>
      <c r="R491" s="9"/>
    </row>
    <row r="492" spans="2:18" s="2" customFormat="1" ht="14">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ht="14">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ht="14">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ht="14">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ht="14">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ht="14">
      <c r="B497" s="364" t="s">
        <v>21</v>
      </c>
      <c r="C497" s="364"/>
      <c r="D497" s="364"/>
      <c r="E497" s="364"/>
      <c r="F497" s="364"/>
      <c r="G497" s="364"/>
      <c r="H497" s="364"/>
      <c r="I497" s="364"/>
      <c r="J497" s="364"/>
      <c r="K497" s="364"/>
      <c r="L497" s="364"/>
      <c r="M497" s="364"/>
      <c r="N497" s="364"/>
      <c r="O497" s="364"/>
      <c r="P497" s="117"/>
      <c r="Q497" s="6"/>
      <c r="R497" s="9"/>
    </row>
    <row r="498" spans="1:18" ht="14">
      <c r="B498" s="365" t="s">
        <v>350</v>
      </c>
      <c r="C498" s="365"/>
      <c r="D498" s="365"/>
      <c r="E498" s="365"/>
      <c r="F498" s="365"/>
      <c r="G498" s="365"/>
      <c r="H498" s="365"/>
      <c r="I498" s="365"/>
      <c r="J498" s="365"/>
      <c r="K498" s="365"/>
      <c r="L498" s="365"/>
      <c r="M498" s="365"/>
      <c r="N498" s="365"/>
      <c r="O498" s="365"/>
      <c r="P498" s="118"/>
      <c r="Q498" s="6"/>
      <c r="R498" s="9"/>
    </row>
    <row r="499" spans="1:18" ht="14">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ht="14">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ht="14">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ht="14">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ht="14">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ht="14">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388</v>
      </c>
    </row>
    <row r="505" spans="1:18" s="87" customFormat="1" ht="14">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ht="14">
      <c r="B506" s="363" t="s">
        <v>22</v>
      </c>
      <c r="C506" s="363"/>
      <c r="D506" s="363"/>
      <c r="E506" s="363"/>
      <c r="F506" s="363"/>
      <c r="G506" s="363"/>
      <c r="H506" s="363"/>
      <c r="I506" s="363"/>
      <c r="J506" s="363"/>
      <c r="K506" s="363"/>
      <c r="L506" s="363"/>
      <c r="M506" s="363"/>
      <c r="N506" s="363"/>
      <c r="O506" s="363"/>
      <c r="P506" s="120"/>
      <c r="Q506" s="6"/>
      <c r="R506" s="9"/>
    </row>
    <row r="507" spans="1:18" ht="14">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ht="14">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ht="14">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ht="14">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ht="14">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ht="14">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ht="14">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ht="14">
      <c r="B514" s="364" t="s">
        <v>24</v>
      </c>
      <c r="C514" s="364"/>
      <c r="D514" s="364"/>
      <c r="E514" s="364"/>
      <c r="F514" s="364"/>
      <c r="G514" s="364"/>
      <c r="H514" s="364"/>
      <c r="I514" s="364"/>
      <c r="J514" s="364"/>
      <c r="K514" s="364"/>
      <c r="L514" s="364"/>
      <c r="M514" s="364"/>
      <c r="N514" s="364"/>
      <c r="O514" s="364"/>
      <c r="P514" s="117"/>
      <c r="Q514" s="6"/>
      <c r="R514" s="3"/>
    </row>
    <row r="515" spans="1:18" ht="14">
      <c r="B515" s="365" t="s">
        <v>352</v>
      </c>
      <c r="C515" s="365"/>
      <c r="D515" s="365"/>
      <c r="E515" s="365"/>
      <c r="F515" s="365"/>
      <c r="G515" s="365"/>
      <c r="H515" s="365"/>
      <c r="I515" s="365"/>
      <c r="J515" s="365"/>
      <c r="K515" s="365"/>
      <c r="L515" s="365"/>
      <c r="M515" s="365"/>
      <c r="N515" s="365"/>
      <c r="O515" s="365"/>
      <c r="P515" s="118"/>
      <c r="Q515" s="6"/>
      <c r="R515" s="3"/>
    </row>
    <row r="516" spans="1:18" ht="14">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ht="14">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ht="14">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ht="14">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ht="14">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ht="14">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388</v>
      </c>
    </row>
    <row r="522" spans="1:18" s="87" customFormat="1" ht="14">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ht="14">
      <c r="B523" s="365" t="s">
        <v>353</v>
      </c>
      <c r="C523" s="365"/>
      <c r="D523" s="365"/>
      <c r="E523" s="365"/>
      <c r="F523" s="365"/>
      <c r="G523" s="365"/>
      <c r="H523" s="365"/>
      <c r="I523" s="365"/>
      <c r="J523" s="365"/>
      <c r="K523" s="365"/>
      <c r="L523" s="365"/>
      <c r="M523" s="365"/>
      <c r="N523" s="365"/>
      <c r="O523" s="365"/>
      <c r="P523" s="118"/>
      <c r="Q523" s="6"/>
      <c r="R523" s="3"/>
    </row>
    <row r="524" spans="1:18" ht="14">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ht="14">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ht="14">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ht="14">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ht="14">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ht="14">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388</v>
      </c>
    </row>
    <row r="530" spans="1:18" s="87" customFormat="1" ht="14">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ht="14">
      <c r="B531" s="364" t="s">
        <v>351</v>
      </c>
      <c r="C531" s="364"/>
      <c r="D531" s="364"/>
      <c r="E531" s="364"/>
      <c r="F531" s="364"/>
      <c r="G531" s="364"/>
      <c r="H531" s="364"/>
      <c r="I531" s="364"/>
      <c r="J531" s="364"/>
      <c r="K531" s="364"/>
      <c r="L531" s="364"/>
      <c r="M531" s="364"/>
      <c r="N531" s="364"/>
      <c r="O531" s="364"/>
      <c r="P531" s="117"/>
      <c r="Q531" s="6"/>
      <c r="R531" s="3"/>
    </row>
    <row r="532" spans="1:18" ht="14">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ht="14">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ht="14">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ht="14">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ht="14">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ht="14">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388</v>
      </c>
    </row>
    <row r="538" spans="1:18" s="87" customFormat="1" ht="14">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ht="14">
      <c r="B539" s="365" t="s">
        <v>7</v>
      </c>
      <c r="C539" s="365"/>
      <c r="D539" s="365"/>
      <c r="E539" s="365"/>
      <c r="F539" s="365"/>
      <c r="G539" s="365"/>
      <c r="H539" s="365"/>
      <c r="I539" s="365"/>
      <c r="J539" s="365"/>
      <c r="K539" s="365"/>
      <c r="L539" s="365"/>
      <c r="M539" s="365"/>
      <c r="N539" s="365"/>
      <c r="O539" s="365"/>
      <c r="P539" s="118"/>
      <c r="Q539" s="6"/>
      <c r="R539" s="3"/>
    </row>
    <row r="540" spans="1:18" ht="14">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ht="14">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388</v>
      </c>
    </row>
    <row r="546" spans="1:18" ht="14">
      <c r="B546" s="363" t="s">
        <v>25</v>
      </c>
      <c r="C546" s="363"/>
      <c r="D546" s="363"/>
      <c r="E546" s="363"/>
      <c r="F546" s="363"/>
      <c r="G546" s="363"/>
      <c r="H546" s="363"/>
      <c r="I546" s="363"/>
      <c r="J546" s="363"/>
      <c r="K546" s="363"/>
      <c r="L546" s="363"/>
      <c r="M546" s="363"/>
      <c r="N546" s="363"/>
      <c r="O546" s="363"/>
      <c r="P546" s="120"/>
      <c r="Q546" s="6"/>
      <c r="R546" s="3"/>
    </row>
    <row r="547" spans="1:18" ht="14">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ht="14">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ht="14">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ht="14">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ht="14">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ht="14">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ht="14">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ht="14">
      <c r="B554" s="363" t="s">
        <v>27</v>
      </c>
      <c r="C554" s="363"/>
      <c r="D554" s="363"/>
      <c r="E554" s="363"/>
      <c r="F554" s="363"/>
      <c r="G554" s="363"/>
      <c r="H554" s="363"/>
      <c r="I554" s="363"/>
      <c r="J554" s="363"/>
      <c r="K554" s="363"/>
      <c r="L554" s="363"/>
      <c r="M554" s="363"/>
      <c r="N554" s="363"/>
      <c r="O554" s="363"/>
      <c r="P554" s="120"/>
      <c r="Q554" s="6"/>
      <c r="R554" s="11"/>
    </row>
    <row r="555" spans="1:18" ht="14">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ht="14">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ht="14">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ht="14">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ht="14">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ht="14">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ht="14">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ht="14">
      <c r="B562" s="365" t="s">
        <v>357</v>
      </c>
      <c r="C562" s="365"/>
      <c r="D562" s="365"/>
      <c r="E562" s="365"/>
      <c r="F562" s="365"/>
      <c r="G562" s="365"/>
      <c r="H562" s="365"/>
      <c r="I562" s="365"/>
      <c r="J562" s="365"/>
      <c r="K562" s="365"/>
      <c r="L562" s="365"/>
      <c r="M562" s="365"/>
      <c r="N562" s="365"/>
      <c r="O562" s="365"/>
      <c r="P562" s="118"/>
      <c r="Q562" s="6"/>
      <c r="R562" s="3"/>
    </row>
    <row r="563" spans="1:18" ht="14">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ht="14">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ht="14">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ht="14">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ht="14">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ht="14">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388</v>
      </c>
    </row>
    <row r="569" spans="1:18" ht="14">
      <c r="B569" s="363" t="s">
        <v>29</v>
      </c>
      <c r="C569" s="363"/>
      <c r="D569" s="363"/>
      <c r="E569" s="363"/>
      <c r="F569" s="363"/>
      <c r="G569" s="363"/>
      <c r="H569" s="363"/>
      <c r="I569" s="363"/>
      <c r="J569" s="363"/>
      <c r="K569" s="363"/>
      <c r="L569" s="363"/>
      <c r="M569" s="363"/>
      <c r="N569" s="363"/>
      <c r="O569" s="363"/>
      <c r="P569" s="120"/>
      <c r="Q569" s="6"/>
      <c r="R569" s="3"/>
    </row>
    <row r="570" spans="1:18" ht="14">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ht="14">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ht="14">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ht="14">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ht="14">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ht="14">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ht="14">
      <c r="B576" s="366" t="s">
        <v>358</v>
      </c>
      <c r="C576" s="366"/>
      <c r="D576" s="366"/>
      <c r="E576" s="366"/>
      <c r="F576" s="366"/>
      <c r="G576" s="366"/>
      <c r="H576" s="366"/>
      <c r="I576" s="366"/>
      <c r="J576" s="366"/>
      <c r="K576" s="366"/>
      <c r="L576" s="366"/>
      <c r="M576" s="366"/>
      <c r="N576" s="366"/>
      <c r="O576" s="366"/>
      <c r="P576" s="122"/>
      <c r="Q576" s="6"/>
      <c r="R576" s="3"/>
    </row>
    <row r="577" spans="1:18" ht="14">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ht="14">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ht="14">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ht="14">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ht="14">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ht="14">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ht="14">
      <c r="B583" s="363" t="s">
        <v>726</v>
      </c>
      <c r="C583" s="363"/>
      <c r="D583" s="363"/>
      <c r="E583" s="363"/>
      <c r="F583" s="363"/>
      <c r="G583" s="363"/>
      <c r="H583" s="363"/>
      <c r="I583" s="363"/>
      <c r="J583" s="363"/>
      <c r="K583" s="363"/>
      <c r="L583" s="363"/>
      <c r="M583" s="363"/>
      <c r="N583" s="363"/>
      <c r="O583" s="363"/>
      <c r="P583" s="120"/>
      <c r="Q583" s="6"/>
      <c r="R583" s="3"/>
    </row>
    <row r="584" spans="1:18" ht="14">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ht="14">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ht="14">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ht="14">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ht="14">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ht="14">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ht="14">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ht="14">
      <c r="B591" s="347" t="s">
        <v>9</v>
      </c>
      <c r="C591" s="347"/>
      <c r="D591" s="347"/>
      <c r="E591" s="347"/>
      <c r="F591" s="347"/>
      <c r="G591" s="347"/>
      <c r="H591" s="347"/>
      <c r="I591" s="347"/>
      <c r="J591" s="347"/>
      <c r="K591" s="347"/>
      <c r="L591" s="347"/>
      <c r="M591" s="347"/>
      <c r="N591" s="347"/>
      <c r="O591" s="347"/>
      <c r="P591" s="115"/>
    </row>
    <row r="592" spans="1:18" ht="14">
      <c r="B592" s="348" t="s">
        <v>359</v>
      </c>
      <c r="C592" s="348"/>
      <c r="D592" s="348"/>
      <c r="E592" s="348"/>
      <c r="F592" s="348"/>
      <c r="G592" s="348"/>
      <c r="H592" s="348"/>
      <c r="I592" s="348"/>
      <c r="J592" s="348"/>
      <c r="K592" s="348"/>
      <c r="L592" s="348"/>
      <c r="M592" s="348"/>
      <c r="N592" s="348"/>
      <c r="O592" s="348"/>
      <c r="P592" s="123"/>
    </row>
    <row r="593" spans="2:18" ht="14">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ht="14">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ht="14">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ht="14">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ht="14">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388</v>
      </c>
    </row>
    <row r="598" spans="2:18" ht="14">
      <c r="B598" s="347" t="s">
        <v>361</v>
      </c>
      <c r="C598" s="347"/>
      <c r="D598" s="347"/>
      <c r="E598" s="347"/>
      <c r="F598" s="347"/>
      <c r="G598" s="347"/>
      <c r="H598" s="347"/>
      <c r="I598" s="347"/>
      <c r="J598" s="347"/>
      <c r="K598" s="347"/>
      <c r="L598" s="347"/>
      <c r="M598" s="347"/>
      <c r="N598" s="347"/>
      <c r="O598" s="347"/>
      <c r="P598" s="115"/>
    </row>
    <row r="599" spans="2:18" ht="14">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ht="14">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ht="14">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ht="14">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ht="14">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ht="14">
      <c r="B604" s="363" t="s">
        <v>34</v>
      </c>
      <c r="C604" s="363"/>
      <c r="D604" s="363"/>
      <c r="E604" s="363"/>
      <c r="F604" s="363"/>
      <c r="G604" s="363"/>
      <c r="H604" s="363"/>
      <c r="I604" s="363"/>
      <c r="J604" s="363"/>
      <c r="K604" s="363"/>
      <c r="L604" s="363"/>
      <c r="M604" s="363"/>
      <c r="N604" s="363"/>
      <c r="O604" s="363"/>
      <c r="P604" s="120"/>
    </row>
    <row r="605" spans="2:18" ht="14">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ht="14">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ht="14">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ht="14">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ht="14">
      <c r="B609" s="371" t="s">
        <v>10</v>
      </c>
      <c r="C609" s="371"/>
      <c r="D609" s="371"/>
      <c r="E609" s="371"/>
      <c r="F609" s="371"/>
      <c r="G609" s="371"/>
      <c r="H609" s="371"/>
      <c r="I609" s="371"/>
      <c r="J609" s="371"/>
      <c r="K609" s="371"/>
      <c r="L609" s="371"/>
      <c r="M609" s="371"/>
      <c r="N609" s="371"/>
      <c r="O609" s="371"/>
      <c r="P609" s="124"/>
      <c r="Q609" s="6"/>
      <c r="R609" s="9"/>
    </row>
    <row r="610" spans="2:18" ht="14">
      <c r="B610" s="365" t="s">
        <v>362</v>
      </c>
      <c r="C610" s="365"/>
      <c r="D610" s="365"/>
      <c r="E610" s="365"/>
      <c r="F610" s="365"/>
      <c r="G610" s="365"/>
      <c r="H610" s="365"/>
      <c r="I610" s="365"/>
      <c r="J610" s="365"/>
      <c r="K610" s="365"/>
      <c r="L610" s="365"/>
      <c r="M610" s="365"/>
      <c r="N610" s="365"/>
      <c r="O610" s="365"/>
      <c r="P610" s="118"/>
    </row>
    <row r="611" spans="2:18" ht="14">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ht="14">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ht="14">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ht="14">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ht="14">
      <c r="B615" s="366" t="s">
        <v>363</v>
      </c>
      <c r="C615" s="366"/>
      <c r="D615" s="366"/>
      <c r="E615" s="366"/>
      <c r="F615" s="366"/>
      <c r="G615" s="366"/>
      <c r="H615" s="366"/>
      <c r="I615" s="366"/>
      <c r="J615" s="366"/>
      <c r="K615" s="366"/>
      <c r="L615" s="366"/>
      <c r="M615" s="366"/>
      <c r="N615" s="366"/>
      <c r="O615" s="366"/>
      <c r="P615" s="122"/>
    </row>
    <row r="616" spans="2:18" ht="14">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ht="14">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ht="14">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ht="14">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ht="14">
      <c r="B620" s="363" t="s">
        <v>364</v>
      </c>
      <c r="C620" s="363"/>
      <c r="D620" s="363"/>
      <c r="E620" s="363"/>
      <c r="F620" s="363"/>
      <c r="G620" s="363"/>
      <c r="H620" s="363"/>
      <c r="I620" s="363"/>
      <c r="J620" s="363"/>
      <c r="K620" s="363"/>
      <c r="L620" s="363"/>
      <c r="M620" s="363"/>
      <c r="N620" s="363"/>
      <c r="O620" s="363"/>
      <c r="P620" s="120"/>
    </row>
    <row r="621" spans="2:18" ht="14">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ht="14">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ht="14">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ht="14">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ht="14">
      <c r="B625" s="374" t="s">
        <v>365</v>
      </c>
      <c r="C625" s="374"/>
      <c r="D625" s="374"/>
      <c r="E625" s="374"/>
      <c r="F625" s="374"/>
      <c r="G625" s="374"/>
      <c r="H625" s="374"/>
      <c r="I625" s="374"/>
      <c r="J625" s="374"/>
      <c r="K625" s="374"/>
      <c r="L625" s="374"/>
      <c r="M625" s="374"/>
      <c r="N625" s="374"/>
      <c r="O625" s="374"/>
      <c r="P625" s="136"/>
    </row>
    <row r="626" spans="2:18" ht="14">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ht="14">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ht="14">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ht="14">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ht="14">
      <c r="B630" s="375" t="s">
        <v>35</v>
      </c>
      <c r="C630" s="375"/>
      <c r="D630" s="375"/>
      <c r="E630" s="375"/>
      <c r="F630" s="375"/>
      <c r="G630" s="375"/>
      <c r="H630" s="375"/>
      <c r="I630" s="375"/>
      <c r="J630" s="375"/>
      <c r="K630" s="375"/>
      <c r="L630" s="375"/>
      <c r="M630" s="375"/>
      <c r="N630" s="375"/>
      <c r="O630" s="375"/>
      <c r="P630" s="125"/>
      <c r="Q630" s="28"/>
      <c r="R630" s="89"/>
    </row>
    <row r="631" spans="2:18" ht="14">
      <c r="B631" s="373" t="s">
        <v>36</v>
      </c>
      <c r="C631" s="373"/>
      <c r="D631" s="373"/>
      <c r="E631" s="373"/>
      <c r="F631" s="373"/>
      <c r="G631" s="373"/>
      <c r="H631" s="373"/>
      <c r="I631" s="373"/>
      <c r="J631" s="373"/>
      <c r="K631" s="373"/>
      <c r="L631" s="373"/>
      <c r="M631" s="373"/>
      <c r="N631" s="373"/>
      <c r="O631" s="373"/>
      <c r="P631" s="126"/>
      <c r="Q631" s="28"/>
      <c r="R631" s="89"/>
    </row>
    <row r="632" spans="2:18" ht="14">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ht="14">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ht="14">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ht="14">
      <c r="B635" s="373" t="s">
        <v>59</v>
      </c>
      <c r="C635" s="373"/>
      <c r="D635" s="373"/>
      <c r="E635" s="373"/>
      <c r="F635" s="373"/>
      <c r="G635" s="373"/>
      <c r="H635" s="373"/>
      <c r="I635" s="373"/>
      <c r="J635" s="373"/>
      <c r="K635" s="373"/>
      <c r="L635" s="373"/>
      <c r="M635" s="373"/>
      <c r="N635" s="373"/>
      <c r="O635" s="373"/>
      <c r="P635" s="126"/>
      <c r="Q635" s="28"/>
      <c r="R635" s="89"/>
    </row>
    <row r="636" spans="2:18" ht="14">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390</v>
      </c>
    </row>
    <row r="637" spans="2:18" ht="14">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391</v>
      </c>
    </row>
    <row r="638" spans="2:18" ht="14">
      <c r="B638" s="373" t="s">
        <v>366</v>
      </c>
      <c r="C638" s="373"/>
      <c r="D638" s="373"/>
      <c r="E638" s="373"/>
      <c r="F638" s="373"/>
      <c r="G638" s="373"/>
      <c r="H638" s="373"/>
      <c r="I638" s="373"/>
      <c r="J638" s="373"/>
      <c r="K638" s="373"/>
      <c r="L638" s="373"/>
      <c r="M638" s="373"/>
      <c r="N638" s="373"/>
      <c r="O638" s="373"/>
      <c r="P638" s="126"/>
      <c r="Q638" s="28"/>
      <c r="R638" s="89"/>
    </row>
    <row r="639" spans="2:18" ht="14">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ht="14">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ht="14">
      <c r="B641" s="382" t="s">
        <v>389</v>
      </c>
      <c r="C641" s="382"/>
      <c r="D641" s="382"/>
      <c r="E641" s="382"/>
      <c r="F641" s="382"/>
      <c r="G641" s="382"/>
      <c r="H641" s="382"/>
      <c r="I641" s="382"/>
      <c r="J641" s="382"/>
      <c r="K641" s="382"/>
      <c r="L641" s="382"/>
      <c r="M641" s="382"/>
      <c r="N641" s="382"/>
      <c r="O641" s="382"/>
      <c r="P641" s="127"/>
      <c r="Q641" s="40"/>
      <c r="R641" s="41"/>
    </row>
    <row r="642" spans="2:18" ht="14">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ht="14">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ht="14">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ht="14">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ht="14">
      <c r="B646" s="373" t="s">
        <v>42</v>
      </c>
      <c r="C646" s="373"/>
      <c r="D646" s="373"/>
      <c r="E646" s="373"/>
      <c r="F646" s="373"/>
      <c r="G646" s="373"/>
      <c r="H646" s="373"/>
      <c r="I646" s="373"/>
      <c r="J646" s="373"/>
      <c r="K646" s="373"/>
      <c r="L646" s="373"/>
      <c r="M646" s="373"/>
      <c r="N646" s="373"/>
      <c r="O646" s="373"/>
      <c r="P646" s="126"/>
      <c r="Q646" s="28"/>
      <c r="R646" s="89"/>
    </row>
    <row r="647" spans="2:18" ht="14">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ht="14">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ht="14">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ht="14">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ht="14">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ht="14">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ht="14">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606359340.99000001</v>
      </c>
      <c r="Q654" s="6"/>
      <c r="R654" s="89" t="s">
        <v>50</v>
      </c>
    </row>
    <row r="655" spans="2:18" ht="14">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5.6529322463412868</v>
      </c>
      <c r="Q655" s="35">
        <f>(SUM(INDEX($B655:$P655,,$R$348-$B$348-$Q$348+1):INDEX($B655:$P655,$R$348-$B$348+1))-MAX(INDEX($B655:$P655,,$R$348-$B$348-$Q$348+1):INDEX($B655:$P655,$R$348-$B$348+1))-MIN(INDEX($B655:$P655,,$R$348-$B$348-$Q$348+1):INDEX($B655:$P655,$R$348-$B$348+1)))/(COUNT(INDEX($B655:$P655,,$R$348-$B$348-$Q$348+1):INDEX($B655:$P655,$R$348-$B$348+1))-2)</f>
        <v>8.3423359402395612</v>
      </c>
      <c r="R655" s="36" t="s">
        <v>51</v>
      </c>
    </row>
    <row r="656" spans="2:18" ht="14">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43.90059013401293</v>
      </c>
      <c r="Q656" s="35">
        <f>(SUM(INDEX($B656:$P656,,$R$348-$B$348-$Q$348+1):INDEX($B656:$P656,$R$348-$B$348+1))-MAX(INDEX($B656:$P656,,$R$348-$B$348-$Q$348+1):INDEX($B656:$P656,$R$348-$B$348+1))-MIN(INDEX($B656:$P656,,$R$348-$B$348-$Q$348+1):INDEX($B656:$P656,$R$348-$B$348+1)))/(COUNT(INDEX($B656:$P656,,$R$348-$B$348-$Q$348+1):INDEX($B656:$P656,$R$348-$B$348+1))-2)</f>
        <v>34.479532800009551</v>
      </c>
      <c r="R656" s="36" t="s">
        <v>52</v>
      </c>
    </row>
    <row r="657" spans="1:18" ht="14">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12.496755324746818</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ht="14">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0.77974827116004752</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ht="14">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ht="14">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ht="14">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t="str">
        <f>VLOOKUP($Q661,Price!$A$1:$F$1200,6,FALSE)</f>
        <v>67.50</v>
      </c>
      <c r="Q661" s="148" t="s">
        <v>264</v>
      </c>
      <c r="R661" s="36" t="s">
        <v>57</v>
      </c>
    </row>
    <row r="662" spans="1:18" ht="14">
      <c r="B662" s="381" t="s">
        <v>64</v>
      </c>
      <c r="C662" s="381"/>
      <c r="D662" s="381"/>
      <c r="E662" s="381"/>
      <c r="F662" s="381"/>
      <c r="G662" s="381"/>
      <c r="H662" s="381"/>
      <c r="I662" s="381"/>
      <c r="J662" s="381"/>
      <c r="K662" s="381"/>
      <c r="L662" s="381"/>
      <c r="M662" s="381"/>
      <c r="N662" s="381"/>
      <c r="O662" s="381"/>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6.8963998673126889</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0.66231684591063011</v>
      </c>
      <c r="C665" s="49">
        <f t="shared" si="209"/>
        <v>0.53139161561375492</v>
      </c>
      <c r="D665" s="48">
        <f t="shared" si="209"/>
        <v>1.8011510470982633E-2</v>
      </c>
      <c r="E665" s="49">
        <f t="shared" si="209"/>
        <v>-0.10013356102570815</v>
      </c>
      <c r="F665" s="48">
        <f t="shared" si="209"/>
        <v>-0.4486600538536632</v>
      </c>
      <c r="G665" s="49">
        <f t="shared" si="209"/>
        <v>-0.53278612866004382</v>
      </c>
      <c r="H665" s="48">
        <f t="shared" si="209"/>
        <v>-0.51497909358341143</v>
      </c>
      <c r="I665" s="49">
        <f t="shared" si="209"/>
        <v>-0.29534191469014553</v>
      </c>
      <c r="J665" s="48">
        <f t="shared" si="209"/>
        <v>-1.1619456115763689E-2</v>
      </c>
      <c r="K665" s="49">
        <f t="shared" si="209"/>
        <v>8.6810695732439852E-2</v>
      </c>
      <c r="L665" s="48">
        <f t="shared" si="209"/>
        <v>4.9481540511121094E-2</v>
      </c>
      <c r="M665" s="49">
        <f t="shared" si="209"/>
        <v>8.8169401304522832E-2</v>
      </c>
      <c r="N665" s="50">
        <f t="shared" si="209"/>
        <v>0.27509865500881003</v>
      </c>
      <c r="O665" s="50">
        <f t="shared" si="209"/>
        <v>0.32644037178801838</v>
      </c>
      <c r="P665" s="50">
        <f t="shared" si="209"/>
        <v>0.32238017183242856</v>
      </c>
      <c r="Q665" s="31"/>
      <c r="R665" s="51" t="s">
        <v>67</v>
      </c>
    </row>
    <row r="666" spans="1:18" ht="14">
      <c r="B666" s="48">
        <f t="shared" ref="B666:P666" si="210">($Q656-B656)/$Q656</f>
        <v>0.58576259346689374</v>
      </c>
      <c r="C666" s="49">
        <f t="shared" si="210"/>
        <v>0.57436956447963428</v>
      </c>
      <c r="D666" s="48">
        <f t="shared" si="210"/>
        <v>0.36690362970391427</v>
      </c>
      <c r="E666" s="49">
        <f t="shared" si="210"/>
        <v>0.28563580176940256</v>
      </c>
      <c r="F666" s="48">
        <f t="shared" si="210"/>
        <v>0.14963291630909437</v>
      </c>
      <c r="G666" s="49">
        <f t="shared" si="210"/>
        <v>-1.2969629647878178E-2</v>
      </c>
      <c r="H666" s="48">
        <f t="shared" si="210"/>
        <v>-0.11055503934110301</v>
      </c>
      <c r="I666" s="49">
        <f t="shared" si="210"/>
        <v>0.1444790150200756</v>
      </c>
      <c r="J666" s="48">
        <f t="shared" si="210"/>
        <v>0.18988398008924209</v>
      </c>
      <c r="K666" s="49">
        <f t="shared" si="210"/>
        <v>0.16391462062182557</v>
      </c>
      <c r="L666" s="48">
        <f t="shared" si="210"/>
        <v>6.7865749576876924E-2</v>
      </c>
      <c r="M666" s="49">
        <f t="shared" si="210"/>
        <v>7.4413540893267988E-2</v>
      </c>
      <c r="N666" s="50">
        <f t="shared" si="210"/>
        <v>-5.3912033516207221E-2</v>
      </c>
      <c r="O666" s="50">
        <f t="shared" si="210"/>
        <v>-0.3068851510980069</v>
      </c>
      <c r="P666" s="50">
        <f t="shared" si="210"/>
        <v>-0.27323622360685729</v>
      </c>
      <c r="Q666" s="31"/>
      <c r="R666" s="51" t="s">
        <v>68</v>
      </c>
    </row>
    <row r="667" spans="1:18" ht="14">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0.30572027759789344</v>
      </c>
      <c r="Q667" s="31"/>
      <c r="R667" s="51" t="s">
        <v>69</v>
      </c>
    </row>
    <row r="668" spans="1:18" ht="14">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0.31989640310916201</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95">
        <f t="shared" ref="B670:M670" si="213">AVERAGE(B665:B669)</f>
        <v>0.65571142716829989</v>
      </c>
      <c r="C670" s="96">
        <f t="shared" si="213"/>
        <v>0.54612868583441787</v>
      </c>
      <c r="D670" s="95">
        <f t="shared" si="213"/>
        <v>0.21638855867644874</v>
      </c>
      <c r="E670" s="96">
        <f t="shared" si="213"/>
        <v>9.3115958274252508E-2</v>
      </c>
      <c r="F670" s="95">
        <f t="shared" si="213"/>
        <v>-0.18953446084972048</v>
      </c>
      <c r="G670" s="96">
        <f t="shared" si="213"/>
        <v>-0.30156090830594073</v>
      </c>
      <c r="H670" s="95">
        <f t="shared" si="213"/>
        <v>-0.18913761652305222</v>
      </c>
      <c r="I670" s="96">
        <f t="shared" si="213"/>
        <v>-4.7955126973204497E-3</v>
      </c>
      <c r="J670" s="48">
        <f t="shared" si="213"/>
        <v>7.5860428488297077E-2</v>
      </c>
      <c r="K670" s="49">
        <f t="shared" si="213"/>
        <v>5.5489343115660977E-2</v>
      </c>
      <c r="L670" s="48">
        <f t="shared" si="213"/>
        <v>-1.7674102555781626E-2</v>
      </c>
      <c r="M670" s="49">
        <f t="shared" si="213"/>
        <v>-9.7937270278448951E-4</v>
      </c>
      <c r="N670" s="50">
        <f>AVERAGE(N665:N669)</f>
        <v>-0.13156440366011718</v>
      </c>
      <c r="O670" s="50">
        <f>AVERAGE(O665:O669)</f>
        <v>-0.16879315359958572</v>
      </c>
      <c r="P670" s="50">
        <f>AVERAGE(P665:P669)</f>
        <v>-6.504787421347466E-2</v>
      </c>
      <c r="Q670" s="31"/>
      <c r="R670" s="51" t="s">
        <v>72</v>
      </c>
    </row>
    <row r="671" spans="1:18" ht="14">
      <c r="B671" s="380" t="s">
        <v>73</v>
      </c>
      <c r="C671" s="380"/>
      <c r="D671" s="380"/>
      <c r="E671" s="380"/>
      <c r="F671" s="380"/>
      <c r="G671" s="380"/>
      <c r="H671" s="380"/>
      <c r="I671" s="380"/>
      <c r="J671" s="380"/>
      <c r="K671" s="380"/>
      <c r="L671" s="380"/>
      <c r="M671" s="380"/>
      <c r="N671" s="380"/>
      <c r="O671" s="380"/>
      <c r="P671" s="129"/>
      <c r="Q671" s="28"/>
      <c r="R671" s="89"/>
    </row>
    <row r="672" spans="1:18" s="3" customFormat="1" ht="14">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79.7</v>
      </c>
      <c r="Q673" s="31"/>
      <c r="R673" s="36" t="s">
        <v>75</v>
      </c>
    </row>
    <row r="674" spans="1:18" s="3" customFormat="1" ht="14">
      <c r="B674" s="72"/>
      <c r="I674" s="61"/>
      <c r="J674" s="61"/>
      <c r="K674" s="61"/>
      <c r="L674" s="61"/>
      <c r="M674" s="61"/>
      <c r="N674" s="62"/>
      <c r="O674" s="62">
        <f>+O673/B673-1</f>
        <v>13.618919592518013</v>
      </c>
      <c r="P674" s="62">
        <f>+P673/C673-1</f>
        <v>8.4258602668455804</v>
      </c>
      <c r="Q674" s="31"/>
      <c r="R674" s="63" t="s">
        <v>76</v>
      </c>
    </row>
    <row r="675" spans="1:18" s="70" customFormat="1" ht="14">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0.21446028641003628</v>
      </c>
      <c r="Q675" s="68"/>
      <c r="R675" s="69" t="s">
        <v>77</v>
      </c>
    </row>
    <row r="676" spans="1:18" s="3" customFormat="1" ht="14">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79.400000000000006</v>
      </c>
      <c r="Q677" s="31"/>
      <c r="R677" s="36" t="s">
        <v>75</v>
      </c>
    </row>
    <row r="678" spans="1:18" s="3" customFormat="1" ht="14">
      <c r="B678" s="72"/>
      <c r="I678" s="61"/>
      <c r="J678" s="61"/>
      <c r="K678" s="61"/>
      <c r="L678" s="61"/>
      <c r="M678" s="61"/>
      <c r="N678" s="62"/>
      <c r="O678" s="62">
        <f>+O677/C677-1</f>
        <v>8.372542695876227</v>
      </c>
      <c r="P678" s="62">
        <f>+P677/D677-1</f>
        <v>3.7853916914434507</v>
      </c>
      <c r="Q678" s="31"/>
      <c r="R678" s="63" t="s">
        <v>76</v>
      </c>
    </row>
    <row r="679" spans="1:18" s="70" customFormat="1" ht="14">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0.19132049078350449</v>
      </c>
      <c r="Q679" s="68"/>
      <c r="R679" s="69" t="s">
        <v>77</v>
      </c>
    </row>
    <row r="680" spans="1:18" s="3" customFormat="1" ht="14">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79</v>
      </c>
      <c r="Q681" s="31"/>
      <c r="R681" s="36" t="s">
        <v>75</v>
      </c>
    </row>
    <row r="682" spans="1:18" s="3" customFormat="1" ht="14">
      <c r="B682" s="72"/>
      <c r="I682" s="61"/>
      <c r="J682" s="61"/>
      <c r="K682" s="61"/>
      <c r="L682" s="61"/>
      <c r="M682" s="61"/>
      <c r="N682" s="62"/>
      <c r="O682" s="62">
        <f>+O681/D681-1</f>
        <v>3.6959391093898484</v>
      </c>
      <c r="P682" s="62">
        <f>+P681/E681-1</f>
        <v>2.4869178787224251</v>
      </c>
      <c r="Q682" s="31"/>
      <c r="R682" s="63" t="s">
        <v>76</v>
      </c>
    </row>
    <row r="683" spans="1:18" s="70" customFormat="1" ht="14">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0.14119585317650149</v>
      </c>
      <c r="Q683" s="68"/>
      <c r="R683" s="69" t="s">
        <v>77</v>
      </c>
    </row>
    <row r="684" spans="1:18" s="3" customFormat="1" ht="14">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78.3</v>
      </c>
      <c r="Q685" s="31"/>
      <c r="R685" s="36" t="s">
        <v>75</v>
      </c>
    </row>
    <row r="686" spans="1:18" s="3" customFormat="1" ht="14">
      <c r="B686" s="72"/>
      <c r="I686" s="61"/>
      <c r="J686" s="61"/>
      <c r="K686" s="61"/>
      <c r="L686" s="61"/>
      <c r="M686" s="61"/>
      <c r="N686" s="62"/>
      <c r="O686" s="62">
        <f>+O685/E685-1</f>
        <v>2.4312730085344523</v>
      </c>
      <c r="P686" s="62">
        <f>+P685/F685-1</f>
        <v>1.1031928584804946</v>
      </c>
      <c r="Q686" s="31"/>
      <c r="R686" s="63" t="s">
        <v>76</v>
      </c>
    </row>
    <row r="687" spans="1:18" s="70" customFormat="1" ht="14">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0.12253677067082132</v>
      </c>
      <c r="Q687" s="68"/>
      <c r="R687" s="69" t="s">
        <v>77</v>
      </c>
    </row>
    <row r="688" spans="1:18" s="3" customFormat="1" ht="14">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77.05</v>
      </c>
      <c r="Q689" s="31"/>
      <c r="R689" s="36" t="s">
        <v>75</v>
      </c>
    </row>
    <row r="690" spans="1:18" s="3" customFormat="1" ht="14">
      <c r="B690" s="72"/>
      <c r="I690" s="61"/>
      <c r="J690" s="61"/>
      <c r="K690" s="61"/>
      <c r="L690" s="61"/>
      <c r="M690" s="61"/>
      <c r="N690" s="62"/>
      <c r="O690" s="62">
        <f>+O689/F689-1</f>
        <v>1.0591785297148553</v>
      </c>
      <c r="P690" s="62">
        <f>+P689/G689-1</f>
        <v>0.84029413869861336</v>
      </c>
      <c r="Q690" s="31"/>
      <c r="R690" s="63" t="s">
        <v>76</v>
      </c>
    </row>
    <row r="691" spans="1:18" s="70" customFormat="1" ht="14">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7.9126162330822758E-2</v>
      </c>
      <c r="Q691" s="68"/>
      <c r="R691" s="69" t="s">
        <v>77</v>
      </c>
    </row>
    <row r="692" spans="1:18" s="3" customFormat="1" ht="14">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76.150000000000006</v>
      </c>
      <c r="Q693" s="31"/>
      <c r="R693" s="36" t="s">
        <v>75</v>
      </c>
    </row>
    <row r="694" spans="1:18" s="3" customFormat="1" ht="14">
      <c r="B694" s="72"/>
      <c r="I694" s="61"/>
      <c r="J694" s="61"/>
      <c r="K694" s="61"/>
      <c r="L694" s="61"/>
      <c r="M694" s="61"/>
      <c r="N694" s="62"/>
      <c r="O694" s="62">
        <f>+O693/G693-1</f>
        <v>0.78643975902865626</v>
      </c>
      <c r="P694" s="62">
        <f>+P693/H693-1</f>
        <v>0.72254033006068119</v>
      </c>
      <c r="Q694" s="31"/>
      <c r="R694" s="63" t="s">
        <v>76</v>
      </c>
    </row>
    <row r="695" spans="1:18" s="70" customFormat="1" ht="14">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7.1306015077336693E-2</v>
      </c>
      <c r="Q695" s="68"/>
      <c r="R695" s="69" t="s">
        <v>77</v>
      </c>
    </row>
    <row r="696" spans="1:18" s="3" customFormat="1" ht="14">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75.25</v>
      </c>
      <c r="Q697" s="31"/>
      <c r="R697" s="36" t="s">
        <v>75</v>
      </c>
    </row>
    <row r="698" spans="1:18" s="3" customFormat="1" ht="14">
      <c r="B698" s="72"/>
      <c r="I698" s="61"/>
      <c r="J698" s="61"/>
      <c r="K698" s="61"/>
      <c r="L698" s="61"/>
      <c r="M698" s="61"/>
      <c r="N698" s="62"/>
      <c r="O698" s="62">
        <f>+O697/H697-1</f>
        <v>0.66914827459075887</v>
      </c>
      <c r="P698" s="62">
        <f>+P697/I697-1</f>
        <v>0.64555234650554283</v>
      </c>
      <c r="Q698" s="31"/>
      <c r="R698" s="63" t="s">
        <v>76</v>
      </c>
    </row>
    <row r="699" spans="1:18" s="70" customFormat="1" ht="14">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7.150041306957694E-2</v>
      </c>
      <c r="Q699" s="68"/>
      <c r="R699" s="69" t="s">
        <v>77</v>
      </c>
    </row>
    <row r="700" spans="1:18" s="3" customFormat="1" ht="14">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74.45</v>
      </c>
      <c r="Q701" s="31"/>
      <c r="R701" s="36" t="s">
        <v>75</v>
      </c>
    </row>
    <row r="702" spans="1:18" s="3" customFormat="1" ht="14">
      <c r="B702" s="72"/>
      <c r="I702" s="61"/>
      <c r="J702" s="61"/>
      <c r="K702" s="61"/>
      <c r="L702" s="61"/>
      <c r="M702" s="61"/>
      <c r="N702" s="62"/>
      <c r="O702" s="62">
        <f>+O701/I701-1</f>
        <v>0.59110804884742918</v>
      </c>
      <c r="P702" s="62">
        <f>+P701/J701-1</f>
        <v>0.41125075414989976</v>
      </c>
      <c r="Q702" s="31"/>
      <c r="R702" s="63" t="s">
        <v>76</v>
      </c>
    </row>
    <row r="703" spans="1:18" s="70" customFormat="1" ht="14">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7.481456347705262E-2</v>
      </c>
      <c r="Q703" s="68"/>
      <c r="R703" s="69" t="s">
        <v>77</v>
      </c>
    </row>
    <row r="704" spans="1:18" s="3" customFormat="1" ht="14">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73.55</v>
      </c>
      <c r="Q705" s="31"/>
      <c r="R705" s="36" t="s">
        <v>75</v>
      </c>
    </row>
    <row r="706" spans="1:18" s="3" customFormat="1" ht="14">
      <c r="B706" s="72"/>
      <c r="I706" s="61"/>
      <c r="J706" s="61"/>
      <c r="K706" s="61"/>
      <c r="L706" s="61"/>
      <c r="M706" s="61"/>
      <c r="N706" s="62"/>
      <c r="O706" s="62">
        <f>+O705/J705-1</f>
        <v>0.36125594733164834</v>
      </c>
      <c r="P706" s="62">
        <f>+P705/K705-1</f>
        <v>0.13352322795999294</v>
      </c>
      <c r="Q706" s="31"/>
      <c r="R706" s="63" t="s">
        <v>76</v>
      </c>
    </row>
    <row r="707" spans="1:18" s="70" customFormat="1" ht="14">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5.9983733889833878E-2</v>
      </c>
      <c r="Q707" s="68"/>
      <c r="R707" s="69" t="s">
        <v>77</v>
      </c>
    </row>
    <row r="708" spans="1:18" s="3" customFormat="1" ht="14">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72.55</v>
      </c>
      <c r="Q709" s="31"/>
      <c r="R709" s="36" t="s">
        <v>75</v>
      </c>
    </row>
    <row r="710" spans="1:18" s="3" customFormat="1" ht="14">
      <c r="B710" s="72"/>
      <c r="I710" s="61"/>
      <c r="J710" s="61"/>
      <c r="K710" s="61"/>
      <c r="L710" s="61"/>
      <c r="M710" s="61"/>
      <c r="N710" s="62"/>
      <c r="O710" s="62">
        <f>+O709/K709-1</f>
        <v>8.9240349365584226E-2</v>
      </c>
      <c r="P710" s="62">
        <f>+P709/L709-1</f>
        <v>-4.5164423241059071E-2</v>
      </c>
      <c r="Q710" s="31"/>
      <c r="R710" s="63" t="s">
        <v>76</v>
      </c>
    </row>
    <row r="711" spans="1:18" s="70" customFormat="1" ht="14">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2.5760780159771901E-2</v>
      </c>
      <c r="Q711" s="68"/>
      <c r="R711" s="69" t="s">
        <v>77</v>
      </c>
    </row>
    <row r="712" spans="1:18" s="3" customFormat="1" ht="14">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71.45</v>
      </c>
      <c r="Q713" s="31"/>
      <c r="R713" s="36" t="s">
        <v>75</v>
      </c>
    </row>
    <row r="714" spans="1:18" s="3" customFormat="1" ht="14">
      <c r="B714" s="72"/>
      <c r="I714" s="61"/>
      <c r="J714" s="61"/>
      <c r="K714" s="61"/>
      <c r="L714" s="61"/>
      <c r="M714" s="61"/>
      <c r="N714" s="62"/>
      <c r="O714" s="62">
        <f>+O713/L713-1</f>
        <v>-8.5391469758884897E-2</v>
      </c>
      <c r="P714" s="62">
        <f>+P713/M713-1</f>
        <v>-0.11327157679079203</v>
      </c>
      <c r="Q714" s="31"/>
      <c r="R714" s="63" t="s">
        <v>76</v>
      </c>
    </row>
    <row r="715" spans="1:18" s="70" customFormat="1" ht="14">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-1.1659298930308613E-2</v>
      </c>
      <c r="Q715" s="68"/>
      <c r="R715" s="69" t="s">
        <v>77</v>
      </c>
    </row>
    <row r="716" spans="1:18" s="3" customFormat="1" ht="14">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70.25</v>
      </c>
      <c r="Q717" s="31"/>
      <c r="R717" s="36" t="s">
        <v>75</v>
      </c>
    </row>
    <row r="718" spans="1:18" s="3" customFormat="1" ht="14">
      <c r="B718" s="72"/>
      <c r="I718" s="61"/>
      <c r="J718" s="61"/>
      <c r="K718" s="61"/>
      <c r="L718" s="61"/>
      <c r="M718" s="61"/>
      <c r="N718" s="62"/>
      <c r="O718" s="62">
        <f>+O717/M717-1</f>
        <v>-0.15230693573063159</v>
      </c>
      <c r="P718" s="62">
        <f>+P717/N717-1</f>
        <v>5.8182527967730824E-2</v>
      </c>
      <c r="Q718" s="31"/>
      <c r="R718" s="63" t="s">
        <v>76</v>
      </c>
    </row>
    <row r="719" spans="1:18" s="70" customFormat="1" ht="14">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-3.9898731667268407E-2</v>
      </c>
      <c r="Q719" s="68"/>
      <c r="R719" s="69" t="s">
        <v>77</v>
      </c>
    </row>
    <row r="720" spans="1:18" s="3" customFormat="1" ht="14">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
      <c r="B721" s="76"/>
      <c r="C721" s="77"/>
      <c r="D721" s="77"/>
      <c r="E721" s="77"/>
      <c r="F721" s="77"/>
      <c r="G721" s="77"/>
      <c r="H721" s="77"/>
      <c r="I721" s="77"/>
      <c r="J721" s="77"/>
      <c r="K721" s="77"/>
      <c r="L721" s="77"/>
      <c r="M721" s="77"/>
      <c r="N721" s="78">
        <f>+N$661+N720</f>
        <v>65.137412514660483</v>
      </c>
      <c r="O721" s="78">
        <f>+O$661+O720</f>
        <v>66.037412514660488</v>
      </c>
      <c r="P721" s="78">
        <f>+P$661+P720</f>
        <v>69</v>
      </c>
      <c r="Q721" s="31"/>
      <c r="R721" s="36" t="s">
        <v>75</v>
      </c>
    </row>
    <row r="722" spans="1:18" s="3" customFormat="1" ht="14">
      <c r="B722" s="72"/>
      <c r="I722" s="61"/>
      <c r="J722" s="61"/>
      <c r="K722" s="61"/>
      <c r="L722" s="61"/>
      <c r="M722" s="61"/>
      <c r="N722" s="62"/>
      <c r="O722" s="62">
        <f>+O721/N721-1</f>
        <v>1.3816944291384692E-2</v>
      </c>
      <c r="P722" s="62">
        <f>+P721/O721-1</f>
        <v>4.4862258718598502E-2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1.3816944291384676E-2</v>
      </c>
      <c r="P723" s="67">
        <f>RATE(P$348-$N$348,,-$N721,P721)</f>
        <v>2.922255238905597E-2</v>
      </c>
      <c r="Q723" s="68"/>
      <c r="R723" s="69" t="s">
        <v>77</v>
      </c>
    </row>
    <row r="725" spans="1:18" ht="14">
      <c r="H725" s="383" t="s">
        <v>741</v>
      </c>
      <c r="I725" s="383"/>
      <c r="J725" s="383"/>
      <c r="K725" s="383"/>
      <c r="L725" s="383"/>
      <c r="M725" s="383"/>
      <c r="N725" s="383"/>
      <c r="O725" s="383"/>
      <c r="P725" s="208"/>
      <c r="Q725" s="165"/>
      <c r="R725" s="166"/>
    </row>
    <row r="726" spans="1:18" ht="14">
      <c r="H726" s="384" t="s">
        <v>742</v>
      </c>
      <c r="I726" s="384"/>
      <c r="J726" s="384"/>
      <c r="K726" s="384"/>
      <c r="L726" s="384"/>
      <c r="M726" s="384"/>
      <c r="N726" s="384"/>
      <c r="O726" s="384"/>
      <c r="P726" s="209"/>
      <c r="Q726" s="166"/>
      <c r="R726" s="166"/>
    </row>
    <row r="727" spans="1:18" ht="14">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ht="14">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ht="14">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ht="14">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ht="14">
      <c r="H731" s="170">
        <v>228996</v>
      </c>
      <c r="I731" s="170">
        <v>249758</v>
      </c>
      <c r="J731" s="170">
        <v>278246</v>
      </c>
      <c r="K731" s="170">
        <v>302584</v>
      </c>
      <c r="L731" s="170">
        <v>335187</v>
      </c>
      <c r="M731" s="170">
        <v>361034</v>
      </c>
      <c r="N731" s="170">
        <v>300705</v>
      </c>
      <c r="O731" s="171">
        <v>290228</v>
      </c>
      <c r="P731" s="171"/>
      <c r="Q731" s="168">
        <f>(O731-N731)/N731</f>
        <v>-3.4841455911940274E-2</v>
      </c>
      <c r="R731" s="169" t="s">
        <v>743</v>
      </c>
    </row>
    <row r="732" spans="1:18" ht="14">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744</v>
      </c>
    </row>
    <row r="733" spans="1:18" ht="14">
      <c r="H733" s="167">
        <v>142537</v>
      </c>
      <c r="I733" s="167">
        <v>155914</v>
      </c>
      <c r="J733" s="167">
        <v>172792</v>
      </c>
      <c r="K733" s="167">
        <v>186757</v>
      </c>
      <c r="L733" s="167">
        <v>192932</v>
      </c>
      <c r="M733" s="167">
        <v>210629</v>
      </c>
      <c r="N733" s="167"/>
      <c r="O733" s="167"/>
      <c r="P733" s="167"/>
      <c r="Q733" s="168"/>
      <c r="R733" s="169" t="s">
        <v>208</v>
      </c>
    </row>
    <row r="734" spans="1:18" ht="14">
      <c r="H734" s="167">
        <v>24593</v>
      </c>
      <c r="I734" s="167">
        <v>28288</v>
      </c>
      <c r="J734" s="167">
        <v>32701</v>
      </c>
      <c r="K734" s="167">
        <v>35863</v>
      </c>
      <c r="L734" s="167">
        <v>40885</v>
      </c>
      <c r="M734" s="167">
        <v>45403</v>
      </c>
      <c r="N734" s="167"/>
      <c r="O734" s="167"/>
      <c r="P734" s="167"/>
      <c r="Q734" s="168"/>
      <c r="R734" s="169" t="s">
        <v>745</v>
      </c>
    </row>
    <row r="735" spans="1:18" ht="14">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746</v>
      </c>
    </row>
    <row r="736" spans="1:18" ht="14">
      <c r="H736" s="165"/>
      <c r="I736" s="174"/>
      <c r="J736" s="174"/>
      <c r="K736" s="174"/>
      <c r="L736" s="174"/>
      <c r="M736" s="174"/>
      <c r="N736" s="174"/>
      <c r="O736" s="166"/>
      <c r="P736" s="166"/>
      <c r="Q736" s="175"/>
      <c r="R736" s="169"/>
    </row>
    <row r="737" spans="8:18" ht="14">
      <c r="H737" s="385" t="s">
        <v>747</v>
      </c>
      <c r="I737" s="385"/>
      <c r="J737" s="385"/>
      <c r="K737" s="385"/>
      <c r="L737" s="385"/>
      <c r="M737" s="385"/>
      <c r="N737" s="385"/>
      <c r="O737" s="385"/>
      <c r="P737" s="210"/>
      <c r="Q737" s="175"/>
      <c r="R737" s="169"/>
    </row>
    <row r="738" spans="8:18" ht="14">
      <c r="H738" s="386" t="s">
        <v>748</v>
      </c>
      <c r="I738" s="386"/>
      <c r="J738" s="386"/>
      <c r="K738" s="386"/>
      <c r="L738" s="386"/>
      <c r="M738" s="386"/>
      <c r="N738" s="386"/>
      <c r="O738" s="386"/>
      <c r="P738" s="211"/>
      <c r="Q738" s="176"/>
      <c r="R738" s="165"/>
    </row>
    <row r="739" spans="8:18" ht="14">
      <c r="H739" s="177"/>
      <c r="I739" s="177"/>
      <c r="J739" s="177"/>
      <c r="K739" s="177"/>
      <c r="L739" s="178">
        <v>0.27200000000000002</v>
      </c>
      <c r="M739" s="178">
        <v>0.27300000000000002</v>
      </c>
      <c r="N739" s="178">
        <v>0.28599999999999998</v>
      </c>
      <c r="O739" s="178">
        <v>0.29899999999999999</v>
      </c>
      <c r="P739" s="178"/>
      <c r="Q739" s="175"/>
      <c r="R739" s="169" t="s">
        <v>12</v>
      </c>
    </row>
    <row r="740" spans="8:18" ht="14">
      <c r="H740" s="177"/>
      <c r="I740" s="177"/>
      <c r="J740" s="177"/>
      <c r="K740" s="177"/>
      <c r="L740" s="178">
        <v>0.27600000000000002</v>
      </c>
      <c r="M740" s="178">
        <v>0.29099999999999998</v>
      </c>
      <c r="N740" s="178">
        <v>0.27400000000000002</v>
      </c>
      <c r="O740" s="178">
        <v>0.29099999999999998</v>
      </c>
      <c r="P740" s="178"/>
      <c r="Q740" s="175"/>
      <c r="R740" s="169" t="s">
        <v>13</v>
      </c>
    </row>
    <row r="741" spans="8:18" ht="14">
      <c r="H741" s="177"/>
      <c r="I741" s="177"/>
      <c r="J741" s="177"/>
      <c r="K741" s="177"/>
      <c r="L741" s="178">
        <v>0.27800000000000002</v>
      </c>
      <c r="M741" s="178">
        <v>0.27700000000000002</v>
      </c>
      <c r="N741" s="178">
        <v>0.28599999999999998</v>
      </c>
      <c r="O741" s="178">
        <v>0.29399999999999998</v>
      </c>
      <c r="P741" s="178"/>
      <c r="Q741" s="175"/>
      <c r="R741" s="169" t="s">
        <v>14</v>
      </c>
    </row>
    <row r="742" spans="8:18" ht="14">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ht="14">
      <c r="H743" s="167"/>
      <c r="I743" s="167"/>
      <c r="J743" s="167"/>
      <c r="K743" s="167"/>
      <c r="L743" s="178"/>
      <c r="M743" s="178"/>
      <c r="N743" s="178">
        <v>0.28199999999999997</v>
      </c>
      <c r="O743" s="178">
        <v>0.27900000000000003</v>
      </c>
      <c r="P743" s="178"/>
      <c r="Q743" s="180"/>
      <c r="R743" s="181" t="s">
        <v>743</v>
      </c>
    </row>
    <row r="744" spans="8:18" ht="14">
      <c r="H744" s="386" t="s">
        <v>749</v>
      </c>
      <c r="I744" s="386"/>
      <c r="J744" s="386"/>
      <c r="K744" s="386"/>
      <c r="L744" s="386"/>
      <c r="M744" s="386"/>
      <c r="N744" s="386"/>
      <c r="O744" s="386"/>
      <c r="P744" s="211"/>
      <c r="Q744" s="176"/>
      <c r="R744" s="165"/>
    </row>
    <row r="745" spans="8:18" ht="14">
      <c r="H745" s="177"/>
      <c r="I745" s="177"/>
      <c r="J745" s="177"/>
      <c r="K745" s="177"/>
      <c r="L745" s="178">
        <v>0.19600000000000001</v>
      </c>
      <c r="M745" s="178">
        <v>0.19900000000000001</v>
      </c>
      <c r="N745" s="178">
        <v>0.193</v>
      </c>
      <c r="O745" s="178">
        <v>0.16800000000000001</v>
      </c>
      <c r="P745" s="178">
        <v>0.16800000000000001</v>
      </c>
      <c r="Q745" s="175"/>
      <c r="R745" s="169" t="s">
        <v>12</v>
      </c>
    </row>
    <row r="746" spans="8:18" ht="14">
      <c r="H746" s="177"/>
      <c r="I746" s="177"/>
      <c r="J746" s="177"/>
      <c r="K746" s="177"/>
      <c r="L746" s="178">
        <v>0.19700000000000001</v>
      </c>
      <c r="M746" s="178">
        <v>0.189</v>
      </c>
      <c r="N746" s="178">
        <v>0.16900000000000001</v>
      </c>
      <c r="O746" s="178">
        <v>0.17</v>
      </c>
      <c r="P746" s="178">
        <v>0.17</v>
      </c>
      <c r="Q746" s="175"/>
      <c r="R746" s="169" t="s">
        <v>13</v>
      </c>
    </row>
    <row r="747" spans="8:18" ht="14">
      <c r="H747" s="177"/>
      <c r="I747" s="177"/>
      <c r="J747" s="177"/>
      <c r="K747" s="177"/>
      <c r="L747" s="178">
        <v>0.189</v>
      </c>
      <c r="M747" s="178">
        <v>0.185</v>
      </c>
      <c r="N747" s="178">
        <v>0.17499999999999999</v>
      </c>
      <c r="O747" s="178">
        <v>0.159</v>
      </c>
      <c r="P747" s="178">
        <v>0.159</v>
      </c>
      <c r="Q747" s="175"/>
      <c r="R747" s="169" t="s">
        <v>14</v>
      </c>
    </row>
    <row r="748" spans="8:18" ht="14">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ht="14">
      <c r="H749" s="167"/>
      <c r="I749" s="167"/>
      <c r="J749" s="167"/>
      <c r="K749" s="167"/>
      <c r="L749" s="178"/>
      <c r="M749" s="178"/>
      <c r="N749" s="178">
        <v>0.17799999999999999</v>
      </c>
      <c r="O749" s="178">
        <v>0.14699999999999999</v>
      </c>
      <c r="P749" s="178">
        <v>0.14699999999999999</v>
      </c>
      <c r="Q749" s="180"/>
      <c r="R749" s="181" t="s">
        <v>743</v>
      </c>
    </row>
    <row r="750" spans="8:18" ht="14">
      <c r="H750" s="386" t="s">
        <v>750</v>
      </c>
      <c r="I750" s="386"/>
      <c r="J750" s="386"/>
      <c r="K750" s="386"/>
      <c r="L750" s="386"/>
      <c r="M750" s="386"/>
      <c r="N750" s="386"/>
      <c r="O750" s="386"/>
      <c r="P750" s="211"/>
      <c r="Q750" s="176"/>
      <c r="R750" s="165"/>
    </row>
    <row r="751" spans="8:18" ht="14">
      <c r="H751" s="177"/>
      <c r="I751" s="177"/>
      <c r="J751" s="177"/>
      <c r="K751" s="177"/>
      <c r="L751" s="178">
        <v>0.17899999999999999</v>
      </c>
      <c r="M751" s="178">
        <v>0.17599999999999999</v>
      </c>
      <c r="N751" s="178">
        <v>0.17399999999999999</v>
      </c>
      <c r="O751" s="178">
        <v>0.184</v>
      </c>
      <c r="P751" s="178">
        <v>0.184</v>
      </c>
      <c r="Q751" s="175"/>
      <c r="R751" s="169" t="s">
        <v>12</v>
      </c>
    </row>
    <row r="752" spans="8:18" ht="14">
      <c r="H752" s="177"/>
      <c r="I752" s="177"/>
      <c r="J752" s="177"/>
      <c r="K752" s="177"/>
      <c r="L752" s="178">
        <v>0.17799999999999999</v>
      </c>
      <c r="M752" s="178">
        <v>0.161</v>
      </c>
      <c r="N752" s="178">
        <v>0.18</v>
      </c>
      <c r="O752" s="178">
        <v>0.17899999999999999</v>
      </c>
      <c r="P752" s="178">
        <v>0.17899999999999999</v>
      </c>
      <c r="Q752" s="175"/>
      <c r="R752" s="169" t="s">
        <v>13</v>
      </c>
    </row>
    <row r="753" spans="8:18" ht="14">
      <c r="H753" s="177"/>
      <c r="I753" s="177"/>
      <c r="J753" s="177"/>
      <c r="K753" s="177"/>
      <c r="L753" s="178">
        <v>0.17799999999999999</v>
      </c>
      <c r="M753" s="178">
        <v>0.17100000000000001</v>
      </c>
      <c r="N753" s="178">
        <v>0.17599999999999999</v>
      </c>
      <c r="O753" s="178">
        <v>0.185</v>
      </c>
      <c r="P753" s="178">
        <v>0.185</v>
      </c>
      <c r="Q753" s="175"/>
      <c r="R753" s="169" t="s">
        <v>14</v>
      </c>
    </row>
    <row r="754" spans="8:18" ht="14">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ht="14">
      <c r="H755" s="167"/>
      <c r="I755" s="167"/>
      <c r="J755" s="167"/>
      <c r="K755" s="167"/>
      <c r="L755" s="178"/>
      <c r="M755" s="178"/>
      <c r="N755" s="178">
        <v>0.17899999999999999</v>
      </c>
      <c r="O755" s="178">
        <v>0.17199999999999999</v>
      </c>
      <c r="P755" s="178">
        <v>0.17199999999999999</v>
      </c>
      <c r="Q755" s="180"/>
      <c r="R755" s="181" t="s">
        <v>743</v>
      </c>
    </row>
    <row r="756" spans="8:18" ht="14">
      <c r="H756" s="386" t="s">
        <v>751</v>
      </c>
      <c r="I756" s="386"/>
      <c r="J756" s="386"/>
      <c r="K756" s="386"/>
      <c r="L756" s="386"/>
      <c r="M756" s="386"/>
      <c r="N756" s="386"/>
      <c r="O756" s="386"/>
      <c r="P756" s="211"/>
      <c r="Q756" s="176"/>
      <c r="R756" s="165"/>
    </row>
    <row r="757" spans="8:18" ht="14">
      <c r="H757" s="177"/>
      <c r="I757" s="177"/>
      <c r="J757" s="177"/>
      <c r="K757" s="177"/>
      <c r="L757" s="178">
        <v>0.12</v>
      </c>
      <c r="M757" s="178">
        <v>0.123</v>
      </c>
      <c r="N757" s="178">
        <v>0.121</v>
      </c>
      <c r="O757" s="178">
        <v>0.13200000000000001</v>
      </c>
      <c r="P757" s="178">
        <v>0.13200000000000001</v>
      </c>
      <c r="Q757" s="175"/>
      <c r="R757" s="169" t="s">
        <v>12</v>
      </c>
    </row>
    <row r="758" spans="8:18" ht="14">
      <c r="H758" s="177"/>
      <c r="I758" s="177"/>
      <c r="J758" s="177"/>
      <c r="K758" s="177"/>
      <c r="L758" s="178">
        <v>0.129</v>
      </c>
      <c r="M758" s="178">
        <v>0.126</v>
      </c>
      <c r="N758" s="178">
        <v>0.13700000000000001</v>
      </c>
      <c r="O758" s="178">
        <v>0.13700000000000001</v>
      </c>
      <c r="P758" s="178">
        <v>0.13700000000000001</v>
      </c>
      <c r="Q758" s="175"/>
      <c r="R758" s="169" t="s">
        <v>13</v>
      </c>
    </row>
    <row r="759" spans="8:18" ht="14">
      <c r="H759" s="177"/>
      <c r="I759" s="177"/>
      <c r="J759" s="177"/>
      <c r="K759" s="177"/>
      <c r="L759" s="178">
        <v>0.126</v>
      </c>
      <c r="M759" s="178">
        <v>0.13500000000000001</v>
      </c>
      <c r="N759" s="178">
        <v>0.13300000000000001</v>
      </c>
      <c r="O759" s="178">
        <v>0.14000000000000001</v>
      </c>
      <c r="P759" s="178">
        <v>0.14000000000000001</v>
      </c>
      <c r="Q759" s="175"/>
      <c r="R759" s="169" t="s">
        <v>14</v>
      </c>
    </row>
    <row r="760" spans="8:18" ht="14">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ht="14">
      <c r="H761" s="167"/>
      <c r="I761" s="167"/>
      <c r="J761" s="167"/>
      <c r="K761" s="167"/>
      <c r="L761" s="178"/>
      <c r="M761" s="178"/>
      <c r="N761" s="178">
        <v>0.13300000000000001</v>
      </c>
      <c r="O761" s="178">
        <v>0.123</v>
      </c>
      <c r="P761" s="178">
        <v>0.123</v>
      </c>
      <c r="Q761" s="180"/>
      <c r="R761" s="181" t="s">
        <v>743</v>
      </c>
    </row>
    <row r="762" spans="8:18" ht="14">
      <c r="H762" s="386" t="s">
        <v>752</v>
      </c>
      <c r="I762" s="386"/>
      <c r="J762" s="386"/>
      <c r="K762" s="386"/>
      <c r="L762" s="386"/>
      <c r="M762" s="386"/>
      <c r="N762" s="386"/>
      <c r="O762" s="386"/>
      <c r="P762" s="211"/>
      <c r="Q762" s="176"/>
      <c r="R762" s="165"/>
    </row>
    <row r="763" spans="8:18" ht="14">
      <c r="H763" s="177"/>
      <c r="I763" s="177"/>
      <c r="J763" s="177"/>
      <c r="K763" s="177"/>
      <c r="L763" s="178">
        <v>0.23300000000000001</v>
      </c>
      <c r="M763" s="178">
        <v>0.22900000000000001</v>
      </c>
      <c r="N763" s="178">
        <v>0.22600000000000001</v>
      </c>
      <c r="O763" s="178">
        <v>0.217</v>
      </c>
      <c r="P763" s="178">
        <v>0.217</v>
      </c>
      <c r="Q763" s="175"/>
      <c r="R763" s="169" t="s">
        <v>12</v>
      </c>
    </row>
    <row r="764" spans="8:18" ht="14">
      <c r="H764" s="177"/>
      <c r="I764" s="177"/>
      <c r="J764" s="177"/>
      <c r="K764" s="177"/>
      <c r="L764" s="178">
        <v>0.221</v>
      </c>
      <c r="M764" s="178">
        <v>0.23400000000000001</v>
      </c>
      <c r="N764" s="178">
        <v>0.24</v>
      </c>
      <c r="O764" s="178">
        <v>0.223</v>
      </c>
      <c r="P764" s="178">
        <v>0.223</v>
      </c>
      <c r="Q764" s="175"/>
      <c r="R764" s="169" t="s">
        <v>13</v>
      </c>
    </row>
    <row r="765" spans="8:18" ht="14">
      <c r="H765" s="177"/>
      <c r="I765" s="177"/>
      <c r="J765" s="177"/>
      <c r="K765" s="177"/>
      <c r="L765" s="178">
        <v>0.22900000000000001</v>
      </c>
      <c r="M765" s="178">
        <v>0.23200000000000001</v>
      </c>
      <c r="N765" s="178">
        <v>0.23</v>
      </c>
      <c r="O765" s="178">
        <v>0.222</v>
      </c>
      <c r="P765" s="178">
        <v>0.222</v>
      </c>
      <c r="Q765" s="175"/>
      <c r="R765" s="169" t="s">
        <v>14</v>
      </c>
    </row>
    <row r="766" spans="8:18" ht="14">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ht="14">
      <c r="H767" s="170"/>
      <c r="I767" s="170"/>
      <c r="J767" s="170"/>
      <c r="K767" s="170"/>
      <c r="L767" s="178"/>
      <c r="M767" s="178"/>
      <c r="N767" s="178">
        <v>0.22800000000000001</v>
      </c>
      <c r="O767" s="178">
        <v>0.27900000000000003</v>
      </c>
      <c r="P767" s="178">
        <v>0.27900000000000003</v>
      </c>
      <c r="Q767" s="180"/>
      <c r="R767" s="181" t="s">
        <v>743</v>
      </c>
    </row>
    <row r="768" spans="8:18" ht="14">
      <c r="H768" s="165"/>
      <c r="I768" s="174"/>
      <c r="J768" s="174"/>
      <c r="K768" s="174"/>
      <c r="L768" s="174"/>
      <c r="M768" s="174"/>
      <c r="N768" s="174"/>
      <c r="O768" s="166"/>
      <c r="P768" s="166"/>
      <c r="Q768" s="175"/>
      <c r="R768" s="169"/>
    </row>
    <row r="769" spans="8:18" ht="14">
      <c r="H769" s="383" t="s">
        <v>753</v>
      </c>
      <c r="I769" s="383"/>
      <c r="J769" s="383"/>
      <c r="K769" s="383"/>
      <c r="L769" s="383"/>
      <c r="M769" s="383"/>
      <c r="N769" s="383"/>
      <c r="O769" s="383"/>
      <c r="P769" s="208"/>
      <c r="Q769" s="175"/>
      <c r="R769" s="165"/>
    </row>
    <row r="770" spans="8:18" ht="14">
      <c r="H770" s="167"/>
      <c r="I770" s="167"/>
      <c r="J770" s="167"/>
      <c r="K770" s="167">
        <v>246</v>
      </c>
      <c r="L770" s="167">
        <v>265</v>
      </c>
      <c r="M770" s="167">
        <v>311</v>
      </c>
      <c r="N770" s="167">
        <v>271</v>
      </c>
      <c r="O770" s="167">
        <v>155</v>
      </c>
      <c r="P770" s="167">
        <v>155</v>
      </c>
      <c r="Q770" s="168"/>
      <c r="R770" s="169" t="s">
        <v>12</v>
      </c>
    </row>
    <row r="771" spans="8:18" ht="14">
      <c r="H771" s="167"/>
      <c r="I771" s="167"/>
      <c r="J771" s="167"/>
      <c r="K771" s="167">
        <v>219</v>
      </c>
      <c r="L771" s="167">
        <v>227</v>
      </c>
      <c r="M771" s="167">
        <v>229</v>
      </c>
      <c r="N771" s="167">
        <v>106</v>
      </c>
      <c r="O771" s="167">
        <v>156</v>
      </c>
      <c r="P771" s="167">
        <v>156</v>
      </c>
      <c r="Q771" s="168"/>
      <c r="R771" s="169" t="s">
        <v>13</v>
      </c>
    </row>
    <row r="772" spans="8:18" ht="14">
      <c r="H772" s="167"/>
      <c r="I772" s="167"/>
      <c r="J772" s="167"/>
      <c r="K772" s="167">
        <v>145</v>
      </c>
      <c r="L772" s="167">
        <v>142</v>
      </c>
      <c r="M772" s="167">
        <v>112</v>
      </c>
      <c r="N772" s="167">
        <v>136</v>
      </c>
      <c r="O772" s="167">
        <v>139</v>
      </c>
      <c r="P772" s="167">
        <v>139</v>
      </c>
      <c r="Q772" s="168"/>
      <c r="R772" s="169" t="s">
        <v>14</v>
      </c>
    </row>
    <row r="773" spans="8:18" ht="14">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ht="14">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754</v>
      </c>
    </row>
    <row r="775" spans="8:18" ht="14">
      <c r="H775" s="182">
        <v>3570</v>
      </c>
      <c r="I775" s="182">
        <v>3908</v>
      </c>
      <c r="J775" s="182">
        <v>4205</v>
      </c>
      <c r="K775" s="182">
        <v>4530</v>
      </c>
      <c r="L775" s="182">
        <v>4894</v>
      </c>
      <c r="M775" s="182">
        <v>5215</v>
      </c>
      <c r="N775" s="182">
        <v>5685</v>
      </c>
      <c r="O775" s="182">
        <v>6280</v>
      </c>
      <c r="P775" s="182">
        <v>6280</v>
      </c>
      <c r="Q775" s="168"/>
      <c r="R775" s="169" t="s">
        <v>755</v>
      </c>
    </row>
    <row r="776" spans="8:18" ht="14">
      <c r="H776" s="167">
        <v>3916</v>
      </c>
      <c r="I776" s="167">
        <v>4257</v>
      </c>
      <c r="J776" s="167">
        <v>4645</v>
      </c>
      <c r="K776" s="167">
        <v>5017</v>
      </c>
      <c r="L776" s="167">
        <v>5336</v>
      </c>
      <c r="M776" s="167">
        <v>5687</v>
      </c>
      <c r="N776" s="167">
        <v>5919</v>
      </c>
      <c r="O776" s="167">
        <v>6020</v>
      </c>
      <c r="P776" s="167">
        <v>6020</v>
      </c>
      <c r="Q776" s="168"/>
      <c r="R776" s="169" t="s">
        <v>756</v>
      </c>
    </row>
    <row r="777" spans="8:18" ht="14">
      <c r="H777" s="167">
        <v>641</v>
      </c>
      <c r="I777" s="167">
        <v>667</v>
      </c>
      <c r="J777" s="167">
        <v>692</v>
      </c>
      <c r="K777" s="167">
        <v>721</v>
      </c>
      <c r="L777" s="167">
        <v>758</v>
      </c>
      <c r="M777" s="167">
        <v>810</v>
      </c>
      <c r="N777" s="167">
        <v>828</v>
      </c>
      <c r="O777" s="167">
        <v>834</v>
      </c>
      <c r="P777" s="167">
        <v>834</v>
      </c>
      <c r="Q777" s="168"/>
      <c r="R777" s="169" t="s">
        <v>757</v>
      </c>
    </row>
    <row r="778" spans="8:18" ht="14">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746</v>
      </c>
    </row>
    <row r="779" spans="8:18" ht="14">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758</v>
      </c>
    </row>
    <row r="780" spans="8:18" ht="14">
      <c r="H780" s="383" t="s">
        <v>759</v>
      </c>
      <c r="I780" s="383"/>
      <c r="J780" s="383"/>
      <c r="K780" s="383"/>
      <c r="L780" s="383"/>
      <c r="M780" s="383"/>
      <c r="N780" s="383"/>
      <c r="O780" s="383"/>
      <c r="P780" s="208"/>
      <c r="Q780" s="176"/>
      <c r="R780" s="165"/>
    </row>
    <row r="781" spans="8:18" ht="14">
      <c r="H781" s="182">
        <v>6986</v>
      </c>
      <c r="I781" s="182">
        <v>7597</v>
      </c>
      <c r="J781" s="182">
        <v>8210</v>
      </c>
      <c r="K781" s="182">
        <v>8814</v>
      </c>
      <c r="L781" s="182">
        <v>9414</v>
      </c>
      <c r="M781" s="182">
        <v>9998</v>
      </c>
      <c r="N781" s="182">
        <f>+N778*0.85</f>
        <v>10567.199999999999</v>
      </c>
      <c r="O781" s="182">
        <f>+O778*0.85</f>
        <v>11163.9</v>
      </c>
      <c r="P781" s="182">
        <f>+P778*0.85</f>
        <v>11163.9</v>
      </c>
      <c r="Q781" s="176"/>
      <c r="R781" s="186" t="s">
        <v>760</v>
      </c>
    </row>
    <row r="782" spans="8:18" ht="14">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761</v>
      </c>
    </row>
    <row r="783" spans="8:18" ht="14">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746</v>
      </c>
    </row>
    <row r="784" spans="8:18" ht="14">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762</v>
      </c>
    </row>
    <row r="785" spans="8:18" ht="14">
      <c r="H785" s="188"/>
      <c r="I785" s="188"/>
      <c r="J785" s="188"/>
      <c r="K785" s="188"/>
      <c r="L785" s="188"/>
      <c r="M785" s="188"/>
      <c r="N785" s="188"/>
      <c r="O785" s="166"/>
      <c r="P785" s="166"/>
      <c r="Q785" s="176"/>
      <c r="R785" s="169"/>
    </row>
    <row r="786" spans="8:18" ht="14">
      <c r="H786" s="165"/>
      <c r="I786" s="174"/>
      <c r="J786" s="174"/>
      <c r="K786" s="383" t="s">
        <v>763</v>
      </c>
      <c r="L786" s="383"/>
      <c r="M786" s="383"/>
      <c r="N786" s="383"/>
      <c r="O786" s="383"/>
      <c r="P786" s="208"/>
      <c r="Q786" s="175"/>
      <c r="R786" s="165"/>
    </row>
    <row r="787" spans="8:18" ht="14">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764</v>
      </c>
    </row>
    <row r="788" spans="8:18" ht="14">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745</v>
      </c>
    </row>
    <row r="789" spans="8:18" ht="14">
      <c r="H789" s="185"/>
      <c r="I789" s="185"/>
      <c r="J789" s="185"/>
      <c r="K789" s="185"/>
      <c r="L789" s="185"/>
      <c r="M789" s="188"/>
      <c r="N789" s="185"/>
      <c r="O789" s="166"/>
      <c r="P789" s="166"/>
      <c r="Q789" s="184"/>
      <c r="R789" s="185"/>
    </row>
    <row r="790" spans="8:18" ht="14">
      <c r="H790" s="388" t="s">
        <v>765</v>
      </c>
      <c r="I790" s="388"/>
      <c r="J790" s="388"/>
      <c r="K790" s="388"/>
      <c r="L790" s="388"/>
      <c r="M790" s="388"/>
      <c r="N790" s="388"/>
      <c r="O790" s="388"/>
      <c r="P790" s="212"/>
      <c r="Q790" s="184"/>
      <c r="R790" s="185"/>
    </row>
    <row r="791" spans="8:18" ht="14">
      <c r="H791" s="387" t="s">
        <v>766</v>
      </c>
      <c r="I791" s="387"/>
      <c r="J791" s="387"/>
      <c r="K791" s="387"/>
      <c r="L791" s="387"/>
      <c r="M791" s="387"/>
      <c r="N791" s="387"/>
      <c r="O791" s="387"/>
      <c r="P791" s="213"/>
      <c r="Q791" s="184"/>
      <c r="R791" s="185"/>
    </row>
    <row r="792" spans="8:18" ht="14">
      <c r="H792" s="177"/>
      <c r="I792" s="177"/>
      <c r="J792" s="177"/>
      <c r="K792" s="177">
        <v>1.2E-2</v>
      </c>
      <c r="L792" s="177">
        <v>5.6000000000000001E-2</v>
      </c>
      <c r="M792" s="177">
        <v>3.1E-2</v>
      </c>
      <c r="N792" s="177">
        <v>-0.04</v>
      </c>
      <c r="O792" s="177">
        <v>-0.17100000000000001</v>
      </c>
      <c r="P792" s="177">
        <v>-0.17100000000000001</v>
      </c>
      <c r="Q792" s="168"/>
      <c r="R792" s="169" t="s">
        <v>12</v>
      </c>
    </row>
    <row r="793" spans="8:18" ht="14">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ht="14">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ht="14">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ht="14">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754</v>
      </c>
    </row>
    <row r="797" spans="8:18" ht="14">
      <c r="H797" s="387" t="s">
        <v>767</v>
      </c>
      <c r="I797" s="387"/>
      <c r="J797" s="387"/>
      <c r="K797" s="387"/>
      <c r="L797" s="387"/>
      <c r="M797" s="387"/>
      <c r="N797" s="387"/>
      <c r="O797" s="387"/>
      <c r="P797" s="213"/>
      <c r="Q797" s="184"/>
      <c r="R797" s="185"/>
    </row>
    <row r="798" spans="8:18" ht="14">
      <c r="H798" s="167"/>
      <c r="I798" s="167"/>
      <c r="J798" s="167"/>
      <c r="K798" s="167">
        <v>77426</v>
      </c>
      <c r="L798" s="167">
        <v>81226</v>
      </c>
      <c r="M798" s="167">
        <v>82380</v>
      </c>
      <c r="N798" s="167">
        <v>78872</v>
      </c>
      <c r="O798" s="167">
        <v>65024</v>
      </c>
      <c r="P798" s="167">
        <v>65024</v>
      </c>
      <c r="Q798" s="168">
        <f>+O798/N798-1</f>
        <v>-0.17557561618825435</v>
      </c>
      <c r="R798" s="169" t="s">
        <v>12</v>
      </c>
    </row>
    <row r="799" spans="8:18" ht="14">
      <c r="H799" s="167"/>
      <c r="I799" s="167"/>
      <c r="J799" s="167"/>
      <c r="K799" s="167">
        <v>79613</v>
      </c>
      <c r="L799" s="167">
        <v>82036</v>
      </c>
      <c r="M799" s="167">
        <v>83725</v>
      </c>
      <c r="N799" s="167">
        <v>66950</v>
      </c>
      <c r="O799" s="167">
        <v>67767</v>
      </c>
      <c r="P799" s="167">
        <v>67767</v>
      </c>
      <c r="Q799" s="168">
        <f>+O799/N799-1</f>
        <v>1.2203136669156178E-2</v>
      </c>
      <c r="R799" s="169" t="s">
        <v>13</v>
      </c>
    </row>
    <row r="800" spans="8:18" ht="14">
      <c r="H800" s="167"/>
      <c r="I800" s="167"/>
      <c r="J800" s="167"/>
      <c r="K800" s="167">
        <v>79472</v>
      </c>
      <c r="L800" s="167">
        <v>79772</v>
      </c>
      <c r="M800" s="167">
        <v>80714</v>
      </c>
      <c r="N800" s="167">
        <v>69068</v>
      </c>
      <c r="O800" s="167">
        <v>62281</v>
      </c>
      <c r="P800" s="167">
        <v>62281</v>
      </c>
      <c r="Q800" s="168">
        <f>+O800/N800-1</f>
        <v>-9.8265477500434351E-2</v>
      </c>
      <c r="R800" s="169" t="s">
        <v>14</v>
      </c>
    </row>
    <row r="801" spans="8:18" ht="14">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ht="14">
      <c r="H802" s="191"/>
      <c r="I802" s="192"/>
      <c r="J802" s="192">
        <v>78706</v>
      </c>
      <c r="K802" s="193">
        <v>79786</v>
      </c>
      <c r="L802" s="193">
        <v>81788</v>
      </c>
      <c r="M802" s="193">
        <v>82928</v>
      </c>
      <c r="N802" s="194">
        <v>70851</v>
      </c>
      <c r="O802" s="194">
        <v>65928</v>
      </c>
      <c r="P802" s="194">
        <v>65928</v>
      </c>
      <c r="Q802" s="168">
        <f>+O802/N802-1</f>
        <v>-6.9483846381843573E-2</v>
      </c>
      <c r="R802" s="169" t="s">
        <v>754</v>
      </c>
    </row>
    <row r="803" spans="8:18" ht="14">
      <c r="H803" s="387" t="s">
        <v>768</v>
      </c>
      <c r="I803" s="387"/>
      <c r="J803" s="387"/>
      <c r="K803" s="387"/>
      <c r="L803" s="387"/>
      <c r="M803" s="387"/>
      <c r="N803" s="387"/>
      <c r="O803" s="387"/>
      <c r="P803" s="213"/>
      <c r="Q803" s="184"/>
      <c r="R803" s="185"/>
    </row>
    <row r="804" spans="8:18" ht="14">
      <c r="H804" s="167"/>
      <c r="I804" s="167"/>
      <c r="J804" s="167"/>
      <c r="K804" s="167">
        <v>66</v>
      </c>
      <c r="L804" s="167">
        <v>69</v>
      </c>
      <c r="M804" s="167">
        <v>69</v>
      </c>
      <c r="N804" s="167">
        <v>70</v>
      </c>
      <c r="O804" s="167">
        <v>77</v>
      </c>
      <c r="P804" s="167">
        <v>77</v>
      </c>
      <c r="Q804" s="168">
        <f>+O804/N804-1</f>
        <v>0.10000000000000009</v>
      </c>
      <c r="R804" s="169" t="s">
        <v>12</v>
      </c>
    </row>
    <row r="805" spans="8:18" ht="14">
      <c r="H805" s="167"/>
      <c r="I805" s="167"/>
      <c r="J805" s="167"/>
      <c r="K805" s="167">
        <v>67</v>
      </c>
      <c r="L805" s="167">
        <v>69</v>
      </c>
      <c r="M805" s="167">
        <v>69</v>
      </c>
      <c r="N805" s="167">
        <v>79</v>
      </c>
      <c r="O805" s="167">
        <v>82</v>
      </c>
      <c r="P805" s="167">
        <v>82</v>
      </c>
      <c r="Q805" s="168">
        <f>+O805/N805-1</f>
        <v>3.7974683544303778E-2</v>
      </c>
      <c r="R805" s="169" t="s">
        <v>13</v>
      </c>
    </row>
    <row r="806" spans="8:18" ht="14">
      <c r="H806" s="167"/>
      <c r="I806" s="167"/>
      <c r="J806" s="167"/>
      <c r="K806" s="167">
        <v>67</v>
      </c>
      <c r="L806" s="167">
        <v>69</v>
      </c>
      <c r="M806" s="167">
        <v>70</v>
      </c>
      <c r="N806" s="167">
        <v>75</v>
      </c>
      <c r="O806" s="167">
        <v>85</v>
      </c>
      <c r="P806" s="167">
        <v>85</v>
      </c>
      <c r="Q806" s="168">
        <f>+O806/N806-1</f>
        <v>0.1333333333333333</v>
      </c>
      <c r="R806" s="169" t="s">
        <v>14</v>
      </c>
    </row>
    <row r="807" spans="8:18" ht="14">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ht="14">
      <c r="H808" s="191"/>
      <c r="I808" s="192"/>
      <c r="J808" s="192">
        <v>65</v>
      </c>
      <c r="K808" s="193">
        <v>67</v>
      </c>
      <c r="L808" s="193">
        <v>69</v>
      </c>
      <c r="M808" s="193">
        <v>70</v>
      </c>
      <c r="N808" s="193">
        <v>75</v>
      </c>
      <c r="O808" s="193">
        <v>82</v>
      </c>
      <c r="P808" s="193">
        <v>82</v>
      </c>
      <c r="Q808" s="168">
        <f>+O808/N808-1</f>
        <v>9.3333333333333268E-2</v>
      </c>
      <c r="R808" s="169" t="s">
        <v>754</v>
      </c>
    </row>
    <row r="809" spans="8:18" ht="14">
      <c r="H809" s="387" t="s">
        <v>769</v>
      </c>
      <c r="I809" s="387"/>
      <c r="J809" s="387"/>
      <c r="K809" s="387"/>
      <c r="L809" s="387"/>
      <c r="M809" s="387"/>
      <c r="N809" s="387"/>
      <c r="O809" s="387"/>
      <c r="P809" s="213"/>
      <c r="Q809" s="184"/>
      <c r="R809" s="185"/>
    </row>
    <row r="810" spans="8:18" ht="14">
      <c r="H810" s="167"/>
      <c r="I810" s="167"/>
      <c r="J810" s="167"/>
      <c r="K810" s="167">
        <v>1175</v>
      </c>
      <c r="L810" s="167">
        <v>1183</v>
      </c>
      <c r="M810" s="167">
        <v>1199</v>
      </c>
      <c r="N810" s="167">
        <v>1122</v>
      </c>
      <c r="O810" s="167">
        <v>845</v>
      </c>
      <c r="P810" s="167">
        <v>845</v>
      </c>
      <c r="Q810" s="168">
        <f>+O810/N810-1</f>
        <v>-0.24688057040998213</v>
      </c>
      <c r="R810" s="169" t="s">
        <v>12</v>
      </c>
    </row>
    <row r="811" spans="8:18" ht="14">
      <c r="H811" s="167"/>
      <c r="I811" s="167"/>
      <c r="J811" s="167"/>
      <c r="K811" s="167">
        <v>1194</v>
      </c>
      <c r="L811" s="167">
        <v>1186</v>
      </c>
      <c r="M811" s="167">
        <v>1223</v>
      </c>
      <c r="N811" s="167">
        <v>841</v>
      </c>
      <c r="O811" s="167">
        <v>823</v>
      </c>
      <c r="P811" s="167">
        <v>823</v>
      </c>
      <c r="Q811" s="168">
        <f>+O811/N811-1</f>
        <v>-2.1403091557669396E-2</v>
      </c>
      <c r="R811" s="169" t="s">
        <v>13</v>
      </c>
    </row>
    <row r="812" spans="8:18" ht="14">
      <c r="H812" s="167"/>
      <c r="I812" s="167"/>
      <c r="J812" s="167"/>
      <c r="K812" s="167">
        <v>1178</v>
      </c>
      <c r="L812" s="167">
        <v>1156</v>
      </c>
      <c r="M812" s="167">
        <v>1153</v>
      </c>
      <c r="N812" s="167">
        <v>917</v>
      </c>
      <c r="O812" s="167">
        <v>730</v>
      </c>
      <c r="P812" s="167">
        <v>730</v>
      </c>
      <c r="Q812" s="168">
        <f>+O812/N812-1</f>
        <v>-0.20392584514721923</v>
      </c>
      <c r="R812" s="169" t="s">
        <v>14</v>
      </c>
    </row>
    <row r="813" spans="8:18" ht="14">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ht="14">
      <c r="H814" s="191"/>
      <c r="I814" s="192"/>
      <c r="J814" s="192">
        <v>1216</v>
      </c>
      <c r="K814" s="194">
        <v>1184</v>
      </c>
      <c r="L814" s="193">
        <v>1185</v>
      </c>
      <c r="M814" s="193">
        <v>1187</v>
      </c>
      <c r="N814" s="194">
        <v>949</v>
      </c>
      <c r="O814" s="194">
        <v>805</v>
      </c>
      <c r="P814" s="194">
        <v>805</v>
      </c>
      <c r="Q814" s="168">
        <f>+O814/N814-1</f>
        <v>-0.15173867228661753</v>
      </c>
      <c r="R814" s="195" t="s">
        <v>770</v>
      </c>
    </row>
    <row r="815" spans="8:18" ht="14">
      <c r="H815" s="387" t="s">
        <v>771</v>
      </c>
      <c r="I815" s="387"/>
      <c r="J815" s="387"/>
      <c r="K815" s="387"/>
      <c r="L815" s="387"/>
      <c r="M815" s="387"/>
      <c r="N815" s="387"/>
      <c r="O815" s="387"/>
      <c r="P815" s="213"/>
      <c r="Q815" s="168"/>
      <c r="R815" s="185"/>
    </row>
    <row r="816" spans="8:18" ht="14">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ht="14">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ht="14">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ht="14">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ht="14">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772</v>
      </c>
    </row>
    <row r="821" spans="8:18" ht="14">
      <c r="H821" s="165"/>
      <c r="I821" s="174"/>
      <c r="J821" s="174"/>
      <c r="K821" s="174"/>
      <c r="L821" s="174"/>
      <c r="M821" s="174"/>
      <c r="N821" s="174"/>
      <c r="O821" s="166"/>
      <c r="P821" s="166"/>
      <c r="Q821" s="176"/>
      <c r="R821" s="169"/>
    </row>
    <row r="822" spans="8:18" ht="14">
      <c r="H822" s="165"/>
      <c r="I822" s="165"/>
      <c r="J822" s="383" t="s">
        <v>773</v>
      </c>
      <c r="K822" s="383"/>
      <c r="L822" s="383"/>
      <c r="M822" s="383"/>
      <c r="N822" s="383"/>
      <c r="O822" s="383"/>
      <c r="P822" s="208"/>
      <c r="Q822" s="200"/>
      <c r="R822" s="165"/>
    </row>
    <row r="823" spans="8:18" ht="14">
      <c r="H823" s="201"/>
      <c r="I823" s="201"/>
      <c r="J823" s="202">
        <v>0.64</v>
      </c>
      <c r="K823" s="201">
        <v>0.65</v>
      </c>
      <c r="L823" s="201">
        <v>0.64</v>
      </c>
      <c r="M823" s="201">
        <v>0.64</v>
      </c>
      <c r="N823" s="203"/>
      <c r="O823" s="166"/>
      <c r="P823" s="166"/>
      <c r="Q823" s="200"/>
      <c r="R823" s="201" t="s">
        <v>742</v>
      </c>
    </row>
    <row r="824" spans="8:18" ht="14">
      <c r="H824" s="201"/>
      <c r="I824" s="201"/>
      <c r="J824" s="202">
        <v>0.1</v>
      </c>
      <c r="K824" s="201">
        <v>0.1</v>
      </c>
      <c r="L824" s="201">
        <v>0.09</v>
      </c>
      <c r="M824" s="201">
        <v>0.09</v>
      </c>
      <c r="N824" s="203"/>
      <c r="O824" s="166"/>
      <c r="P824" s="166"/>
      <c r="Q824" s="200"/>
      <c r="R824" s="201" t="s">
        <v>774</v>
      </c>
    </row>
    <row r="825" spans="8:18" ht="14">
      <c r="H825" s="201"/>
      <c r="I825" s="201"/>
      <c r="J825" s="204">
        <v>0.08</v>
      </c>
      <c r="K825" s="205">
        <v>0.08</v>
      </c>
      <c r="L825" s="205">
        <v>0.06</v>
      </c>
      <c r="M825" s="205">
        <v>0.06</v>
      </c>
      <c r="N825" s="206"/>
      <c r="O825" s="166"/>
      <c r="P825" s="166"/>
      <c r="Q825" s="166"/>
      <c r="R825" s="201" t="s">
        <v>775</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4478" priority="1759" operator="lessThan">
      <formula>0</formula>
    </cfRule>
  </conditionalFormatting>
  <conditionalFormatting sqref="Q583">
    <cfRule type="cellIs" dxfId="4477" priority="1754" operator="lessThan">
      <formula>0</formula>
    </cfRule>
  </conditionalFormatting>
  <conditionalFormatting sqref="B348:N348">
    <cfRule type="cellIs" dxfId="4476" priority="1753" operator="lessThan">
      <formula>0</formula>
    </cfRule>
  </conditionalFormatting>
  <conditionalFormatting sqref="Q514:Q515">
    <cfRule type="cellIs" dxfId="4475" priority="1755" operator="lessThan">
      <formula>0</formula>
    </cfRule>
  </conditionalFormatting>
  <conditionalFormatting sqref="Q523 R529 R539:R545">
    <cfRule type="cellIs" dxfId="4474" priority="1756" operator="lessThan">
      <formula>0</formula>
    </cfRule>
  </conditionalFormatting>
  <conditionalFormatting sqref="Q531">
    <cfRule type="cellIs" dxfId="4473" priority="1757" operator="lessThan">
      <formula>0</formula>
    </cfRule>
  </conditionalFormatting>
  <conditionalFormatting sqref="Q562">
    <cfRule type="cellIs" dxfId="4472" priority="1758" operator="lessThan">
      <formula>0</formula>
    </cfRule>
  </conditionalFormatting>
  <conditionalFormatting sqref="B348:N348">
    <cfRule type="cellIs" dxfId="4471" priority="1752" operator="lessThan">
      <formula>0</formula>
    </cfRule>
  </conditionalFormatting>
  <conditionalFormatting sqref="R588">
    <cfRule type="cellIs" dxfId="4470" priority="1737" operator="lessThan">
      <formula>0</formula>
    </cfRule>
  </conditionalFormatting>
  <conditionalFormatting sqref="R499:R502">
    <cfRule type="cellIs" dxfId="4469" priority="1751" operator="lessThan">
      <formula>0</formula>
    </cfRule>
  </conditionalFormatting>
  <conditionalFormatting sqref="R503">
    <cfRule type="cellIs" dxfId="4468" priority="1750" operator="lessThan">
      <formula>0</formula>
    </cfRule>
  </conditionalFormatting>
  <conditionalFormatting sqref="R503">
    <cfRule type="cellIs" dxfId="4467" priority="1749" operator="lessThan">
      <formula>0</formula>
    </cfRule>
  </conditionalFormatting>
  <conditionalFormatting sqref="B514">
    <cfRule type="cellIs" dxfId="4466" priority="1747" operator="lessThan">
      <formula>0</formula>
    </cfRule>
  </conditionalFormatting>
  <conditionalFormatting sqref="B531">
    <cfRule type="cellIs" dxfId="4465" priority="1746" operator="lessThan">
      <formula>0</formula>
    </cfRule>
  </conditionalFormatting>
  <conditionalFormatting sqref="R520">
    <cfRule type="cellIs" dxfId="4464" priority="1745" operator="lessThan">
      <formula>0</formula>
    </cfRule>
  </conditionalFormatting>
  <conditionalFormatting sqref="R520">
    <cfRule type="cellIs" dxfId="4463" priority="1744" operator="lessThan">
      <formula>0</formula>
    </cfRule>
  </conditionalFormatting>
  <conditionalFormatting sqref="R567">
    <cfRule type="cellIs" dxfId="4462" priority="1739" operator="lessThan">
      <formula>0</formula>
    </cfRule>
  </conditionalFormatting>
  <conditionalFormatting sqref="B523 B515">
    <cfRule type="cellIs" dxfId="4461" priority="1748" operator="lessThan">
      <formula>0</formula>
    </cfRule>
  </conditionalFormatting>
  <conditionalFormatting sqref="R528">
    <cfRule type="cellIs" dxfId="4460" priority="1742" operator="lessThan">
      <formula>0</formula>
    </cfRule>
  </conditionalFormatting>
  <conditionalFormatting sqref="R536">
    <cfRule type="cellIs" dxfId="4459" priority="1741" operator="lessThan">
      <formula>0</formula>
    </cfRule>
  </conditionalFormatting>
  <conditionalFormatting sqref="R536">
    <cfRule type="cellIs" dxfId="4458" priority="1740" operator="lessThan">
      <formula>0</formula>
    </cfRule>
  </conditionalFormatting>
  <conditionalFormatting sqref="Q539">
    <cfRule type="cellIs" dxfId="4457" priority="1728" operator="lessThan">
      <formula>0</formula>
    </cfRule>
  </conditionalFormatting>
  <conditionalFormatting sqref="R528">
    <cfRule type="cellIs" dxfId="4456" priority="1743" operator="lessThan">
      <formula>0</formula>
    </cfRule>
  </conditionalFormatting>
  <conditionalFormatting sqref="R567">
    <cfRule type="cellIs" dxfId="4455" priority="1738" operator="lessThan">
      <formula>0</formula>
    </cfRule>
  </conditionalFormatting>
  <conditionalFormatting sqref="Q584:Q587">
    <cfRule type="cellIs" dxfId="4454" priority="1730" operator="lessThan">
      <formula>0</formula>
    </cfRule>
  </conditionalFormatting>
  <conditionalFormatting sqref="Q563:Q566">
    <cfRule type="cellIs" dxfId="4453" priority="1731" operator="lessThan">
      <formula>0</formula>
    </cfRule>
  </conditionalFormatting>
  <conditionalFormatting sqref="R366">
    <cfRule type="cellIs" dxfId="4452" priority="1689" operator="lessThan">
      <formula>0</formula>
    </cfRule>
  </conditionalFormatting>
  <conditionalFormatting sqref="R588">
    <cfRule type="cellIs" dxfId="4451" priority="1736" operator="lessThan">
      <formula>0</formula>
    </cfRule>
  </conditionalFormatting>
  <conditionalFormatting sqref="R544">
    <cfRule type="cellIs" dxfId="4450" priority="1727" operator="lessThan">
      <formula>0</formula>
    </cfRule>
  </conditionalFormatting>
  <conditionalFormatting sqref="J353:N354 K351:N352">
    <cfRule type="cellIs" dxfId="4449" priority="1716" operator="lessThan">
      <formula>0</formula>
    </cfRule>
  </conditionalFormatting>
  <conditionalFormatting sqref="Q516:Q519">
    <cfRule type="cellIs" dxfId="4448" priority="1735" operator="lessThan">
      <formula>0</formula>
    </cfRule>
  </conditionalFormatting>
  <conditionalFormatting sqref="Q524:Q527">
    <cfRule type="cellIs" dxfId="4447" priority="1734" operator="lessThan">
      <formula>0</formula>
    </cfRule>
  </conditionalFormatting>
  <conditionalFormatting sqref="Q539:Q543">
    <cfRule type="cellIs" dxfId="4446" priority="1733" operator="lessThan">
      <formula>0</formula>
    </cfRule>
  </conditionalFormatting>
  <conditionalFormatting sqref="Q532:Q535">
    <cfRule type="cellIs" dxfId="4445" priority="1732" operator="lessThan">
      <formula>0</formula>
    </cfRule>
  </conditionalFormatting>
  <conditionalFormatting sqref="R544">
    <cfRule type="cellIs" dxfId="4444" priority="1726" operator="lessThan">
      <formula>0</formula>
    </cfRule>
  </conditionalFormatting>
  <conditionalFormatting sqref="R354">
    <cfRule type="cellIs" dxfId="4443" priority="1709" operator="lessThan">
      <formula>0</formula>
    </cfRule>
  </conditionalFormatting>
  <conditionalFormatting sqref="R540:R543 B539">
    <cfRule type="cellIs" dxfId="4442" priority="1729" operator="lessThan">
      <formula>0</formula>
    </cfRule>
  </conditionalFormatting>
  <conditionalFormatting sqref="Q555:Q558">
    <cfRule type="cellIs" dxfId="4441" priority="1721" operator="lessThan">
      <formula>0</formula>
    </cfRule>
  </conditionalFormatting>
  <conditionalFormatting sqref="R555:R558 R560">
    <cfRule type="cellIs" dxfId="4440" priority="1724" operator="lessThan">
      <formula>0</formula>
    </cfRule>
  </conditionalFormatting>
  <conditionalFormatting sqref="R559">
    <cfRule type="cellIs" dxfId="4439" priority="1723" operator="lessThan">
      <formula>0</formula>
    </cfRule>
  </conditionalFormatting>
  <conditionalFormatting sqref="R468:R472">
    <cfRule type="cellIs" dxfId="4438" priority="1720" operator="lessThan">
      <formula>0</formula>
    </cfRule>
  </conditionalFormatting>
  <conditionalFormatting sqref="R559">
    <cfRule type="cellIs" dxfId="4437" priority="1722" operator="lessThan">
      <formula>0</formula>
    </cfRule>
  </conditionalFormatting>
  <conditionalFormatting sqref="J351">
    <cfRule type="cellIs" dxfId="4436" priority="1715" operator="lessThan">
      <formula>0</formula>
    </cfRule>
  </conditionalFormatting>
  <conditionalFormatting sqref="Q540:Q543">
    <cfRule type="cellIs" dxfId="4435" priority="1725" operator="lessThan">
      <formula>0</formula>
    </cfRule>
  </conditionalFormatting>
  <conditionalFormatting sqref="Q349:R350 R351:R353">
    <cfRule type="cellIs" dxfId="4434" priority="1719" operator="lessThan">
      <formula>0</formula>
    </cfRule>
  </conditionalFormatting>
  <conditionalFormatting sqref="R396">
    <cfRule type="cellIs" dxfId="4433" priority="1642" operator="lessThan">
      <formula>0</formula>
    </cfRule>
  </conditionalFormatting>
  <conditionalFormatting sqref="B349">
    <cfRule type="cellIs" dxfId="4432" priority="1714" operator="lessThan">
      <formula>0</formula>
    </cfRule>
  </conditionalFormatting>
  <conditionalFormatting sqref="Q393:Q395">
    <cfRule type="cellIs" dxfId="4431" priority="1646" operator="lessThan">
      <formula>0</formula>
    </cfRule>
  </conditionalFormatting>
  <conditionalFormatting sqref="R397">
    <cfRule type="cellIs" dxfId="4430" priority="1644" operator="lessThan">
      <formula>0</formula>
    </cfRule>
  </conditionalFormatting>
  <conditionalFormatting sqref="Q349:Q350">
    <cfRule type="cellIs" dxfId="4429" priority="1718" operator="lessThan">
      <formula>0</formula>
    </cfRule>
  </conditionalFormatting>
  <conditionalFormatting sqref="Q351:Q354">
    <cfRule type="cellIs" dxfId="4428" priority="1717" operator="lessThan">
      <formula>0</formula>
    </cfRule>
  </conditionalFormatting>
  <conditionalFormatting sqref="C397:M397">
    <cfRule type="cellIs" dxfId="4427" priority="1641" operator="lessThan">
      <formula>0</formula>
    </cfRule>
  </conditionalFormatting>
  <conditionalFormatting sqref="R355">
    <cfRule type="cellIs" dxfId="4426" priority="1712" operator="lessThan">
      <formula>0</formula>
    </cfRule>
  </conditionalFormatting>
  <conditionalFormatting sqref="Q398:R398 R399:R401">
    <cfRule type="cellIs" dxfId="4425" priority="1640" operator="lessThan">
      <formula>0</formula>
    </cfRule>
  </conditionalFormatting>
  <conditionalFormatting sqref="Q399:Q401">
    <cfRule type="cellIs" dxfId="4424" priority="1638" operator="lessThan">
      <formula>0</formula>
    </cfRule>
  </conditionalFormatting>
  <conditionalFormatting sqref="C357:J357">
    <cfRule type="cellIs" dxfId="4423" priority="1703" operator="lessThan">
      <formula>0</formula>
    </cfRule>
  </conditionalFormatting>
  <conditionalFormatting sqref="H385">
    <cfRule type="cellIs" dxfId="4422" priority="1603" operator="lessThan">
      <formula>0</formula>
    </cfRule>
  </conditionalFormatting>
  <conditionalFormatting sqref="R402">
    <cfRule type="cellIs" dxfId="4421" priority="1636" operator="lessThan">
      <formula>0</formula>
    </cfRule>
  </conditionalFormatting>
  <conditionalFormatting sqref="B350">
    <cfRule type="cellIs" dxfId="4420" priority="1713" operator="lessThan">
      <formula>0</formula>
    </cfRule>
  </conditionalFormatting>
  <conditionalFormatting sqref="J352">
    <cfRule type="cellIs" dxfId="4419" priority="1710" operator="lessThan">
      <formula>0</formula>
    </cfRule>
  </conditionalFormatting>
  <conditionalFormatting sqref="Q355">
    <cfRule type="cellIs" dxfId="4418" priority="1711" operator="lessThan">
      <formula>0</formula>
    </cfRule>
  </conditionalFormatting>
  <conditionalFormatting sqref="Q440">
    <cfRule type="cellIs" dxfId="4417" priority="1589" operator="lessThan">
      <formula>0</formula>
    </cfRule>
  </conditionalFormatting>
  <conditionalFormatting sqref="R354">
    <cfRule type="cellIs" dxfId="4416" priority="1708" operator="lessThan">
      <formula>0</formula>
    </cfRule>
  </conditionalFormatting>
  <conditionalFormatting sqref="Q356:R356 R357:R359">
    <cfRule type="cellIs" dxfId="4415" priority="1707" operator="lessThan">
      <formula>0</formula>
    </cfRule>
  </conditionalFormatting>
  <conditionalFormatting sqref="Q356">
    <cfRule type="cellIs" dxfId="4414" priority="1706" operator="lessThan">
      <formula>0</formula>
    </cfRule>
  </conditionalFormatting>
  <conditionalFormatting sqref="Q357:Q360">
    <cfRule type="cellIs" dxfId="4413" priority="1705" operator="lessThan">
      <formula>0</formula>
    </cfRule>
  </conditionalFormatting>
  <conditionalFormatting sqref="I358 K358:N358 C359:M360 K357:M357">
    <cfRule type="cellIs" dxfId="4412" priority="1704" operator="lessThan">
      <formula>0</formula>
    </cfRule>
  </conditionalFormatting>
  <conditionalFormatting sqref="B356">
    <cfRule type="cellIs" dxfId="4411" priority="1701" operator="lessThan">
      <formula>0</formula>
    </cfRule>
  </conditionalFormatting>
  <conditionalFormatting sqref="I357">
    <cfRule type="cellIs" dxfId="4410" priority="1702" operator="lessThan">
      <formula>0</formula>
    </cfRule>
  </conditionalFormatting>
  <conditionalFormatting sqref="R361">
    <cfRule type="cellIs" dxfId="4409" priority="1700" operator="lessThan">
      <formula>0</formula>
    </cfRule>
  </conditionalFormatting>
  <conditionalFormatting sqref="C358:J358">
    <cfRule type="cellIs" dxfId="4408" priority="1699" operator="lessThan">
      <formula>0</formula>
    </cfRule>
  </conditionalFormatting>
  <conditionalFormatting sqref="R360">
    <cfRule type="cellIs" dxfId="4407" priority="1698" operator="lessThan">
      <formula>0</formula>
    </cfRule>
  </conditionalFormatting>
  <conditionalFormatting sqref="R360">
    <cfRule type="cellIs" dxfId="4406" priority="1697" operator="lessThan">
      <formula>0</formula>
    </cfRule>
  </conditionalFormatting>
  <conditionalFormatting sqref="Q362:R362 R363:R365">
    <cfRule type="cellIs" dxfId="4405" priority="1696" operator="lessThan">
      <formula>0</formula>
    </cfRule>
  </conditionalFormatting>
  <conditionalFormatting sqref="Q362">
    <cfRule type="cellIs" dxfId="4404" priority="1695" operator="lessThan">
      <formula>0</formula>
    </cfRule>
  </conditionalFormatting>
  <conditionalFormatting sqref="J363">
    <cfRule type="cellIs" dxfId="4403" priority="1693" operator="lessThan">
      <formula>0</formula>
    </cfRule>
  </conditionalFormatting>
  <conditionalFormatting sqref="K363:N364 J365:M366">
    <cfRule type="cellIs" dxfId="4402" priority="1694" operator="lessThan">
      <formula>0</formula>
    </cfRule>
  </conditionalFormatting>
  <conditionalFormatting sqref="Q368">
    <cfRule type="cellIs" dxfId="4401" priority="1686" operator="lessThan">
      <formula>0</formula>
    </cfRule>
  </conditionalFormatting>
  <conditionalFormatting sqref="R367">
    <cfRule type="cellIs" dxfId="4400" priority="1691" operator="lessThan">
      <formula>0</formula>
    </cfRule>
  </conditionalFormatting>
  <conditionalFormatting sqref="B362">
    <cfRule type="cellIs" dxfId="4399" priority="1692" operator="lessThan">
      <formula>0</formula>
    </cfRule>
  </conditionalFormatting>
  <conditionalFormatting sqref="Q405:Q407">
    <cfRule type="cellIs" dxfId="4398" priority="1624" operator="lessThan">
      <formula>0</formula>
    </cfRule>
  </conditionalFormatting>
  <conditionalFormatting sqref="J364">
    <cfRule type="cellIs" dxfId="4397" priority="1690" operator="lessThan">
      <formula>0</formula>
    </cfRule>
  </conditionalFormatting>
  <conditionalFormatting sqref="R366">
    <cfRule type="cellIs" dxfId="4396" priority="1688" operator="lessThan">
      <formula>0</formula>
    </cfRule>
  </conditionalFormatting>
  <conditionalFormatting sqref="Q368:R368 R369:R371">
    <cfRule type="cellIs" dxfId="4395" priority="1687" operator="lessThan">
      <formula>0</formula>
    </cfRule>
  </conditionalFormatting>
  <conditionalFormatting sqref="R372">
    <cfRule type="cellIs" dxfId="4394" priority="1678" operator="lessThan">
      <formula>0</formula>
    </cfRule>
  </conditionalFormatting>
  <conditionalFormatting sqref="I370 K369:N370 C371:M372">
    <cfRule type="cellIs" dxfId="4393" priority="1685" operator="lessThan">
      <formula>0</formula>
    </cfRule>
  </conditionalFormatting>
  <conditionalFormatting sqref="I369">
    <cfRule type="cellIs" dxfId="4392" priority="1683" operator="lessThan">
      <formula>0</formula>
    </cfRule>
  </conditionalFormatting>
  <conditionalFormatting sqref="C369:J369">
    <cfRule type="cellIs" dxfId="4391" priority="1684" operator="lessThan">
      <formula>0</formula>
    </cfRule>
  </conditionalFormatting>
  <conditionalFormatting sqref="B368">
    <cfRule type="cellIs" dxfId="4390" priority="1682" operator="lessThan">
      <formula>0</formula>
    </cfRule>
  </conditionalFormatting>
  <conditionalFormatting sqref="R373">
    <cfRule type="cellIs" dxfId="4389" priority="1681" operator="lessThan">
      <formula>0</formula>
    </cfRule>
  </conditionalFormatting>
  <conditionalFormatting sqref="Q411:Q413">
    <cfRule type="cellIs" dxfId="4388" priority="1617" operator="lessThan">
      <formula>0</formula>
    </cfRule>
  </conditionalFormatting>
  <conditionalFormatting sqref="C370:J370">
    <cfRule type="cellIs" dxfId="4387" priority="1680" operator="lessThan">
      <formula>0</formula>
    </cfRule>
  </conditionalFormatting>
  <conditionalFormatting sqref="R372">
    <cfRule type="cellIs" dxfId="4386" priority="1679" operator="lessThan">
      <formula>0</formula>
    </cfRule>
  </conditionalFormatting>
  <conditionalFormatting sqref="Q374:R374 R375:R377">
    <cfRule type="cellIs" dxfId="4385" priority="1677" operator="lessThan">
      <formula>0</formula>
    </cfRule>
  </conditionalFormatting>
  <conditionalFormatting sqref="Q374">
    <cfRule type="cellIs" dxfId="4384" priority="1676" operator="lessThan">
      <formula>0</formula>
    </cfRule>
  </conditionalFormatting>
  <conditionalFormatting sqref="Q375:Q377">
    <cfRule type="cellIs" dxfId="4383" priority="1675" operator="lessThan">
      <formula>0</formula>
    </cfRule>
  </conditionalFormatting>
  <conditionalFormatting sqref="I376 K375:N376 C377:M378">
    <cfRule type="cellIs" dxfId="4382" priority="1674" operator="lessThan">
      <formula>0</formula>
    </cfRule>
  </conditionalFormatting>
  <conditionalFormatting sqref="I375">
    <cfRule type="cellIs" dxfId="4381" priority="1672" operator="lessThan">
      <formula>0</formula>
    </cfRule>
  </conditionalFormatting>
  <conditionalFormatting sqref="C375:J375">
    <cfRule type="cellIs" dxfId="4380" priority="1673" operator="lessThan">
      <formula>0</formula>
    </cfRule>
  </conditionalFormatting>
  <conditionalFormatting sqref="B374">
    <cfRule type="cellIs" dxfId="4379" priority="1671" operator="lessThan">
      <formula>0</formula>
    </cfRule>
  </conditionalFormatting>
  <conditionalFormatting sqref="R379">
    <cfRule type="cellIs" dxfId="4378" priority="1670" operator="lessThan">
      <formula>0</formula>
    </cfRule>
  </conditionalFormatting>
  <conditionalFormatting sqref="C376:J376">
    <cfRule type="cellIs" dxfId="4377" priority="1669" operator="lessThan">
      <formula>0</formula>
    </cfRule>
  </conditionalFormatting>
  <conditionalFormatting sqref="R378">
    <cfRule type="cellIs" dxfId="4376" priority="1668" operator="lessThan">
      <formula>0</formula>
    </cfRule>
  </conditionalFormatting>
  <conditionalFormatting sqref="R378">
    <cfRule type="cellIs" dxfId="4375" priority="1667" operator="lessThan">
      <formula>0</formula>
    </cfRule>
  </conditionalFormatting>
  <conditionalFormatting sqref="Q380:R380 R381:R383">
    <cfRule type="cellIs" dxfId="4374" priority="1666" operator="lessThan">
      <formula>0</formula>
    </cfRule>
  </conditionalFormatting>
  <conditionalFormatting sqref="Q380">
    <cfRule type="cellIs" dxfId="4373" priority="1665" operator="lessThan">
      <formula>0</formula>
    </cfRule>
  </conditionalFormatting>
  <conditionalFormatting sqref="Q381:Q383">
    <cfRule type="cellIs" dxfId="4372" priority="1664" operator="lessThan">
      <formula>0</formula>
    </cfRule>
  </conditionalFormatting>
  <conditionalFormatting sqref="I382 K381:N382 C383:N383 C384:M384">
    <cfRule type="cellIs" dxfId="4371" priority="1663" operator="lessThan">
      <formula>0</formula>
    </cfRule>
  </conditionalFormatting>
  <conditionalFormatting sqref="I381">
    <cfRule type="cellIs" dxfId="4370" priority="1661" operator="lessThan">
      <formula>0</formula>
    </cfRule>
  </conditionalFormatting>
  <conditionalFormatting sqref="C381:J381">
    <cfRule type="cellIs" dxfId="4369" priority="1662" operator="lessThan">
      <formula>0</formula>
    </cfRule>
  </conditionalFormatting>
  <conditionalFormatting sqref="B380">
    <cfRule type="cellIs" dxfId="4368" priority="1660" operator="lessThan">
      <formula>0</formula>
    </cfRule>
  </conditionalFormatting>
  <conditionalFormatting sqref="R385">
    <cfRule type="cellIs" dxfId="4367" priority="1659" operator="lessThan">
      <formula>0</formula>
    </cfRule>
  </conditionalFormatting>
  <conditionalFormatting sqref="C382:J382">
    <cfRule type="cellIs" dxfId="4366" priority="1658" operator="lessThan">
      <formula>0</formula>
    </cfRule>
  </conditionalFormatting>
  <conditionalFormatting sqref="R384">
    <cfRule type="cellIs" dxfId="4365" priority="1657" operator="lessThan">
      <formula>0</formula>
    </cfRule>
  </conditionalFormatting>
  <conditionalFormatting sqref="R384">
    <cfRule type="cellIs" dxfId="4364" priority="1656" operator="lessThan">
      <formula>0</formula>
    </cfRule>
  </conditionalFormatting>
  <conditionalFormatting sqref="Q386:R386 R387:R389">
    <cfRule type="cellIs" dxfId="4363" priority="1655" operator="lessThan">
      <formula>0</formula>
    </cfRule>
  </conditionalFormatting>
  <conditionalFormatting sqref="Q386">
    <cfRule type="cellIs" dxfId="4362" priority="1654" operator="lessThan">
      <formula>0</formula>
    </cfRule>
  </conditionalFormatting>
  <conditionalFormatting sqref="Q387:Q389">
    <cfRule type="cellIs" dxfId="4361" priority="1653" operator="lessThan">
      <formula>0</formula>
    </cfRule>
  </conditionalFormatting>
  <conditionalFormatting sqref="B386">
    <cfRule type="cellIs" dxfId="4360" priority="1652" operator="lessThan">
      <formula>0</formula>
    </cfRule>
  </conditionalFormatting>
  <conditionalFormatting sqref="R391">
    <cfRule type="cellIs" dxfId="4359" priority="1651" operator="lessThan">
      <formula>0</formula>
    </cfRule>
  </conditionalFormatting>
  <conditionalFormatting sqref="R390">
    <cfRule type="cellIs" dxfId="4358" priority="1650" operator="lessThan">
      <formula>0</formula>
    </cfRule>
  </conditionalFormatting>
  <conditionalFormatting sqref="R390">
    <cfRule type="cellIs" dxfId="4357" priority="1649" operator="lessThan">
      <formula>0</formula>
    </cfRule>
  </conditionalFormatting>
  <conditionalFormatting sqref="Q392:R392 R393:R395">
    <cfRule type="cellIs" dxfId="4356" priority="1648" operator="lessThan">
      <formula>0</formula>
    </cfRule>
  </conditionalFormatting>
  <conditionalFormatting sqref="Q392">
    <cfRule type="cellIs" dxfId="4355" priority="1647" operator="lessThan">
      <formula>0</formula>
    </cfRule>
  </conditionalFormatting>
  <conditionalFormatting sqref="H397">
    <cfRule type="cellIs" dxfId="4354" priority="1606" operator="lessThan">
      <formula>0</formula>
    </cfRule>
  </conditionalFormatting>
  <conditionalFormatting sqref="B392">
    <cfRule type="cellIs" dxfId="4353" priority="1645" operator="lessThan">
      <formula>0</formula>
    </cfRule>
  </conditionalFormatting>
  <conditionalFormatting sqref="H378">
    <cfRule type="cellIs" dxfId="4352" priority="1602" operator="lessThan">
      <formula>0</formula>
    </cfRule>
  </conditionalFormatting>
  <conditionalFormatting sqref="R396">
    <cfRule type="cellIs" dxfId="4351" priority="1643" operator="lessThan">
      <formula>0</formula>
    </cfRule>
  </conditionalFormatting>
  <conditionalFormatting sqref="H360">
    <cfRule type="cellIs" dxfId="4350" priority="1600" operator="lessThan">
      <formula>0</formula>
    </cfRule>
  </conditionalFormatting>
  <conditionalFormatting sqref="H361">
    <cfRule type="cellIs" dxfId="4349" priority="1599" operator="lessThan">
      <formula>0</formula>
    </cfRule>
  </conditionalFormatting>
  <conditionalFormatting sqref="Q398">
    <cfRule type="cellIs" dxfId="4348" priority="1639" operator="lessThan">
      <formula>0</formula>
    </cfRule>
  </conditionalFormatting>
  <conditionalFormatting sqref="R438">
    <cfRule type="cellIs" dxfId="4347" priority="1592" operator="lessThan">
      <formula>0</formula>
    </cfRule>
  </conditionalFormatting>
  <conditionalFormatting sqref="H372">
    <cfRule type="cellIs" dxfId="4346" priority="1598" operator="lessThan">
      <formula>0</formula>
    </cfRule>
  </conditionalFormatting>
  <conditionalFormatting sqref="R402">
    <cfRule type="cellIs" dxfId="4345" priority="1637" operator="lessThan">
      <formula>0</formula>
    </cfRule>
  </conditionalFormatting>
  <conditionalFormatting sqref="Q440:R440 R441:R443">
    <cfRule type="cellIs" dxfId="4344" priority="1590" operator="lessThan">
      <formula>0</formula>
    </cfRule>
  </conditionalFormatting>
  <conditionalFormatting sqref="C391:M391">
    <cfRule type="cellIs" dxfId="4343" priority="1635" operator="lessThan">
      <formula>0</formula>
    </cfRule>
  </conditionalFormatting>
  <conditionalFormatting sqref="C385:M385">
    <cfRule type="cellIs" dxfId="4342" priority="1634" operator="lessThan">
      <formula>0</formula>
    </cfRule>
  </conditionalFormatting>
  <conditionalFormatting sqref="C379:M379">
    <cfRule type="cellIs" dxfId="4341" priority="1633" operator="lessThan">
      <formula>0</formula>
    </cfRule>
  </conditionalFormatting>
  <conditionalFormatting sqref="C373:M373">
    <cfRule type="cellIs" dxfId="4340" priority="1632" operator="lessThan">
      <formula>0</formula>
    </cfRule>
  </conditionalFormatting>
  <conditionalFormatting sqref="J367:M367">
    <cfRule type="cellIs" dxfId="4339" priority="1631" operator="lessThan">
      <formula>0</formula>
    </cfRule>
  </conditionalFormatting>
  <conditionalFormatting sqref="C361:M361">
    <cfRule type="cellIs" dxfId="4338" priority="1630" operator="lessThan">
      <formula>0</formula>
    </cfRule>
  </conditionalFormatting>
  <conditionalFormatting sqref="J355:N355">
    <cfRule type="cellIs" dxfId="4337" priority="1629" operator="lessThan">
      <formula>0</formula>
    </cfRule>
  </conditionalFormatting>
  <conditionalFormatting sqref="B398">
    <cfRule type="cellIs" dxfId="4336" priority="1628" operator="lessThan">
      <formula>0</formula>
    </cfRule>
  </conditionalFormatting>
  <conditionalFormatting sqref="B403">
    <cfRule type="cellIs" dxfId="4335" priority="1627" operator="lessThan">
      <formula>0</formula>
    </cfRule>
  </conditionalFormatting>
  <conditionalFormatting sqref="R408">
    <cfRule type="cellIs" dxfId="4334" priority="1621" operator="lessThan">
      <formula>0</formula>
    </cfRule>
  </conditionalFormatting>
  <conditionalFormatting sqref="R409">
    <cfRule type="cellIs" dxfId="4333" priority="1623" operator="lessThan">
      <formula>0</formula>
    </cfRule>
  </conditionalFormatting>
  <conditionalFormatting sqref="Q404:R404 R405:R407">
    <cfRule type="cellIs" dxfId="4332" priority="1626" operator="lessThan">
      <formula>0</formula>
    </cfRule>
  </conditionalFormatting>
  <conditionalFormatting sqref="Q404">
    <cfRule type="cellIs" dxfId="4331" priority="1625" operator="lessThan">
      <formula>0</formula>
    </cfRule>
  </conditionalFormatting>
  <conditionalFormatting sqref="R408">
    <cfRule type="cellIs" dxfId="4330" priority="1622" operator="lessThan">
      <formula>0</formula>
    </cfRule>
  </conditionalFormatting>
  <conditionalFormatting sqref="B404">
    <cfRule type="cellIs" dxfId="4329" priority="1620" operator="lessThan">
      <formula>0</formula>
    </cfRule>
  </conditionalFormatting>
  <conditionalFormatting sqref="R414">
    <cfRule type="cellIs" dxfId="4328" priority="1614" operator="lessThan">
      <formula>0</formula>
    </cfRule>
  </conditionalFormatting>
  <conditionalFormatting sqref="R415">
    <cfRule type="cellIs" dxfId="4327" priority="1616" operator="lessThan">
      <formula>0</formula>
    </cfRule>
  </conditionalFormatting>
  <conditionalFormatting sqref="Q410:R410 R411:R413">
    <cfRule type="cellIs" dxfId="4326" priority="1619" operator="lessThan">
      <formula>0</formula>
    </cfRule>
  </conditionalFormatting>
  <conditionalFormatting sqref="Q410">
    <cfRule type="cellIs" dxfId="4325" priority="1618" operator="lessThan">
      <formula>0</formula>
    </cfRule>
  </conditionalFormatting>
  <conditionalFormatting sqref="R414">
    <cfRule type="cellIs" dxfId="4324" priority="1615" operator="lessThan">
      <formula>0</formula>
    </cfRule>
  </conditionalFormatting>
  <conditionalFormatting sqref="B410">
    <cfRule type="cellIs" dxfId="4323" priority="1613" operator="lessThan">
      <formula>0</formula>
    </cfRule>
  </conditionalFormatting>
  <conditionalFormatting sqref="R432">
    <cfRule type="cellIs" dxfId="4322" priority="1607" operator="lessThan">
      <formula>0</formula>
    </cfRule>
  </conditionalFormatting>
  <conditionalFormatting sqref="Q429:Q431">
    <cfRule type="cellIs" dxfId="4321" priority="1610" operator="lessThan">
      <formula>0</formula>
    </cfRule>
  </conditionalFormatting>
  <conditionalFormatting sqref="R433">
    <cfRule type="cellIs" dxfId="4320" priority="1609" operator="lessThan">
      <formula>0</formula>
    </cfRule>
  </conditionalFormatting>
  <conditionalFormatting sqref="Q428:R428 R429:R431">
    <cfRule type="cellIs" dxfId="4319" priority="1612" operator="lessThan">
      <formula>0</formula>
    </cfRule>
  </conditionalFormatting>
  <conditionalFormatting sqref="Q428">
    <cfRule type="cellIs" dxfId="4318" priority="1611" operator="lessThan">
      <formula>0</formula>
    </cfRule>
  </conditionalFormatting>
  <conditionalFormatting sqref="R432">
    <cfRule type="cellIs" dxfId="4317" priority="1608" operator="lessThan">
      <formula>0</formula>
    </cfRule>
  </conditionalFormatting>
  <conditionalFormatting sqref="H391">
    <cfRule type="cellIs" dxfId="4316" priority="1605" operator="lessThan">
      <formula>0</formula>
    </cfRule>
  </conditionalFormatting>
  <conditionalFormatting sqref="Q435:Q437">
    <cfRule type="cellIs" dxfId="4315" priority="1594" operator="lessThan">
      <formula>0</formula>
    </cfRule>
  </conditionalFormatting>
  <conditionalFormatting sqref="R444">
    <cfRule type="cellIs" dxfId="4314" priority="1586" operator="lessThan">
      <formula>0</formula>
    </cfRule>
  </conditionalFormatting>
  <conditionalFormatting sqref="H384">
    <cfRule type="cellIs" dxfId="4313" priority="1604" operator="lessThan">
      <formula>0</formula>
    </cfRule>
  </conditionalFormatting>
  <conditionalFormatting sqref="H379">
    <cfRule type="cellIs" dxfId="4312" priority="1601" operator="lessThan">
      <formula>0</formula>
    </cfRule>
  </conditionalFormatting>
  <conditionalFormatting sqref="R438">
    <cfRule type="cellIs" dxfId="4311" priority="1593" operator="lessThan">
      <formula>0</formula>
    </cfRule>
  </conditionalFormatting>
  <conditionalFormatting sqref="H373">
    <cfRule type="cellIs" dxfId="4310" priority="1597" operator="lessThan">
      <formula>0</formula>
    </cfRule>
  </conditionalFormatting>
  <conditionalFormatting sqref="Q441:Q443">
    <cfRule type="cellIs" dxfId="4309" priority="1588" operator="lessThan">
      <formula>0</formula>
    </cfRule>
  </conditionalFormatting>
  <conditionalFormatting sqref="Q434:R434 R435:R437">
    <cfRule type="cellIs" dxfId="4308" priority="1596" operator="lessThan">
      <formula>0</formula>
    </cfRule>
  </conditionalFormatting>
  <conditionalFormatting sqref="Q434">
    <cfRule type="cellIs" dxfId="4307" priority="1595" operator="lessThan">
      <formula>0</formula>
    </cfRule>
  </conditionalFormatting>
  <conditionalFormatting sqref="B434">
    <cfRule type="cellIs" dxfId="4306" priority="1591" operator="lessThan">
      <formula>0</formula>
    </cfRule>
  </conditionalFormatting>
  <conditionalFormatting sqref="R445:R446">
    <cfRule type="cellIs" dxfId="4305" priority="1582" operator="lessThan">
      <formula>0</formula>
    </cfRule>
  </conditionalFormatting>
  <conditionalFormatting sqref="R444">
    <cfRule type="cellIs" dxfId="4304" priority="1585" operator="lessThan">
      <formula>0</formula>
    </cfRule>
  </conditionalFormatting>
  <conditionalFormatting sqref="B446">
    <cfRule type="cellIs" dxfId="4303" priority="1581" operator="lessThan">
      <formula>0</formula>
    </cfRule>
  </conditionalFormatting>
  <conditionalFormatting sqref="B440">
    <cfRule type="cellIs" dxfId="4302" priority="1584" operator="lessThan">
      <formula>0</formula>
    </cfRule>
  </conditionalFormatting>
  <conditionalFormatting sqref="Q446">
    <cfRule type="cellIs" dxfId="4301" priority="1587" operator="lessThan">
      <formula>0</formula>
    </cfRule>
  </conditionalFormatting>
  <conditionalFormatting sqref="B447">
    <cfRule type="cellIs" dxfId="4300" priority="1580" operator="lessThan">
      <formula>0</formula>
    </cfRule>
  </conditionalFormatting>
  <conditionalFormatting sqref="R439">
    <cfRule type="cellIs" dxfId="4299" priority="1583" operator="lessThan">
      <formula>0</formula>
    </cfRule>
  </conditionalFormatting>
  <conditionalFormatting sqref="R448:R450">
    <cfRule type="cellIs" dxfId="4298" priority="1579" operator="lessThan">
      <formula>0</formula>
    </cfRule>
  </conditionalFormatting>
  <conditionalFormatting sqref="Q448:Q450">
    <cfRule type="cellIs" dxfId="4297" priority="1578" operator="lessThan">
      <formula>0</formula>
    </cfRule>
  </conditionalFormatting>
  <conditionalFormatting sqref="R603">
    <cfRule type="cellIs" dxfId="4296" priority="1553" operator="lessThan">
      <formula>0</formula>
    </cfRule>
  </conditionalFormatting>
  <conditionalFormatting sqref="B625">
    <cfRule type="cellIs" dxfId="4295" priority="1517" operator="lessThan">
      <formula>0</formula>
    </cfRule>
  </conditionalFormatting>
  <conditionalFormatting sqref="Q454:Q456">
    <cfRule type="cellIs" dxfId="4294" priority="1574" operator="lessThan">
      <formula>0</formula>
    </cfRule>
  </conditionalFormatting>
  <conditionalFormatting sqref="R457">
    <cfRule type="cellIs" dxfId="4293" priority="1573" operator="lessThan">
      <formula>0</formula>
    </cfRule>
  </conditionalFormatting>
  <conditionalFormatting sqref="R597">
    <cfRule type="cellIs" dxfId="4292" priority="1562" operator="lessThan">
      <formula>0</formula>
    </cfRule>
  </conditionalFormatting>
  <conditionalFormatting sqref="R451">
    <cfRule type="cellIs" dxfId="4291" priority="1577" operator="lessThan">
      <formula>0</formula>
    </cfRule>
  </conditionalFormatting>
  <conditionalFormatting sqref="R451">
    <cfRule type="cellIs" dxfId="4290" priority="1576" operator="lessThan">
      <formula>0</formula>
    </cfRule>
  </conditionalFormatting>
  <conditionalFormatting sqref="R457">
    <cfRule type="cellIs" dxfId="4289" priority="1572" operator="lessThan">
      <formula>0</formula>
    </cfRule>
  </conditionalFormatting>
  <conditionalFormatting sqref="J593:N595 J596:M596">
    <cfRule type="cellIs" dxfId="4288" priority="1566" operator="lessThan">
      <formula>0</formula>
    </cfRule>
  </conditionalFormatting>
  <conditionalFormatting sqref="B453">
    <cfRule type="cellIs" dxfId="4287" priority="1570" operator="lessThan">
      <formula>0</formula>
    </cfRule>
  </conditionalFormatting>
  <conditionalFormatting sqref="Q599:Q602">
    <cfRule type="cellIs" dxfId="4286" priority="1559" operator="lessThan">
      <formula>0</formula>
    </cfRule>
  </conditionalFormatting>
  <conditionalFormatting sqref="R454:R456">
    <cfRule type="cellIs" dxfId="4285" priority="1575" operator="lessThan">
      <formula>0</formula>
    </cfRule>
  </conditionalFormatting>
  <conditionalFormatting sqref="R593:R595">
    <cfRule type="cellIs" dxfId="4284" priority="1569" operator="lessThan">
      <formula>0</formula>
    </cfRule>
  </conditionalFormatting>
  <conditionalFormatting sqref="R596">
    <cfRule type="cellIs" dxfId="4283" priority="1564" operator="lessThan">
      <formula>0</formula>
    </cfRule>
  </conditionalFormatting>
  <conditionalFormatting sqref="R452">
    <cfRule type="cellIs" dxfId="4282" priority="1571" operator="lessThan">
      <formula>0</formula>
    </cfRule>
  </conditionalFormatting>
  <conditionalFormatting sqref="B592">
    <cfRule type="cellIs" dxfId="4281" priority="1561" operator="lessThan">
      <formula>0</formula>
    </cfRule>
  </conditionalFormatting>
  <conditionalFormatting sqref="Q593:Q595">
    <cfRule type="cellIs" dxfId="4280" priority="1568" operator="lessThan">
      <formula>0</formula>
    </cfRule>
  </conditionalFormatting>
  <conditionalFormatting sqref="J594">
    <cfRule type="cellIs" dxfId="4279" priority="1565" operator="lessThan">
      <formula>0</formula>
    </cfRule>
  </conditionalFormatting>
  <conditionalFormatting sqref="R602">
    <cfRule type="cellIs" dxfId="4278" priority="1554" operator="lessThan">
      <formula>0</formula>
    </cfRule>
  </conditionalFormatting>
  <conditionalFormatting sqref="J595:N595 K593:N594 J596:M596">
    <cfRule type="cellIs" dxfId="4277" priority="1567" operator="lessThan">
      <formula>0</formula>
    </cfRule>
  </conditionalFormatting>
  <conditionalFormatting sqref="R596">
    <cfRule type="cellIs" dxfId="4276" priority="1563" operator="lessThan">
      <formula>0</formula>
    </cfRule>
  </conditionalFormatting>
  <conditionalFormatting sqref="J599:N599 J601:N602 J600:M600">
    <cfRule type="cellIs" dxfId="4275" priority="1557" operator="lessThan">
      <formula>0</formula>
    </cfRule>
  </conditionalFormatting>
  <conditionalFormatting sqref="Q616:Q619">
    <cfRule type="cellIs" dxfId="4274" priority="1551" operator="lessThan">
      <formula>0</formula>
    </cfRule>
  </conditionalFormatting>
  <conditionalFormatting sqref="R602">
    <cfRule type="cellIs" dxfId="4273" priority="1555" operator="lessThan">
      <formula>0</formula>
    </cfRule>
  </conditionalFormatting>
  <conditionalFormatting sqref="J600">
    <cfRule type="cellIs" dxfId="4272" priority="1556" operator="lessThan">
      <formula>0</formula>
    </cfRule>
  </conditionalFormatting>
  <conditionalFormatting sqref="J601:N602 K599:N599 K600:M600">
    <cfRule type="cellIs" dxfId="4271" priority="1558" operator="lessThan">
      <formula>0</formula>
    </cfRule>
  </conditionalFormatting>
  <conditionalFormatting sqref="R599:R601">
    <cfRule type="cellIs" dxfId="4270" priority="1560" operator="lessThan">
      <formula>0</formula>
    </cfRule>
  </conditionalFormatting>
  <conditionalFormatting sqref="R629">
    <cfRule type="cellIs" dxfId="4269" priority="1521" operator="lessThan">
      <formula>0</formula>
    </cfRule>
  </conditionalFormatting>
  <conditionalFormatting sqref="I626">
    <cfRule type="cellIs" dxfId="4268" priority="1524" operator="lessThan">
      <formula>0</formula>
    </cfRule>
  </conditionalFormatting>
  <conditionalFormatting sqref="C616:N619">
    <cfRule type="cellIs" dxfId="4267" priority="1549" operator="lessThan">
      <formula>0</formula>
    </cfRule>
  </conditionalFormatting>
  <conditionalFormatting sqref="R619">
    <cfRule type="cellIs" dxfId="4266" priority="1545" operator="lessThan">
      <formula>0</formula>
    </cfRule>
  </conditionalFormatting>
  <conditionalFormatting sqref="I616">
    <cfRule type="cellIs" dxfId="4265" priority="1548" operator="lessThan">
      <formula>0</formula>
    </cfRule>
  </conditionalFormatting>
  <conditionalFormatting sqref="H621:H624">
    <cfRule type="cellIs" dxfId="4264" priority="1531" operator="lessThan">
      <formula>0</formula>
    </cfRule>
  </conditionalFormatting>
  <conditionalFormatting sqref="R619">
    <cfRule type="cellIs" dxfId="4263" priority="1546" operator="lessThan">
      <formula>0</formula>
    </cfRule>
  </conditionalFormatting>
  <conditionalFormatting sqref="H616">
    <cfRule type="cellIs" dxfId="4262" priority="1542" operator="lessThan">
      <formula>0</formula>
    </cfRule>
  </conditionalFormatting>
  <conditionalFormatting sqref="H616:H619">
    <cfRule type="cellIs" dxfId="4261" priority="1543" operator="lessThan">
      <formula>0</formula>
    </cfRule>
  </conditionalFormatting>
  <conditionalFormatting sqref="C617:J617">
    <cfRule type="cellIs" dxfId="4260" priority="1547" operator="lessThan">
      <formula>0</formula>
    </cfRule>
  </conditionalFormatting>
  <conditionalFormatting sqref="H617:H619">
    <cfRule type="cellIs" dxfId="4259" priority="1544" operator="lessThan">
      <formula>0</formula>
    </cfRule>
  </conditionalFormatting>
  <conditionalFormatting sqref="I617 K616:N617 C618:N619">
    <cfRule type="cellIs" dxfId="4258" priority="1550" operator="lessThan">
      <formula>0</formula>
    </cfRule>
  </conditionalFormatting>
  <conditionalFormatting sqref="R616:R618">
    <cfRule type="cellIs" dxfId="4257" priority="1552" operator="lessThan">
      <formula>0</formula>
    </cfRule>
  </conditionalFormatting>
  <conditionalFormatting sqref="B615">
    <cfRule type="cellIs" dxfId="4256" priority="1541" operator="lessThan">
      <formula>0</formula>
    </cfRule>
  </conditionalFormatting>
  <conditionalFormatting sqref="R624">
    <cfRule type="cellIs" dxfId="4255" priority="1533" operator="lessThan">
      <formula>0</formula>
    </cfRule>
  </conditionalFormatting>
  <conditionalFormatting sqref="I621">
    <cfRule type="cellIs" dxfId="4254" priority="1536" operator="lessThan">
      <formula>0</formula>
    </cfRule>
  </conditionalFormatting>
  <conditionalFormatting sqref="C621:N624">
    <cfRule type="cellIs" dxfId="4253" priority="1537" operator="lessThan">
      <formula>0</formula>
    </cfRule>
  </conditionalFormatting>
  <conditionalFormatting sqref="R624">
    <cfRule type="cellIs" dxfId="4252" priority="1534" operator="lessThan">
      <formula>0</formula>
    </cfRule>
  </conditionalFormatting>
  <conditionalFormatting sqref="H621">
    <cfRule type="cellIs" dxfId="4251" priority="1530" operator="lessThan">
      <formula>0</formula>
    </cfRule>
  </conditionalFormatting>
  <conditionalFormatting sqref="Q621:Q624">
    <cfRule type="cellIs" dxfId="4250" priority="1539" operator="lessThan">
      <formula>0</formula>
    </cfRule>
  </conditionalFormatting>
  <conditionalFormatting sqref="C622:J622">
    <cfRule type="cellIs" dxfId="4249" priority="1535" operator="lessThan">
      <formula>0</formula>
    </cfRule>
  </conditionalFormatting>
  <conditionalFormatting sqref="H622:H624">
    <cfRule type="cellIs" dxfId="4248" priority="1532" operator="lessThan">
      <formula>0</formula>
    </cfRule>
  </conditionalFormatting>
  <conditionalFormatting sqref="I622 K621:N622 C623:N624">
    <cfRule type="cellIs" dxfId="4247" priority="1538" operator="lessThan">
      <formula>0</formula>
    </cfRule>
  </conditionalFormatting>
  <conditionalFormatting sqref="R621:R623">
    <cfRule type="cellIs" dxfId="4246" priority="1540" operator="lessThan">
      <formula>0</formula>
    </cfRule>
  </conditionalFormatting>
  <conditionalFormatting sqref="B620">
    <cfRule type="cellIs" dxfId="4245" priority="1529" operator="lessThan">
      <formula>0</formula>
    </cfRule>
  </conditionalFormatting>
  <conditionalFormatting sqref="C626:N629">
    <cfRule type="cellIs" dxfId="4244" priority="1525" operator="lessThan">
      <formula>0</formula>
    </cfRule>
  </conditionalFormatting>
  <conditionalFormatting sqref="R629">
    <cfRule type="cellIs" dxfId="4243" priority="1522" operator="lessThan">
      <formula>0</formula>
    </cfRule>
  </conditionalFormatting>
  <conditionalFormatting sqref="H626">
    <cfRule type="cellIs" dxfId="4242" priority="1518" operator="lessThan">
      <formula>0</formula>
    </cfRule>
  </conditionalFormatting>
  <conditionalFormatting sqref="H626:H629">
    <cfRule type="cellIs" dxfId="4241" priority="1519" operator="lessThan">
      <formula>0</formula>
    </cfRule>
  </conditionalFormatting>
  <conditionalFormatting sqref="Q626:Q629">
    <cfRule type="cellIs" dxfId="4240" priority="1527" operator="lessThan">
      <formula>0</formula>
    </cfRule>
  </conditionalFormatting>
  <conditionalFormatting sqref="C627:J627">
    <cfRule type="cellIs" dxfId="4239" priority="1523" operator="lessThan">
      <formula>0</formula>
    </cfRule>
  </conditionalFormatting>
  <conditionalFormatting sqref="H627:H629">
    <cfRule type="cellIs" dxfId="4238" priority="1520" operator="lessThan">
      <formula>0</formula>
    </cfRule>
  </conditionalFormatting>
  <conditionalFormatting sqref="I627 K626:N627 C628:N629">
    <cfRule type="cellIs" dxfId="4237" priority="1526" operator="lessThan">
      <formula>0</formula>
    </cfRule>
  </conditionalFormatting>
  <conditionalFormatting sqref="R626:R628">
    <cfRule type="cellIs" dxfId="4236" priority="1528" operator="lessThan">
      <formula>0</formula>
    </cfRule>
  </conditionalFormatting>
  <conditionalFormatting sqref="C351:I351">
    <cfRule type="cellIs" dxfId="4235" priority="1514" operator="lessThan">
      <formula>0</formula>
    </cfRule>
  </conditionalFormatting>
  <conditionalFormatting sqref="C353:I354">
    <cfRule type="cellIs" dxfId="4234" priority="1515" operator="lessThan">
      <formula>0</formula>
    </cfRule>
  </conditionalFormatting>
  <conditionalFormatting sqref="Q506:R506">
    <cfRule type="cellIs" dxfId="4233" priority="1498" operator="lessThan">
      <formula>0</formula>
    </cfRule>
  </conditionalFormatting>
  <conditionalFormatting sqref="Q499:Q502">
    <cfRule type="cellIs" dxfId="4232" priority="1499" operator="lessThan">
      <formula>0</formula>
    </cfRule>
  </conditionalFormatting>
  <conditionalFormatting sqref="R611:R613">
    <cfRule type="cellIs" dxfId="4231" priority="1461" operator="lessThan">
      <formula>0</formula>
    </cfRule>
  </conditionalFormatting>
  <conditionalFormatting sqref="B498">
    <cfRule type="cellIs" dxfId="4230" priority="1516" operator="lessThan">
      <formula>0</formula>
    </cfRule>
  </conditionalFormatting>
  <conditionalFormatting sqref="N427">
    <cfRule type="cellIs" dxfId="4229" priority="1235" operator="lessThan">
      <formula>0</formula>
    </cfRule>
  </conditionalFormatting>
  <conditionalFormatting sqref="C352:I352">
    <cfRule type="cellIs" dxfId="4228" priority="1513" operator="lessThan">
      <formula>0</formula>
    </cfRule>
  </conditionalFormatting>
  <conditionalFormatting sqref="C355:I355">
    <cfRule type="cellIs" dxfId="4227" priority="1512" operator="lessThan">
      <formula>0</formula>
    </cfRule>
  </conditionalFormatting>
  <conditionalFormatting sqref="C365:I366">
    <cfRule type="cellIs" dxfId="4226" priority="1511" operator="lessThan">
      <formula>0</formula>
    </cfRule>
  </conditionalFormatting>
  <conditionalFormatting sqref="C363:I363">
    <cfRule type="cellIs" dxfId="4225" priority="1510" operator="lessThan">
      <formula>0</formula>
    </cfRule>
  </conditionalFormatting>
  <conditionalFormatting sqref="C364:I364">
    <cfRule type="cellIs" dxfId="4224" priority="1509" operator="lessThan">
      <formula>0</formula>
    </cfRule>
  </conditionalFormatting>
  <conditionalFormatting sqref="C367:I367">
    <cfRule type="cellIs" dxfId="4223" priority="1508" operator="lessThan">
      <formula>0</formula>
    </cfRule>
  </conditionalFormatting>
  <conditionalFormatting sqref="C593:I596">
    <cfRule type="cellIs" dxfId="4222" priority="1506" operator="lessThan">
      <formula>0</formula>
    </cfRule>
  </conditionalFormatting>
  <conditionalFormatting sqref="C594:I594">
    <cfRule type="cellIs" dxfId="4221" priority="1505" operator="lessThan">
      <formula>0</formula>
    </cfRule>
  </conditionalFormatting>
  <conditionalFormatting sqref="C595:I596">
    <cfRule type="cellIs" dxfId="4220" priority="1507" operator="lessThan">
      <formula>0</formula>
    </cfRule>
  </conditionalFormatting>
  <conditionalFormatting sqref="R551">
    <cfRule type="cellIs" dxfId="4219" priority="1487" operator="lessThan">
      <formula>0</formula>
    </cfRule>
  </conditionalFormatting>
  <conditionalFormatting sqref="R551">
    <cfRule type="cellIs" dxfId="4218" priority="1488" operator="lessThan">
      <formula>0</formula>
    </cfRule>
  </conditionalFormatting>
  <conditionalFormatting sqref="C599:I602">
    <cfRule type="cellIs" dxfId="4217" priority="1503" operator="lessThan">
      <formula>0</formula>
    </cfRule>
  </conditionalFormatting>
  <conditionalFormatting sqref="C600:I600">
    <cfRule type="cellIs" dxfId="4216" priority="1502" operator="lessThan">
      <formula>0</formula>
    </cfRule>
  </conditionalFormatting>
  <conditionalFormatting sqref="C601:I602">
    <cfRule type="cellIs" dxfId="4215" priority="1504" operator="lessThan">
      <formula>0</formula>
    </cfRule>
  </conditionalFormatting>
  <conditionalFormatting sqref="C461:C464">
    <cfRule type="cellIs" dxfId="4214" priority="1501" operator="lessThan">
      <formula>0</formula>
    </cfRule>
  </conditionalFormatting>
  <conditionalFormatting sqref="Q468:Q471">
    <cfRule type="cellIs" dxfId="4213" priority="1500" operator="lessThan">
      <formula>0</formula>
    </cfRule>
  </conditionalFormatting>
  <conditionalFormatting sqref="R507:R510">
    <cfRule type="cellIs" dxfId="4212" priority="1497" operator="lessThan">
      <formula>0</formula>
    </cfRule>
  </conditionalFormatting>
  <conditionalFormatting sqref="R511:R512">
    <cfRule type="cellIs" dxfId="4211" priority="1496" operator="lessThan">
      <formula>0</formula>
    </cfRule>
  </conditionalFormatting>
  <conditionalFormatting sqref="R512">
    <cfRule type="cellIs" dxfId="4210" priority="1495" operator="lessThan">
      <formula>0</formula>
    </cfRule>
  </conditionalFormatting>
  <conditionalFormatting sqref="R511">
    <cfRule type="cellIs" dxfId="4209" priority="1494" operator="lessThan">
      <formula>0</formula>
    </cfRule>
  </conditionalFormatting>
  <conditionalFormatting sqref="Q507:Q510">
    <cfRule type="cellIs" dxfId="4208" priority="1493" operator="lessThan">
      <formula>0</formula>
    </cfRule>
  </conditionalFormatting>
  <conditionalFormatting sqref="B506">
    <cfRule type="cellIs" dxfId="4207" priority="1492" operator="lessThan">
      <formula>0</formula>
    </cfRule>
  </conditionalFormatting>
  <conditionalFormatting sqref="C611:N614">
    <cfRule type="cellIs" dxfId="4206" priority="1458" operator="lessThan">
      <formula>0</formula>
    </cfRule>
  </conditionalFormatting>
  <conditionalFormatting sqref="R614">
    <cfRule type="cellIs" dxfId="4205" priority="1455" operator="lessThan">
      <formula>0</formula>
    </cfRule>
  </conditionalFormatting>
  <conditionalFormatting sqref="Q547:Q550">
    <cfRule type="cellIs" dxfId="4204" priority="1486" operator="lessThan">
      <formula>0</formula>
    </cfRule>
  </conditionalFormatting>
  <conditionalFormatting sqref="H611:H614">
    <cfRule type="cellIs" dxfId="4203" priority="1452" operator="lessThan">
      <formula>0</formula>
    </cfRule>
  </conditionalFormatting>
  <conditionalFormatting sqref="R504">
    <cfRule type="cellIs" dxfId="4202" priority="1491" operator="lessThan">
      <formula>0</formula>
    </cfRule>
  </conditionalFormatting>
  <conditionalFormatting sqref="R547:R550 R552 R554:R560">
    <cfRule type="cellIs" dxfId="4201" priority="1490" operator="lessThan">
      <formula>0</formula>
    </cfRule>
  </conditionalFormatting>
  <conditionalFormatting sqref="Q546">
    <cfRule type="cellIs" dxfId="4200" priority="1489" operator="lessThan">
      <formula>0</formula>
    </cfRule>
  </conditionalFormatting>
  <conditionalFormatting sqref="Q554:Q558">
    <cfRule type="cellIs" dxfId="4199" priority="1485" operator="lessThan">
      <formula>0</formula>
    </cfRule>
  </conditionalFormatting>
  <conditionalFormatting sqref="R570:R573 R575">
    <cfRule type="cellIs" dxfId="4198" priority="1483" operator="lessThan">
      <formula>0</formula>
    </cfRule>
  </conditionalFormatting>
  <conditionalFormatting sqref="B546">
    <cfRule type="cellIs" dxfId="4197" priority="1484" operator="lessThan">
      <formula>0</formula>
    </cfRule>
  </conditionalFormatting>
  <conditionalFormatting sqref="Q569">
    <cfRule type="cellIs" dxfId="4196" priority="1482" operator="lessThan">
      <formula>0</formula>
    </cfRule>
  </conditionalFormatting>
  <conditionalFormatting sqref="R574">
    <cfRule type="cellIs" dxfId="4195" priority="1481" operator="lessThan">
      <formula>0</formula>
    </cfRule>
  </conditionalFormatting>
  <conditionalFormatting sqref="R574">
    <cfRule type="cellIs" dxfId="4194" priority="1480" operator="lessThan">
      <formula>0</formula>
    </cfRule>
  </conditionalFormatting>
  <conditionalFormatting sqref="Q570:Q573">
    <cfRule type="cellIs" dxfId="4193" priority="1479" operator="lessThan">
      <formula>0</formula>
    </cfRule>
  </conditionalFormatting>
  <conditionalFormatting sqref="R582 R577:R580">
    <cfRule type="cellIs" dxfId="4192" priority="1477" operator="lessThan">
      <formula>0</formula>
    </cfRule>
  </conditionalFormatting>
  <conditionalFormatting sqref="R581">
    <cfRule type="cellIs" dxfId="4191" priority="1475" operator="lessThan">
      <formula>0</formula>
    </cfRule>
  </conditionalFormatting>
  <conditionalFormatting sqref="B569">
    <cfRule type="cellIs" dxfId="4190" priority="1478" operator="lessThan">
      <formula>0</formula>
    </cfRule>
  </conditionalFormatting>
  <conditionalFormatting sqref="Q576">
    <cfRule type="cellIs" dxfId="4189" priority="1476" operator="lessThan">
      <formula>0</formula>
    </cfRule>
  </conditionalFormatting>
  <conditionalFormatting sqref="Q577:Q580">
    <cfRule type="cellIs" dxfId="4188" priority="1473" operator="lessThan">
      <formula>0</formula>
    </cfRule>
  </conditionalFormatting>
  <conditionalFormatting sqref="R581">
    <cfRule type="cellIs" dxfId="4187" priority="1474" operator="lessThan">
      <formula>0</formula>
    </cfRule>
  </conditionalFormatting>
  <conditionalFormatting sqref="Q605:Q607 Q609">
    <cfRule type="cellIs" dxfId="4186" priority="1471" operator="lessThan">
      <formula>0</formula>
    </cfRule>
  </conditionalFormatting>
  <conditionalFormatting sqref="R605:R607">
    <cfRule type="cellIs" dxfId="4185" priority="1472" operator="lessThan">
      <formula>0</formula>
    </cfRule>
  </conditionalFormatting>
  <conditionalFormatting sqref="C607:I607">
    <cfRule type="cellIs" dxfId="4184" priority="1464" operator="lessThan">
      <formula>0</formula>
    </cfRule>
  </conditionalFormatting>
  <conditionalFormatting sqref="C605:I607">
    <cfRule type="cellIs" dxfId="4183" priority="1463" operator="lessThan">
      <formula>0</formula>
    </cfRule>
  </conditionalFormatting>
  <conditionalFormatting sqref="B604">
    <cfRule type="cellIs" dxfId="4182" priority="1465" operator="lessThan">
      <formula>0</formula>
    </cfRule>
  </conditionalFormatting>
  <conditionalFormatting sqref="J605:N607">
    <cfRule type="cellIs" dxfId="4181" priority="1469" operator="lessThan">
      <formula>0</formula>
    </cfRule>
  </conditionalFormatting>
  <conditionalFormatting sqref="Q611:Q614">
    <cfRule type="cellIs" dxfId="4180" priority="1460" operator="lessThan">
      <formula>0</formula>
    </cfRule>
  </conditionalFormatting>
  <conditionalFormatting sqref="R608:R609">
    <cfRule type="cellIs" dxfId="4179" priority="1466" operator="lessThan">
      <formula>0</formula>
    </cfRule>
  </conditionalFormatting>
  <conditionalFormatting sqref="C433:M433">
    <cfRule type="cellIs" dxfId="4178" priority="1233" operator="lessThan">
      <formula>0</formula>
    </cfRule>
  </conditionalFormatting>
  <conditionalFormatting sqref="R608:R609">
    <cfRule type="cellIs" dxfId="4177" priority="1467" operator="lessThan">
      <formula>0</formula>
    </cfRule>
  </conditionalFormatting>
  <conditionalFormatting sqref="J606">
    <cfRule type="cellIs" dxfId="4176" priority="1468" operator="lessThan">
      <formula>0</formula>
    </cfRule>
  </conditionalFormatting>
  <conditionalFormatting sqref="J607:N607 K605:N606">
    <cfRule type="cellIs" dxfId="4175" priority="1470" operator="lessThan">
      <formula>0</formula>
    </cfRule>
  </conditionalFormatting>
  <conditionalFormatting sqref="I612 K611:N612 C613:N614">
    <cfRule type="cellIs" dxfId="4174" priority="1459" operator="lessThan">
      <formula>0</formula>
    </cfRule>
  </conditionalFormatting>
  <conditionalFormatting sqref="N427">
    <cfRule type="cellIs" dxfId="4173" priority="1236" operator="lessThan">
      <formula>0</formula>
    </cfRule>
  </conditionalFormatting>
  <conditionalFormatting sqref="B429:N429">
    <cfRule type="cellIs" dxfId="4172" priority="1228" operator="lessThan">
      <formula>0</formula>
    </cfRule>
  </conditionalFormatting>
  <conditionalFormatting sqref="C606:I606">
    <cfRule type="cellIs" dxfId="4171" priority="1462" operator="lessThan">
      <formula>0</formula>
    </cfRule>
  </conditionalFormatting>
  <conditionalFormatting sqref="B429:N429">
    <cfRule type="cellIs" dxfId="4170" priority="1229" operator="lessThan">
      <formula>0</formula>
    </cfRule>
  </conditionalFormatting>
  <conditionalFormatting sqref="H433">
    <cfRule type="cellIs" dxfId="4169" priority="1232" operator="lessThan">
      <formula>0</formula>
    </cfRule>
  </conditionalFormatting>
  <conditionalFormatting sqref="B433">
    <cfRule type="cellIs" dxfId="4168" priority="1231" operator="lessThan">
      <formula>0</formula>
    </cfRule>
  </conditionalFormatting>
  <conditionalFormatting sqref="B433">
    <cfRule type="cellIs" dxfId="4167" priority="1230" operator="lessThan">
      <formula>0</formula>
    </cfRule>
  </conditionalFormatting>
  <conditionalFormatting sqref="B429:N429">
    <cfRule type="cellIs" dxfId="4166" priority="1226" operator="lessThan">
      <formula>0</formula>
    </cfRule>
  </conditionalFormatting>
  <conditionalFormatting sqref="B429:N429">
    <cfRule type="cellIs" dxfId="4165" priority="1227" operator="lessThan">
      <formula>0</formula>
    </cfRule>
  </conditionalFormatting>
  <conditionalFormatting sqref="B435:N435">
    <cfRule type="cellIs" dxfId="4164" priority="1213" operator="lessThan">
      <formula>0</formula>
    </cfRule>
  </conditionalFormatting>
  <conditionalFormatting sqref="H611">
    <cfRule type="cellIs" dxfId="4163" priority="1451" operator="lessThan">
      <formula>0</formula>
    </cfRule>
  </conditionalFormatting>
  <conditionalFormatting sqref="C433:M433">
    <cfRule type="cellIs" dxfId="4162" priority="1234" operator="lessThan">
      <formula>0</formula>
    </cfRule>
  </conditionalFormatting>
  <conditionalFormatting sqref="H612:H614">
    <cfRule type="cellIs" dxfId="4161" priority="1453" operator="lessThan">
      <formula>0</formula>
    </cfRule>
  </conditionalFormatting>
  <conditionalFormatting sqref="R614">
    <cfRule type="cellIs" dxfId="4160" priority="1454" operator="lessThan">
      <formula>0</formula>
    </cfRule>
  </conditionalFormatting>
  <conditionalFormatting sqref="I611">
    <cfRule type="cellIs" dxfId="4159" priority="1457" operator="lessThan">
      <formula>0</formula>
    </cfRule>
  </conditionalFormatting>
  <conditionalFormatting sqref="N439">
    <cfRule type="cellIs" dxfId="4158" priority="1206" operator="lessThan">
      <formula>0</formula>
    </cfRule>
  </conditionalFormatting>
  <conditionalFormatting sqref="C612:J612">
    <cfRule type="cellIs" dxfId="4157" priority="1456" operator="lessThan">
      <formula>0</formula>
    </cfRule>
  </conditionalFormatting>
  <conditionalFormatting sqref="B610">
    <cfRule type="cellIs" dxfId="4156" priority="1450" operator="lessThan">
      <formula>0</formula>
    </cfRule>
  </conditionalFormatting>
  <conditionalFormatting sqref="B435:N435">
    <cfRule type="cellIs" dxfId="4155" priority="1212" operator="lessThan">
      <formula>0</formula>
    </cfRule>
  </conditionalFormatting>
  <conditionalFormatting sqref="C445:M445">
    <cfRule type="cellIs" dxfId="4154" priority="1203" operator="lessThan">
      <formula>0</formula>
    </cfRule>
  </conditionalFormatting>
  <conditionalFormatting sqref="C445:M445">
    <cfRule type="cellIs" dxfId="4153" priority="1204" operator="lessThan">
      <formula>0</formula>
    </cfRule>
  </conditionalFormatting>
  <conditionalFormatting sqref="B435:N435">
    <cfRule type="cellIs" dxfId="4152" priority="1211" operator="lessThan">
      <formula>0</formula>
    </cfRule>
  </conditionalFormatting>
  <conditionalFormatting sqref="N438">
    <cfRule type="cellIs" dxfId="4151" priority="1207" operator="lessThan">
      <formula>0</formula>
    </cfRule>
  </conditionalFormatting>
  <conditionalFormatting sqref="B435:N435">
    <cfRule type="cellIs" dxfId="4150" priority="1210" operator="lessThan">
      <formula>0</formula>
    </cfRule>
  </conditionalFormatting>
  <conditionalFormatting sqref="B435:N435">
    <cfRule type="cellIs" dxfId="4149" priority="1208" operator="lessThan">
      <formula>0</formula>
    </cfRule>
  </conditionalFormatting>
  <conditionalFormatting sqref="B598">
    <cfRule type="cellIs" dxfId="4148" priority="1449" operator="lessThan">
      <formula>0</formula>
    </cfRule>
  </conditionalFormatting>
  <conditionalFormatting sqref="N439">
    <cfRule type="cellIs" dxfId="4147" priority="1205" operator="lessThan">
      <formula>0</formula>
    </cfRule>
  </conditionalFormatting>
  <conditionalFormatting sqref="B435:N435">
    <cfRule type="cellIs" dxfId="4146" priority="1209" operator="lessThan">
      <formula>0</formula>
    </cfRule>
  </conditionalFormatting>
  <conditionalFormatting sqref="B598">
    <cfRule type="cellIs" dxfId="4145" priority="1448" operator="lessThan">
      <formula>0</formula>
    </cfRule>
  </conditionalFormatting>
  <conditionalFormatting sqref="B641">
    <cfRule type="cellIs" dxfId="4144" priority="1436" operator="lessThan">
      <formula>0</formula>
    </cfRule>
  </conditionalFormatting>
  <conditionalFormatting sqref="B591">
    <cfRule type="cellIs" dxfId="4143" priority="1446" operator="lessThan">
      <formula>0</formula>
    </cfRule>
  </conditionalFormatting>
  <conditionalFormatting sqref="B591">
    <cfRule type="cellIs" dxfId="4142" priority="1447" operator="lessThan">
      <formula>0</formula>
    </cfRule>
  </conditionalFormatting>
  <conditionalFormatting sqref="B609">
    <cfRule type="cellIs" dxfId="4141" priority="1444" operator="lessThan">
      <formula>0</formula>
    </cfRule>
  </conditionalFormatting>
  <conditionalFormatting sqref="B609">
    <cfRule type="cellIs" dxfId="4140"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4139" priority="1443" operator="lessThan">
      <formula>0</formula>
    </cfRule>
  </conditionalFormatting>
  <conditionalFormatting sqref="B646">
    <cfRule type="cellIs" dxfId="4138" priority="1440" operator="lessThan">
      <formula>0</formula>
    </cfRule>
  </conditionalFormatting>
  <conditionalFormatting sqref="B631">
    <cfRule type="cellIs" dxfId="4137" priority="1442" operator="lessThan">
      <formula>0</formula>
    </cfRule>
  </conditionalFormatting>
  <conditionalFormatting sqref="B635">
    <cfRule type="cellIs" dxfId="4136" priority="1441" operator="lessThan">
      <formula>0</formula>
    </cfRule>
  </conditionalFormatting>
  <conditionalFormatting sqref="B662">
    <cfRule type="cellIs" dxfId="4135" priority="1439" operator="lessThan">
      <formula>0</formula>
    </cfRule>
  </conditionalFormatting>
  <conditionalFormatting sqref="B671">
    <cfRule type="cellIs" dxfId="4134" priority="1438" operator="lessThan">
      <formula>0</formula>
    </cfRule>
  </conditionalFormatting>
  <conditionalFormatting sqref="I674:N674 Q672:R675">
    <cfRule type="cellIs" dxfId="4133" priority="1437" operator="lessThan">
      <formula>0</formula>
    </cfRule>
  </conditionalFormatting>
  <conditionalFormatting sqref="Q641">
    <cfRule type="cellIs" dxfId="4132" priority="1434" operator="lessThan">
      <formula>0</formula>
    </cfRule>
  </conditionalFormatting>
  <conditionalFormatting sqref="Q641">
    <cfRule type="cellIs" dxfId="4131" priority="1435" operator="lessThan">
      <formula>0</formula>
    </cfRule>
  </conditionalFormatting>
  <conditionalFormatting sqref="Q422:R422 R423:R425">
    <cfRule type="cellIs" dxfId="4130" priority="1421" operator="lessThan">
      <formula>0</formula>
    </cfRule>
  </conditionalFormatting>
  <conditionalFormatting sqref="B416">
    <cfRule type="cellIs" dxfId="4129" priority="1422" operator="lessThan">
      <formula>0</formula>
    </cfRule>
  </conditionalFormatting>
  <conditionalFormatting sqref="Q423:Q425">
    <cfRule type="cellIs" dxfId="4128" priority="1419" operator="lessThan">
      <formula>0</formula>
    </cfRule>
  </conditionalFormatting>
  <conditionalFormatting sqref="Q422">
    <cfRule type="cellIs" dxfId="4127" priority="1420" operator="lessThan">
      <formula>0</formula>
    </cfRule>
  </conditionalFormatting>
  <conditionalFormatting sqref="R426">
    <cfRule type="cellIs" dxfId="4126" priority="1417" operator="lessThan">
      <formula>0</formula>
    </cfRule>
  </conditionalFormatting>
  <conditionalFormatting sqref="R427">
    <cfRule type="cellIs" dxfId="4125" priority="1418" operator="lessThan">
      <formula>0</formula>
    </cfRule>
  </conditionalFormatting>
  <conditionalFormatting sqref="B422">
    <cfRule type="cellIs" dxfId="4124" priority="1415" operator="lessThan">
      <formula>0</formula>
    </cfRule>
  </conditionalFormatting>
  <conditionalFormatting sqref="R426">
    <cfRule type="cellIs" dxfId="4123" priority="1416" operator="lessThan">
      <formula>0</formula>
    </cfRule>
  </conditionalFormatting>
  <conditionalFormatting sqref="B454:N454">
    <cfRule type="cellIs" dxfId="4122" priority="1166" operator="lessThan">
      <formula>0</formula>
    </cfRule>
  </conditionalFormatting>
  <conditionalFormatting sqref="B454:N454">
    <cfRule type="cellIs" dxfId="4121" priority="1167" operator="lessThan">
      <formula>0</formula>
    </cfRule>
  </conditionalFormatting>
  <conditionalFormatting sqref="C652:I652">
    <cfRule type="cellIs" dxfId="4120" priority="1433" operator="lessThan">
      <formula>0</formula>
    </cfRule>
  </conditionalFormatting>
  <conditionalFormatting sqref="C653:I653">
    <cfRule type="cellIs" dxfId="4119" priority="1432" operator="lessThan">
      <formula>0</formula>
    </cfRule>
  </conditionalFormatting>
  <conditionalFormatting sqref="C658:M658">
    <cfRule type="cellIs" dxfId="4118" priority="1431" operator="lessThan">
      <formula>0</formula>
    </cfRule>
  </conditionalFormatting>
  <conditionalFormatting sqref="B647:N647">
    <cfRule type="cellIs" dxfId="4117" priority="1430" operator="lessThan">
      <formula>0</formula>
    </cfRule>
  </conditionalFormatting>
  <conditionalFormatting sqref="Q650">
    <cfRule type="cellIs" dxfId="4116" priority="1429" operator="lessThan">
      <formula>0</formula>
    </cfRule>
  </conditionalFormatting>
  <conditionalFormatting sqref="Q417:Q419">
    <cfRule type="cellIs" dxfId="4115" priority="1426" operator="lessThan">
      <formula>0</formula>
    </cfRule>
  </conditionalFormatting>
  <conditionalFormatting sqref="R420">
    <cfRule type="cellIs" dxfId="4114" priority="1423" operator="lessThan">
      <formula>0</formula>
    </cfRule>
  </conditionalFormatting>
  <conditionalFormatting sqref="R421">
    <cfRule type="cellIs" dxfId="4113" priority="1425" operator="lessThan">
      <formula>0</formula>
    </cfRule>
  </conditionalFormatting>
  <conditionalFormatting sqref="Q416:R416 R417:R419">
    <cfRule type="cellIs" dxfId="4112" priority="1428" operator="lessThan">
      <formula>0</formula>
    </cfRule>
  </conditionalFormatting>
  <conditionalFormatting sqref="Q416">
    <cfRule type="cellIs" dxfId="4111" priority="1427" operator="lessThan">
      <formula>0</formula>
    </cfRule>
  </conditionalFormatting>
  <conditionalFormatting sqref="R420">
    <cfRule type="cellIs" dxfId="4110" priority="1424" operator="lessThan">
      <formula>0</formula>
    </cfRule>
  </conditionalFormatting>
  <conditionalFormatting sqref="B454:N454">
    <cfRule type="cellIs" dxfId="4109" priority="1165" operator="lessThan">
      <formula>0</formula>
    </cfRule>
  </conditionalFormatting>
  <conditionalFormatting sqref="B454:N454">
    <cfRule type="cellIs" dxfId="4108" priority="1164" operator="lessThan">
      <formula>0</formula>
    </cfRule>
  </conditionalFormatting>
  <conditionalFormatting sqref="B454:N454">
    <cfRule type="cellIs" dxfId="4107" priority="1163" operator="lessThan">
      <formula>0</formula>
    </cfRule>
  </conditionalFormatting>
  <conditionalFormatting sqref="B454:N454">
    <cfRule type="cellIs" dxfId="4106" priority="1161" operator="lessThan">
      <formula>0</formula>
    </cfRule>
  </conditionalFormatting>
  <conditionalFormatting sqref="B454:N454">
    <cfRule type="cellIs" dxfId="4105" priority="1162" operator="lessThan">
      <formula>0</formula>
    </cfRule>
  </conditionalFormatting>
  <conditionalFormatting sqref="N457">
    <cfRule type="cellIs" dxfId="4104" priority="1159" operator="lessThan">
      <formula>0</formula>
    </cfRule>
  </conditionalFormatting>
  <conditionalFormatting sqref="B454:N454">
    <cfRule type="cellIs" dxfId="4103" priority="1160" operator="lessThan">
      <formula>0</formula>
    </cfRule>
  </conditionalFormatting>
  <conditionalFormatting sqref="N458">
    <cfRule type="cellIs" dxfId="4102" priority="1158" operator="lessThan">
      <formula>0</formula>
    </cfRule>
  </conditionalFormatting>
  <conditionalFormatting sqref="Q530">
    <cfRule type="cellIs" dxfId="4101" priority="880" operator="lessThan">
      <formula>0</formula>
    </cfRule>
  </conditionalFormatting>
  <conditionalFormatting sqref="N458">
    <cfRule type="cellIs" dxfId="4100" priority="1157" operator="lessThan">
      <formula>0</formula>
    </cfRule>
  </conditionalFormatting>
  <conditionalFormatting sqref="D461:N464">
    <cfRule type="cellIs" dxfId="4099" priority="1154" operator="lessThan">
      <formula>0</formula>
    </cfRule>
  </conditionalFormatting>
  <conditionalFormatting sqref="Q538">
    <cfRule type="cellIs" dxfId="4098" priority="877" operator="lessThan">
      <formula>0</formula>
    </cfRule>
  </conditionalFormatting>
  <conditionalFormatting sqref="B461:B464">
    <cfRule type="cellIs" dxfId="4097" priority="1151" operator="lessThan">
      <formula>0</formula>
    </cfRule>
  </conditionalFormatting>
  <conditionalFormatting sqref="Q553">
    <cfRule type="cellIs" dxfId="4096" priority="874" operator="lessThan">
      <formula>0</formula>
    </cfRule>
  </conditionalFormatting>
  <conditionalFormatting sqref="B512">
    <cfRule type="cellIs" dxfId="4095" priority="1148" operator="lessThan">
      <formula>0</formula>
    </cfRule>
  </conditionalFormatting>
  <conditionalFormatting sqref="C512">
    <cfRule type="cellIs" dxfId="4094" priority="1145" operator="lessThan">
      <formula>0</formula>
    </cfRule>
  </conditionalFormatting>
  <conditionalFormatting sqref="Q561">
    <cfRule type="cellIs" dxfId="4093" priority="871" operator="lessThan">
      <formula>0</formula>
    </cfRule>
  </conditionalFormatting>
  <conditionalFormatting sqref="Q590">
    <cfRule type="cellIs" dxfId="4092" priority="868" operator="lessThan">
      <formula>0</formula>
    </cfRule>
  </conditionalFormatting>
  <conditionalFormatting sqref="N365">
    <cfRule type="cellIs" dxfId="4091" priority="1414" operator="lessThan">
      <formula>0</formula>
    </cfRule>
  </conditionalFormatting>
  <conditionalFormatting sqref="N371">
    <cfRule type="cellIs" dxfId="4090" priority="1413" operator="lessThan">
      <formula>0</formula>
    </cfRule>
  </conditionalFormatting>
  <conditionalFormatting sqref="N377">
    <cfRule type="cellIs" dxfId="4089" priority="1412" operator="lessThan">
      <formula>0</formula>
    </cfRule>
  </conditionalFormatting>
  <conditionalFormatting sqref="N359">
    <cfRule type="cellIs" dxfId="4088" priority="1411" operator="lessThan">
      <formula>0</formula>
    </cfRule>
  </conditionalFormatting>
  <conditionalFormatting sqref="B376">
    <cfRule type="cellIs" dxfId="4087" priority="1395" operator="lessThan">
      <formula>0</formula>
    </cfRule>
  </conditionalFormatting>
  <conditionalFormatting sqref="B588">
    <cfRule type="cellIs" dxfId="4086" priority="1405" operator="lessThan">
      <formula>0</formula>
    </cfRule>
  </conditionalFormatting>
  <conditionalFormatting sqref="B371:B372">
    <cfRule type="cellIs" dxfId="4085" priority="1400" operator="lessThan">
      <formula>0</formula>
    </cfRule>
  </conditionalFormatting>
  <conditionalFormatting sqref="B377:B378">
    <cfRule type="cellIs" dxfId="4084" priority="1397" operator="lessThan">
      <formula>0</formula>
    </cfRule>
  </conditionalFormatting>
  <conditionalFormatting sqref="C351:M354">
    <cfRule type="cellIs" dxfId="4083" priority="1410" operator="lessThan">
      <formula>0</formula>
    </cfRule>
  </conditionalFormatting>
  <conditionalFormatting sqref="B428">
    <cfRule type="cellIs" dxfId="4082" priority="1409" operator="lessThan">
      <formula>0</formula>
    </cfRule>
  </conditionalFormatting>
  <conditionalFormatting sqref="B428">
    <cfRule type="cellIs" dxfId="4081" priority="1408" operator="lessThan">
      <formula>0</formula>
    </cfRule>
  </conditionalFormatting>
  <conditionalFormatting sqref="B391 B397 B381:B385 B375:B379 B369:B373 B363:B367 B357:B361 B351:B355">
    <cfRule type="cellIs" dxfId="4080" priority="1407" operator="lessThan">
      <formula>0</formula>
    </cfRule>
  </conditionalFormatting>
  <conditionalFormatting sqref="B359:B360">
    <cfRule type="cellIs" dxfId="4079" priority="1403" operator="lessThan">
      <formula>0</formula>
    </cfRule>
  </conditionalFormatting>
  <conditionalFormatting sqref="B357">
    <cfRule type="cellIs" dxfId="4078" priority="1402" operator="lessThan">
      <formula>0</formula>
    </cfRule>
  </conditionalFormatting>
  <conditionalFormatting sqref="B585:B587">
    <cfRule type="cellIs" dxfId="4077" priority="1406" operator="lessThan">
      <formula>0</formula>
    </cfRule>
  </conditionalFormatting>
  <conditionalFormatting sqref="B584">
    <cfRule type="cellIs" dxfId="4076" priority="1404" operator="lessThan">
      <formula>0</formula>
    </cfRule>
  </conditionalFormatting>
  <conditionalFormatting sqref="B397">
    <cfRule type="cellIs" dxfId="4075" priority="1391" operator="lessThan">
      <formula>0</formula>
    </cfRule>
  </conditionalFormatting>
  <conditionalFormatting sqref="B358">
    <cfRule type="cellIs" dxfId="4074" priority="1401" operator="lessThan">
      <formula>0</formula>
    </cfRule>
  </conditionalFormatting>
  <conditionalFormatting sqref="B369">
    <cfRule type="cellIs" dxfId="4073" priority="1399" operator="lessThan">
      <formula>0</formula>
    </cfRule>
  </conditionalFormatting>
  <conditionalFormatting sqref="B370">
    <cfRule type="cellIs" dxfId="4072" priority="1398" operator="lessThan">
      <formula>0</formula>
    </cfRule>
  </conditionalFormatting>
  <conditionalFormatting sqref="B375">
    <cfRule type="cellIs" dxfId="4071" priority="1396" operator="lessThan">
      <formula>0</formula>
    </cfRule>
  </conditionalFormatting>
  <conditionalFormatting sqref="B383:B384">
    <cfRule type="cellIs" dxfId="4070" priority="1394" operator="lessThan">
      <formula>0</formula>
    </cfRule>
  </conditionalFormatting>
  <conditionalFormatting sqref="B381">
    <cfRule type="cellIs" dxfId="4069" priority="1393" operator="lessThan">
      <formula>0</formula>
    </cfRule>
  </conditionalFormatting>
  <conditionalFormatting sqref="B382">
    <cfRule type="cellIs" dxfId="4068" priority="1392" operator="lessThan">
      <formula>0</formula>
    </cfRule>
  </conditionalFormatting>
  <conditionalFormatting sqref="B391">
    <cfRule type="cellIs" dxfId="4067" priority="1390" operator="lessThan">
      <formula>0</formula>
    </cfRule>
  </conditionalFormatting>
  <conditionalFormatting sqref="B385">
    <cfRule type="cellIs" dxfId="4066" priority="1389" operator="lessThan">
      <formula>0</formula>
    </cfRule>
  </conditionalFormatting>
  <conditionalFormatting sqref="B379">
    <cfRule type="cellIs" dxfId="4065" priority="1388" operator="lessThan">
      <formula>0</formula>
    </cfRule>
  </conditionalFormatting>
  <conditionalFormatting sqref="B373">
    <cfRule type="cellIs" dxfId="4064" priority="1387" operator="lessThan">
      <formula>0</formula>
    </cfRule>
  </conditionalFormatting>
  <conditionalFormatting sqref="B361">
    <cfRule type="cellIs" dxfId="4063" priority="1386" operator="lessThan">
      <formula>0</formula>
    </cfRule>
  </conditionalFormatting>
  <conditionalFormatting sqref="B621:B624">
    <cfRule type="cellIs" dxfId="4062" priority="1381" operator="lessThan">
      <formula>0</formula>
    </cfRule>
  </conditionalFormatting>
  <conditionalFormatting sqref="B616:B619">
    <cfRule type="cellIs" dxfId="4061" priority="1384" operator="lessThan">
      <formula>0</formula>
    </cfRule>
  </conditionalFormatting>
  <conditionalFormatting sqref="B617">
    <cfRule type="cellIs" dxfId="4060" priority="1383" operator="lessThan">
      <formula>0</formula>
    </cfRule>
  </conditionalFormatting>
  <conditionalFormatting sqref="B618:B619">
    <cfRule type="cellIs" dxfId="4059" priority="1385" operator="lessThan">
      <formula>0</formula>
    </cfRule>
  </conditionalFormatting>
  <conditionalFormatting sqref="B628:B629">
    <cfRule type="cellIs" dxfId="4058" priority="1379" operator="lessThan">
      <formula>0</formula>
    </cfRule>
  </conditionalFormatting>
  <conditionalFormatting sqref="B622">
    <cfRule type="cellIs" dxfId="4057" priority="1380" operator="lessThan">
      <formula>0</formula>
    </cfRule>
  </conditionalFormatting>
  <conditionalFormatting sqref="B623:B624">
    <cfRule type="cellIs" dxfId="4056" priority="1382" operator="lessThan">
      <formula>0</formula>
    </cfRule>
  </conditionalFormatting>
  <conditionalFormatting sqref="B626:B629">
    <cfRule type="cellIs" dxfId="4055" priority="1378" operator="lessThan">
      <formula>0</formula>
    </cfRule>
  </conditionalFormatting>
  <conditionalFormatting sqref="B627">
    <cfRule type="cellIs" dxfId="4054" priority="1377" operator="lessThan">
      <formula>0</formula>
    </cfRule>
  </conditionalFormatting>
  <conditionalFormatting sqref="B365:B366">
    <cfRule type="cellIs" dxfId="4053" priority="1372" operator="lessThan">
      <formula>0</formula>
    </cfRule>
  </conditionalFormatting>
  <conditionalFormatting sqref="B355">
    <cfRule type="cellIs" dxfId="4052" priority="1373" operator="lessThan">
      <formula>0</formula>
    </cfRule>
  </conditionalFormatting>
  <conditionalFormatting sqref="B393:N393">
    <cfRule type="cellIs" dxfId="4051" priority="1327" operator="lessThan">
      <formula>0</formula>
    </cfRule>
  </conditionalFormatting>
  <conditionalFormatting sqref="B387:N387">
    <cfRule type="cellIs" dxfId="4050" priority="1338" operator="lessThan">
      <formula>0</formula>
    </cfRule>
  </conditionalFormatting>
  <conditionalFormatting sqref="B387:N387">
    <cfRule type="cellIs" dxfId="4049" priority="1337" operator="lessThan">
      <formula>0</formula>
    </cfRule>
  </conditionalFormatting>
  <conditionalFormatting sqref="B353:B354">
    <cfRule type="cellIs" dxfId="4048" priority="1376" operator="lessThan">
      <formula>0</formula>
    </cfRule>
  </conditionalFormatting>
  <conditionalFormatting sqref="B351">
    <cfRule type="cellIs" dxfId="4047" priority="1375" operator="lessThan">
      <formula>0</formula>
    </cfRule>
  </conditionalFormatting>
  <conditionalFormatting sqref="B352">
    <cfRule type="cellIs" dxfId="4046" priority="1374" operator="lessThan">
      <formula>0</formula>
    </cfRule>
  </conditionalFormatting>
  <conditionalFormatting sqref="B363">
    <cfRule type="cellIs" dxfId="4045" priority="1371" operator="lessThan">
      <formula>0</formula>
    </cfRule>
  </conditionalFormatting>
  <conditionalFormatting sqref="B364">
    <cfRule type="cellIs" dxfId="4044" priority="1370" operator="lessThan">
      <formula>0</formula>
    </cfRule>
  </conditionalFormatting>
  <conditionalFormatting sqref="B367">
    <cfRule type="cellIs" dxfId="4043" priority="1369" operator="lessThan">
      <formula>0</formula>
    </cfRule>
  </conditionalFormatting>
  <conditionalFormatting sqref="B593:B596">
    <cfRule type="cellIs" dxfId="4042" priority="1367" operator="lessThan">
      <formula>0</formula>
    </cfRule>
  </conditionalFormatting>
  <conditionalFormatting sqref="B594">
    <cfRule type="cellIs" dxfId="4041" priority="1366" operator="lessThan">
      <formula>0</formula>
    </cfRule>
  </conditionalFormatting>
  <conditionalFormatting sqref="B595:B596">
    <cfRule type="cellIs" dxfId="4040" priority="1368" operator="lessThan">
      <formula>0</formula>
    </cfRule>
  </conditionalFormatting>
  <conditionalFormatting sqref="B603">
    <cfRule type="cellIs" dxfId="4039" priority="1361" operator="lessThan">
      <formula>0</formula>
    </cfRule>
  </conditionalFormatting>
  <conditionalFormatting sqref="B603">
    <cfRule type="cellIs" dxfId="4038" priority="1362" operator="lessThan">
      <formula>0</formula>
    </cfRule>
  </conditionalFormatting>
  <conditionalFormatting sqref="B599:B602">
    <cfRule type="cellIs" dxfId="4037" priority="1364" operator="lessThan">
      <formula>0</formula>
    </cfRule>
  </conditionalFormatting>
  <conditionalFormatting sqref="B600">
    <cfRule type="cellIs" dxfId="4036" priority="1363" operator="lessThan">
      <formula>0</formula>
    </cfRule>
  </conditionalFormatting>
  <conditionalFormatting sqref="B601:B602">
    <cfRule type="cellIs" dxfId="4035" priority="1365" operator="lessThan">
      <formula>0</formula>
    </cfRule>
  </conditionalFormatting>
  <conditionalFormatting sqref="N390">
    <cfRule type="cellIs" dxfId="4034" priority="1332" operator="lessThan">
      <formula>0</formula>
    </cfRule>
  </conditionalFormatting>
  <conditionalFormatting sqref="B393:N393">
    <cfRule type="cellIs" dxfId="4033" priority="1330" operator="lessThan">
      <formula>0</formula>
    </cfRule>
  </conditionalFormatting>
  <conditionalFormatting sqref="B571:B573">
    <cfRule type="cellIs" dxfId="4032" priority="1360" operator="lessThan">
      <formula>0</formula>
    </cfRule>
  </conditionalFormatting>
  <conditionalFormatting sqref="B574">
    <cfRule type="cellIs" dxfId="4031" priority="1359" operator="lessThan">
      <formula>0</formula>
    </cfRule>
  </conditionalFormatting>
  <conditionalFormatting sqref="B570">
    <cfRule type="cellIs" dxfId="4030" priority="1358" operator="lessThan">
      <formula>0</formula>
    </cfRule>
  </conditionalFormatting>
  <conditionalFormatting sqref="B607:B608">
    <cfRule type="cellIs" dxfId="4029" priority="1357" operator="lessThan">
      <formula>0</formula>
    </cfRule>
  </conditionalFormatting>
  <conditionalFormatting sqref="B605:B608">
    <cfRule type="cellIs" dxfId="4028" priority="1356" operator="lessThan">
      <formula>0</formula>
    </cfRule>
  </conditionalFormatting>
  <conditionalFormatting sqref="B589">
    <cfRule type="cellIs" dxfId="4027" priority="1082" operator="lessThan">
      <formula>0</formula>
    </cfRule>
  </conditionalFormatting>
  <conditionalFormatting sqref="B613:B614">
    <cfRule type="cellIs" dxfId="4026" priority="1354" operator="lessThan">
      <formula>0</formula>
    </cfRule>
  </conditionalFormatting>
  <conditionalFormatting sqref="B606">
    <cfRule type="cellIs" dxfId="4025" priority="1355" operator="lessThan">
      <formula>0</formula>
    </cfRule>
  </conditionalFormatting>
  <conditionalFormatting sqref="B611:B614">
    <cfRule type="cellIs" dxfId="4024" priority="1353" operator="lessThan">
      <formula>0</formula>
    </cfRule>
  </conditionalFormatting>
  <conditionalFormatting sqref="O616:O619">
    <cfRule type="cellIs" dxfId="4023" priority="830" operator="lessThan">
      <formula>0</formula>
    </cfRule>
  </conditionalFormatting>
  <conditionalFormatting sqref="O599 O601:O602">
    <cfRule type="cellIs" dxfId="4022" priority="832" operator="lessThan">
      <formula>0</formula>
    </cfRule>
  </conditionalFormatting>
  <conditionalFormatting sqref="B612">
    <cfRule type="cellIs" dxfId="4021" priority="1352" operator="lessThan">
      <formula>0</formula>
    </cfRule>
  </conditionalFormatting>
  <conditionalFormatting sqref="D589">
    <cfRule type="cellIs" dxfId="4020" priority="1076" operator="lessThan">
      <formula>0</formula>
    </cfRule>
  </conditionalFormatting>
  <conditionalFormatting sqref="O605:O607">
    <cfRule type="cellIs" dxfId="4019" priority="824" operator="lessThan">
      <formula>0</formula>
    </cfRule>
  </conditionalFormatting>
  <conditionalFormatting sqref="O626:O629">
    <cfRule type="cellIs" dxfId="4018" priority="826" operator="lessThan">
      <formula>0</formula>
    </cfRule>
  </conditionalFormatting>
  <conditionalFormatting sqref="B650 B655:B657 B663 B665:B668 B642:B645 B670">
    <cfRule type="cellIs" dxfId="4017" priority="1351" operator="lessThan">
      <formula>0</formula>
    </cfRule>
  </conditionalFormatting>
  <conditionalFormatting sqref="N378">
    <cfRule type="cellIs" dxfId="4016" priority="1342" operator="lessThan">
      <formula>0</formula>
    </cfRule>
  </conditionalFormatting>
  <conditionalFormatting sqref="N372">
    <cfRule type="cellIs" dxfId="4015" priority="1343" operator="lessThan">
      <formula>0</formula>
    </cfRule>
  </conditionalFormatting>
  <conditionalFormatting sqref="B387:N387">
    <cfRule type="cellIs" dxfId="4014" priority="1340" operator="lessThan">
      <formula>0</formula>
    </cfRule>
  </conditionalFormatting>
  <conditionalFormatting sqref="N384">
    <cfRule type="cellIs" dxfId="4013" priority="1341" operator="lessThan">
      <formula>0</formula>
    </cfRule>
  </conditionalFormatting>
  <conditionalFormatting sqref="B387:N387">
    <cfRule type="cellIs" dxfId="4012" priority="1339" operator="lessThan">
      <formula>0</formula>
    </cfRule>
  </conditionalFormatting>
  <conditionalFormatting sqref="B387:N387">
    <cfRule type="cellIs" dxfId="4011" priority="1336" operator="lessThan">
      <formula>0</formula>
    </cfRule>
  </conditionalFormatting>
  <conditionalFormatting sqref="B652">
    <cfRule type="cellIs" dxfId="4010" priority="1350" operator="lessThan">
      <formula>0</formula>
    </cfRule>
  </conditionalFormatting>
  <conditionalFormatting sqref="B653">
    <cfRule type="cellIs" dxfId="4009" priority="1349" operator="lessThan">
      <formula>0</formula>
    </cfRule>
  </conditionalFormatting>
  <conditionalFormatting sqref="B658">
    <cfRule type="cellIs" dxfId="4008" priority="1348" operator="lessThan">
      <formula>0</formula>
    </cfRule>
  </conditionalFormatting>
  <conditionalFormatting sqref="O365">
    <cfRule type="cellIs" dxfId="4007" priority="818" operator="lessThan">
      <formula>0</formula>
    </cfRule>
  </conditionalFormatting>
  <conditionalFormatting sqref="O371">
    <cfRule type="cellIs" dxfId="4006" priority="817" operator="lessThan">
      <formula>0</formula>
    </cfRule>
  </conditionalFormatting>
  <conditionalFormatting sqref="G589">
    <cfRule type="cellIs" dxfId="4005" priority="1067" operator="lessThan">
      <formula>0</formula>
    </cfRule>
  </conditionalFormatting>
  <conditionalFormatting sqref="H589">
    <cfRule type="cellIs" dxfId="4004" priority="1064" operator="lessThan">
      <formula>0</formula>
    </cfRule>
  </conditionalFormatting>
  <conditionalFormatting sqref="B351:B354">
    <cfRule type="cellIs" dxfId="4003" priority="1346" operator="lessThan">
      <formula>0</formula>
    </cfRule>
  </conditionalFormatting>
  <conditionalFormatting sqref="N360">
    <cfRule type="cellIs" dxfId="4002" priority="1345" operator="lessThan">
      <formula>0</formula>
    </cfRule>
  </conditionalFormatting>
  <conditionalFormatting sqref="N366">
    <cfRule type="cellIs" dxfId="4001" priority="1344" operator="lessThan">
      <formula>0</formula>
    </cfRule>
  </conditionalFormatting>
  <conditionalFormatting sqref="B387:N387">
    <cfRule type="cellIs" dxfId="4000" priority="1335" operator="lessThan">
      <formula>0</formula>
    </cfRule>
  </conditionalFormatting>
  <conditionalFormatting sqref="B387:N387">
    <cfRule type="cellIs" dxfId="3999" priority="1334" operator="lessThan">
      <formula>0</formula>
    </cfRule>
  </conditionalFormatting>
  <conditionalFormatting sqref="B387:N387">
    <cfRule type="cellIs" dxfId="3998" priority="1333" operator="lessThan">
      <formula>0</formula>
    </cfRule>
  </conditionalFormatting>
  <conditionalFormatting sqref="B393:N393">
    <cfRule type="cellIs" dxfId="3997" priority="1328" operator="lessThan">
      <formula>0</formula>
    </cfRule>
  </conditionalFormatting>
  <conditionalFormatting sqref="B393:N393">
    <cfRule type="cellIs" dxfId="3996" priority="1331" operator="lessThan">
      <formula>0</formula>
    </cfRule>
  </conditionalFormatting>
  <conditionalFormatting sqref="B393:N393">
    <cfRule type="cellIs" dxfId="3995" priority="1326" operator="lessThan">
      <formula>0</formula>
    </cfRule>
  </conditionalFormatting>
  <conditionalFormatting sqref="B393:N393">
    <cfRule type="cellIs" dxfId="3994" priority="1329" operator="lessThan">
      <formula>0</formula>
    </cfRule>
  </conditionalFormatting>
  <conditionalFormatting sqref="B393:N393">
    <cfRule type="cellIs" dxfId="3993" priority="1324" operator="lessThan">
      <formula>0</formula>
    </cfRule>
  </conditionalFormatting>
  <conditionalFormatting sqref="B393:N393">
    <cfRule type="cellIs" dxfId="3992" priority="1325" operator="lessThan">
      <formula>0</formula>
    </cfRule>
  </conditionalFormatting>
  <conditionalFormatting sqref="B399:N399">
    <cfRule type="cellIs" dxfId="3991" priority="1322" operator="lessThan">
      <formula>0</formula>
    </cfRule>
  </conditionalFormatting>
  <conditionalFormatting sqref="N396">
    <cfRule type="cellIs" dxfId="3990" priority="1323" operator="lessThan">
      <formula>0</formula>
    </cfRule>
  </conditionalFormatting>
  <conditionalFormatting sqref="B399:N399">
    <cfRule type="cellIs" dxfId="3989" priority="1321" operator="lessThan">
      <formula>0</formula>
    </cfRule>
  </conditionalFormatting>
  <conditionalFormatting sqref="B399:N399">
    <cfRule type="cellIs" dxfId="3988" priority="1320" operator="lessThan">
      <formula>0</formula>
    </cfRule>
  </conditionalFormatting>
  <conditionalFormatting sqref="B399:N399">
    <cfRule type="cellIs" dxfId="3987" priority="1319" operator="lessThan">
      <formula>0</formula>
    </cfRule>
  </conditionalFormatting>
  <conditionalFormatting sqref="B399:N399">
    <cfRule type="cellIs" dxfId="3986" priority="1318" operator="lessThan">
      <formula>0</formula>
    </cfRule>
  </conditionalFormatting>
  <conditionalFormatting sqref="B399:N399">
    <cfRule type="cellIs" dxfId="3985" priority="1317" operator="lessThan">
      <formula>0</formula>
    </cfRule>
  </conditionalFormatting>
  <conditionalFormatting sqref="B399:N399">
    <cfRule type="cellIs" dxfId="3984" priority="1316" operator="lessThan">
      <formula>0</formula>
    </cfRule>
  </conditionalFormatting>
  <conditionalFormatting sqref="B399:N399">
    <cfRule type="cellIs" dxfId="3983" priority="1315" operator="lessThan">
      <formula>0</formula>
    </cfRule>
  </conditionalFormatting>
  <conditionalFormatting sqref="N402">
    <cfRule type="cellIs" dxfId="3982" priority="1314" operator="lessThan">
      <formula>0</formula>
    </cfRule>
  </conditionalFormatting>
  <conditionalFormatting sqref="N355">
    <cfRule type="cellIs" dxfId="3981" priority="1313" operator="lessThan">
      <formula>0</formula>
    </cfRule>
  </conditionalFormatting>
  <conditionalFormatting sqref="N361">
    <cfRule type="cellIs" dxfId="3980" priority="1312" operator="lessThan">
      <formula>0</formula>
    </cfRule>
  </conditionalFormatting>
  <conditionalFormatting sqref="N361">
    <cfRule type="cellIs" dxfId="3979" priority="1311" operator="lessThan">
      <formula>0</formula>
    </cfRule>
  </conditionalFormatting>
  <conditionalFormatting sqref="N367">
    <cfRule type="cellIs" dxfId="3978" priority="1310" operator="lessThan">
      <formula>0</formula>
    </cfRule>
  </conditionalFormatting>
  <conditionalFormatting sqref="N367">
    <cfRule type="cellIs" dxfId="3977" priority="1309" operator="lessThan">
      <formula>0</formula>
    </cfRule>
  </conditionalFormatting>
  <conditionalFormatting sqref="N373">
    <cfRule type="cellIs" dxfId="3976" priority="1308" operator="lessThan">
      <formula>0</formula>
    </cfRule>
  </conditionalFormatting>
  <conditionalFormatting sqref="N373">
    <cfRule type="cellIs" dxfId="3975" priority="1307" operator="lessThan">
      <formula>0</formula>
    </cfRule>
  </conditionalFormatting>
  <conditionalFormatting sqref="N379">
    <cfRule type="cellIs" dxfId="3974" priority="1306" operator="lessThan">
      <formula>0</formula>
    </cfRule>
  </conditionalFormatting>
  <conditionalFormatting sqref="N379">
    <cfRule type="cellIs" dxfId="3973" priority="1305" operator="lessThan">
      <formula>0</formula>
    </cfRule>
  </conditionalFormatting>
  <conditionalFormatting sqref="N385">
    <cfRule type="cellIs" dxfId="3972" priority="1304" operator="lessThan">
      <formula>0</formula>
    </cfRule>
  </conditionalFormatting>
  <conditionalFormatting sqref="N385">
    <cfRule type="cellIs" dxfId="3971" priority="1303" operator="lessThan">
      <formula>0</formula>
    </cfRule>
  </conditionalFormatting>
  <conditionalFormatting sqref="N391">
    <cfRule type="cellIs" dxfId="3970" priority="1302" operator="lessThan">
      <formula>0</formula>
    </cfRule>
  </conditionalFormatting>
  <conditionalFormatting sqref="N391">
    <cfRule type="cellIs" dxfId="3969" priority="1301" operator="lessThan">
      <formula>0</formula>
    </cfRule>
  </conditionalFormatting>
  <conditionalFormatting sqref="N397">
    <cfRule type="cellIs" dxfId="3968" priority="1300" operator="lessThan">
      <formula>0</formula>
    </cfRule>
  </conditionalFormatting>
  <conditionalFormatting sqref="N397">
    <cfRule type="cellIs" dxfId="3967" priority="1299" operator="lessThan">
      <formula>0</formula>
    </cfRule>
  </conditionalFormatting>
  <conditionalFormatting sqref="C409:M409">
    <cfRule type="cellIs" dxfId="3966" priority="1298" operator="lessThan">
      <formula>0</formula>
    </cfRule>
  </conditionalFormatting>
  <conditionalFormatting sqref="C409:M409">
    <cfRule type="cellIs" dxfId="3965" priority="1297" operator="lessThan">
      <formula>0</formula>
    </cfRule>
  </conditionalFormatting>
  <conditionalFormatting sqref="H409">
    <cfRule type="cellIs" dxfId="3964" priority="1296" operator="lessThan">
      <formula>0</formula>
    </cfRule>
  </conditionalFormatting>
  <conditionalFormatting sqref="B409">
    <cfRule type="cellIs" dxfId="3963" priority="1295" operator="lessThan">
      <formula>0</formula>
    </cfRule>
  </conditionalFormatting>
  <conditionalFormatting sqref="B409">
    <cfRule type="cellIs" dxfId="3962" priority="1294" operator="lessThan">
      <formula>0</formula>
    </cfRule>
  </conditionalFormatting>
  <conditionalFormatting sqref="B405:N405">
    <cfRule type="cellIs" dxfId="3961" priority="1293" operator="lessThan">
      <formula>0</formula>
    </cfRule>
  </conditionalFormatting>
  <conditionalFormatting sqref="B405:N405">
    <cfRule type="cellIs" dxfId="3960" priority="1292" operator="lessThan">
      <formula>0</formula>
    </cfRule>
  </conditionalFormatting>
  <conditionalFormatting sqref="B405:N405">
    <cfRule type="cellIs" dxfId="3959" priority="1291" operator="lessThan">
      <formula>0</formula>
    </cfRule>
  </conditionalFormatting>
  <conditionalFormatting sqref="B405:N405">
    <cfRule type="cellIs" dxfId="3958" priority="1290" operator="lessThan">
      <formula>0</formula>
    </cfRule>
  </conditionalFormatting>
  <conditionalFormatting sqref="B405:N405">
    <cfRule type="cellIs" dxfId="3957" priority="1289" operator="lessThan">
      <formula>0</formula>
    </cfRule>
  </conditionalFormatting>
  <conditionalFormatting sqref="B405:N405">
    <cfRule type="cellIs" dxfId="3956" priority="1288" operator="lessThan">
      <formula>0</formula>
    </cfRule>
  </conditionalFormatting>
  <conditionalFormatting sqref="B405:N405">
    <cfRule type="cellIs" dxfId="3955" priority="1287" operator="lessThan">
      <formula>0</formula>
    </cfRule>
  </conditionalFormatting>
  <conditionalFormatting sqref="B405:N405">
    <cfRule type="cellIs" dxfId="3954" priority="1286" operator="lessThan">
      <formula>0</formula>
    </cfRule>
  </conditionalFormatting>
  <conditionalFormatting sqref="N408">
    <cfRule type="cellIs" dxfId="3953" priority="1285" operator="lessThan">
      <formula>0</formula>
    </cfRule>
  </conditionalFormatting>
  <conditionalFormatting sqref="N409">
    <cfRule type="cellIs" dxfId="3952" priority="1284" operator="lessThan">
      <formula>0</formula>
    </cfRule>
  </conditionalFormatting>
  <conditionalFormatting sqref="N409">
    <cfRule type="cellIs" dxfId="3951" priority="1283" operator="lessThan">
      <formula>0</formula>
    </cfRule>
  </conditionalFormatting>
  <conditionalFormatting sqref="C415:M415">
    <cfRule type="cellIs" dxfId="3950" priority="1282" operator="lessThan">
      <formula>0</formula>
    </cfRule>
  </conditionalFormatting>
  <conditionalFormatting sqref="C415:M415">
    <cfRule type="cellIs" dxfId="3949" priority="1281" operator="lessThan">
      <formula>0</formula>
    </cfRule>
  </conditionalFormatting>
  <conditionalFormatting sqref="H415">
    <cfRule type="cellIs" dxfId="3948" priority="1280" operator="lessThan">
      <formula>0</formula>
    </cfRule>
  </conditionalFormatting>
  <conditionalFormatting sqref="B415">
    <cfRule type="cellIs" dxfId="3947" priority="1279" operator="lessThan">
      <formula>0</formula>
    </cfRule>
  </conditionalFormatting>
  <conditionalFormatting sqref="B415">
    <cfRule type="cellIs" dxfId="3946" priority="1278" operator="lessThan">
      <formula>0</formula>
    </cfRule>
  </conditionalFormatting>
  <conditionalFormatting sqref="B411:N411">
    <cfRule type="cellIs" dxfId="3945" priority="1277" operator="lessThan">
      <formula>0</formula>
    </cfRule>
  </conditionalFormatting>
  <conditionalFormatting sqref="B411:N411">
    <cfRule type="cellIs" dxfId="3944" priority="1276" operator="lessThan">
      <formula>0</formula>
    </cfRule>
  </conditionalFormatting>
  <conditionalFormatting sqref="B411:N411">
    <cfRule type="cellIs" dxfId="3943" priority="1275" operator="lessThan">
      <formula>0</formula>
    </cfRule>
  </conditionalFormatting>
  <conditionalFormatting sqref="B411:N411">
    <cfRule type="cellIs" dxfId="3942" priority="1274" operator="lessThan">
      <formula>0</formula>
    </cfRule>
  </conditionalFormatting>
  <conditionalFormatting sqref="B411:N411">
    <cfRule type="cellIs" dxfId="3941" priority="1273" operator="lessThan">
      <formula>0</formula>
    </cfRule>
  </conditionalFormatting>
  <conditionalFormatting sqref="B411:N411">
    <cfRule type="cellIs" dxfId="3940" priority="1272" operator="lessThan">
      <formula>0</formula>
    </cfRule>
  </conditionalFormatting>
  <conditionalFormatting sqref="B411:N411">
    <cfRule type="cellIs" dxfId="3939" priority="1271" operator="lessThan">
      <formula>0</formula>
    </cfRule>
  </conditionalFormatting>
  <conditionalFormatting sqref="B411:N411">
    <cfRule type="cellIs" dxfId="3938" priority="1270" operator="lessThan">
      <formula>0</formula>
    </cfRule>
  </conditionalFormatting>
  <conditionalFormatting sqref="N414">
    <cfRule type="cellIs" dxfId="3937" priority="1269" operator="lessThan">
      <formula>0</formula>
    </cfRule>
  </conditionalFormatting>
  <conditionalFormatting sqref="N415">
    <cfRule type="cellIs" dxfId="3936" priority="1268" operator="lessThan">
      <formula>0</formula>
    </cfRule>
  </conditionalFormatting>
  <conditionalFormatting sqref="N415">
    <cfRule type="cellIs" dxfId="3935" priority="1267" operator="lessThan">
      <formula>0</formula>
    </cfRule>
  </conditionalFormatting>
  <conditionalFormatting sqref="C421:M421">
    <cfRule type="cellIs" dxfId="3934" priority="1266" operator="lessThan">
      <formula>0</formula>
    </cfRule>
  </conditionalFormatting>
  <conditionalFormatting sqref="C421:M421">
    <cfRule type="cellIs" dxfId="3933" priority="1265" operator="lessThan">
      <formula>0</formula>
    </cfRule>
  </conditionalFormatting>
  <conditionalFormatting sqref="H421">
    <cfRule type="cellIs" dxfId="3932" priority="1264" operator="lessThan">
      <formula>0</formula>
    </cfRule>
  </conditionalFormatting>
  <conditionalFormatting sqref="B421">
    <cfRule type="cellIs" dxfId="3931" priority="1263" operator="lessThan">
      <formula>0</formula>
    </cfRule>
  </conditionalFormatting>
  <conditionalFormatting sqref="B421">
    <cfRule type="cellIs" dxfId="3930" priority="1262" operator="lessThan">
      <formula>0</formula>
    </cfRule>
  </conditionalFormatting>
  <conditionalFormatting sqref="B417:N417">
    <cfRule type="cellIs" dxfId="3929" priority="1261" operator="lessThan">
      <formula>0</formula>
    </cfRule>
  </conditionalFormatting>
  <conditionalFormatting sqref="B417:N417">
    <cfRule type="cellIs" dxfId="3928" priority="1260" operator="lessThan">
      <formula>0</formula>
    </cfRule>
  </conditionalFormatting>
  <conditionalFormatting sqref="B417:N417">
    <cfRule type="cellIs" dxfId="3927" priority="1259" operator="lessThan">
      <formula>0</formula>
    </cfRule>
  </conditionalFormatting>
  <conditionalFormatting sqref="B417:N417">
    <cfRule type="cellIs" dxfId="3926" priority="1258" operator="lessThan">
      <formula>0</formula>
    </cfRule>
  </conditionalFormatting>
  <conditionalFormatting sqref="B417:N417">
    <cfRule type="cellIs" dxfId="3925" priority="1257" operator="lessThan">
      <formula>0</formula>
    </cfRule>
  </conditionalFormatting>
  <conditionalFormatting sqref="B417:N417">
    <cfRule type="cellIs" dxfId="3924" priority="1256" operator="lessThan">
      <formula>0</formula>
    </cfRule>
  </conditionalFormatting>
  <conditionalFormatting sqref="B417:N417">
    <cfRule type="cellIs" dxfId="3923" priority="1255" operator="lessThan">
      <formula>0</formula>
    </cfRule>
  </conditionalFormatting>
  <conditionalFormatting sqref="B417:N417">
    <cfRule type="cellIs" dxfId="3922" priority="1254" operator="lessThan">
      <formula>0</formula>
    </cfRule>
  </conditionalFormatting>
  <conditionalFormatting sqref="N420">
    <cfRule type="cellIs" dxfId="3921" priority="1253" operator="lessThan">
      <formula>0</formula>
    </cfRule>
  </conditionalFormatting>
  <conditionalFormatting sqref="N421">
    <cfRule type="cellIs" dxfId="3920" priority="1252" operator="lessThan">
      <formula>0</formula>
    </cfRule>
  </conditionalFormatting>
  <conditionalFormatting sqref="N421">
    <cfRule type="cellIs" dxfId="3919" priority="1251" operator="lessThan">
      <formula>0</formula>
    </cfRule>
  </conditionalFormatting>
  <conditionalFormatting sqref="C427:M427">
    <cfRule type="cellIs" dxfId="3918" priority="1250" operator="lessThan">
      <formula>0</formula>
    </cfRule>
  </conditionalFormatting>
  <conditionalFormatting sqref="C427:M427">
    <cfRule type="cellIs" dxfId="3917" priority="1249" operator="lessThan">
      <formula>0</formula>
    </cfRule>
  </conditionalFormatting>
  <conditionalFormatting sqref="H427">
    <cfRule type="cellIs" dxfId="3916" priority="1248" operator="lessThan">
      <formula>0</formula>
    </cfRule>
  </conditionalFormatting>
  <conditionalFormatting sqref="B427">
    <cfRule type="cellIs" dxfId="3915" priority="1247" operator="lessThan">
      <formula>0</formula>
    </cfRule>
  </conditionalFormatting>
  <conditionalFormatting sqref="B427">
    <cfRule type="cellIs" dxfId="3914" priority="1246" operator="lessThan">
      <formula>0</formula>
    </cfRule>
  </conditionalFormatting>
  <conditionalFormatting sqref="B423:N423">
    <cfRule type="cellIs" dxfId="3913" priority="1245" operator="lessThan">
      <formula>0</formula>
    </cfRule>
  </conditionalFormatting>
  <conditionalFormatting sqref="B423:N423">
    <cfRule type="cellIs" dxfId="3912" priority="1244" operator="lessThan">
      <formula>0</formula>
    </cfRule>
  </conditionalFormatting>
  <conditionalFormatting sqref="B423:N423">
    <cfRule type="cellIs" dxfId="3911" priority="1243" operator="lessThan">
      <formula>0</formula>
    </cfRule>
  </conditionalFormatting>
  <conditionalFormatting sqref="B423:N423">
    <cfRule type="cellIs" dxfId="3910" priority="1242" operator="lessThan">
      <formula>0</formula>
    </cfRule>
  </conditionalFormatting>
  <conditionalFormatting sqref="B423:N423">
    <cfRule type="cellIs" dxfId="3909" priority="1241" operator="lessThan">
      <formula>0</formula>
    </cfRule>
  </conditionalFormatting>
  <conditionalFormatting sqref="B423:N423">
    <cfRule type="cellIs" dxfId="3908" priority="1240" operator="lessThan">
      <formula>0</formula>
    </cfRule>
  </conditionalFormatting>
  <conditionalFormatting sqref="B423:N423">
    <cfRule type="cellIs" dxfId="3907" priority="1239" operator="lessThan">
      <formula>0</formula>
    </cfRule>
  </conditionalFormatting>
  <conditionalFormatting sqref="B423:N423">
    <cfRule type="cellIs" dxfId="3906" priority="1238" operator="lessThan">
      <formula>0</formula>
    </cfRule>
  </conditionalFormatting>
  <conditionalFormatting sqref="N426">
    <cfRule type="cellIs" dxfId="3905" priority="1237" operator="lessThan">
      <formula>0</formula>
    </cfRule>
  </conditionalFormatting>
  <conditionalFormatting sqref="C537:N537">
    <cfRule type="cellIs" dxfId="3904" priority="957" operator="lessThan">
      <formula>0</formula>
    </cfRule>
  </conditionalFormatting>
  <conditionalFormatting sqref="C568:N568">
    <cfRule type="cellIs" dxfId="3903" priority="954" operator="lessThan">
      <formula>0</formula>
    </cfRule>
  </conditionalFormatting>
  <conditionalFormatting sqref="I552:N552">
    <cfRule type="cellIs" dxfId="3902" priority="951" operator="lessThan">
      <formula>0</formula>
    </cfRule>
  </conditionalFormatting>
  <conditionalFormatting sqref="I560:N560">
    <cfRule type="cellIs" dxfId="3901" priority="948" operator="lessThan">
      <formula>0</formula>
    </cfRule>
  </conditionalFormatting>
  <conditionalFormatting sqref="B429:N429">
    <cfRule type="cellIs" dxfId="3900" priority="1225" operator="lessThan">
      <formula>0</formula>
    </cfRule>
  </conditionalFormatting>
  <conditionalFormatting sqref="B429:N429">
    <cfRule type="cellIs" dxfId="3899" priority="1224" operator="lessThan">
      <formula>0</formula>
    </cfRule>
  </conditionalFormatting>
  <conditionalFormatting sqref="B429:N429">
    <cfRule type="cellIs" dxfId="3898" priority="1223" operator="lessThan">
      <formula>0</formula>
    </cfRule>
  </conditionalFormatting>
  <conditionalFormatting sqref="B429:N429">
    <cfRule type="cellIs" dxfId="3897" priority="1222" operator="lessThan">
      <formula>0</formula>
    </cfRule>
  </conditionalFormatting>
  <conditionalFormatting sqref="N432">
    <cfRule type="cellIs" dxfId="3896" priority="1221" operator="lessThan">
      <formula>0</formula>
    </cfRule>
  </conditionalFormatting>
  <conditionalFormatting sqref="C439:M439">
    <cfRule type="cellIs" dxfId="3895" priority="1220" operator="lessThan">
      <formula>0</formula>
    </cfRule>
  </conditionalFormatting>
  <conditionalFormatting sqref="C439:M439">
    <cfRule type="cellIs" dxfId="3894" priority="1219" operator="lessThan">
      <formula>0</formula>
    </cfRule>
  </conditionalFormatting>
  <conditionalFormatting sqref="H439">
    <cfRule type="cellIs" dxfId="3893" priority="1218" operator="lessThan">
      <formula>0</formula>
    </cfRule>
  </conditionalFormatting>
  <conditionalFormatting sqref="B439">
    <cfRule type="cellIs" dxfId="3892" priority="1217" operator="lessThan">
      <formula>0</formula>
    </cfRule>
  </conditionalFormatting>
  <conditionalFormatting sqref="B439">
    <cfRule type="cellIs" dxfId="3891" priority="1216" operator="lessThan">
      <formula>0</formula>
    </cfRule>
  </conditionalFormatting>
  <conditionalFormatting sqref="B435:N435">
    <cfRule type="cellIs" dxfId="3890" priority="1215" operator="lessThan">
      <formula>0</formula>
    </cfRule>
  </conditionalFormatting>
  <conditionalFormatting sqref="B435:N435">
    <cfRule type="cellIs" dxfId="3889" priority="1214" operator="lessThan">
      <formula>0</formula>
    </cfRule>
  </conditionalFormatting>
  <conditionalFormatting sqref="C642:N645">
    <cfRule type="cellIs" dxfId="3888" priority="933" operator="lessThan">
      <formula>0</formula>
    </cfRule>
  </conditionalFormatting>
  <conditionalFormatting sqref="C597:N597">
    <cfRule type="cellIs" dxfId="3887" priority="932" operator="lessThan">
      <formula>0</formula>
    </cfRule>
  </conditionalFormatting>
  <conditionalFormatting sqref="C603:N603">
    <cfRule type="cellIs" dxfId="3886" priority="929" operator="lessThan">
      <formula>0</formula>
    </cfRule>
  </conditionalFormatting>
  <conditionalFormatting sqref="C603:N603">
    <cfRule type="cellIs" dxfId="3885" priority="928" operator="lessThan">
      <formula>0</formula>
    </cfRule>
  </conditionalFormatting>
  <conditionalFormatting sqref="C603:N603">
    <cfRule type="cellIs" dxfId="3884" priority="927" operator="lessThan">
      <formula>0</formula>
    </cfRule>
  </conditionalFormatting>
  <conditionalFormatting sqref="H445">
    <cfRule type="cellIs" dxfId="3883" priority="1202" operator="lessThan">
      <formula>0</formula>
    </cfRule>
  </conditionalFormatting>
  <conditionalFormatting sqref="B445">
    <cfRule type="cellIs" dxfId="3882" priority="1201" operator="lessThan">
      <formula>0</formula>
    </cfRule>
  </conditionalFormatting>
  <conditionalFormatting sqref="B445">
    <cfRule type="cellIs" dxfId="3881" priority="1200" operator="lessThan">
      <formula>0</formula>
    </cfRule>
  </conditionalFormatting>
  <conditionalFormatting sqref="B441:N441">
    <cfRule type="cellIs" dxfId="3880" priority="1199" operator="lessThan">
      <formula>0</formula>
    </cfRule>
  </conditionalFormatting>
  <conditionalFormatting sqref="B441:N441">
    <cfRule type="cellIs" dxfId="3879" priority="1198" operator="lessThan">
      <formula>0</formula>
    </cfRule>
  </conditionalFormatting>
  <conditionalFormatting sqref="B441:N441">
    <cfRule type="cellIs" dxfId="3878" priority="1197" operator="lessThan">
      <formula>0</formula>
    </cfRule>
  </conditionalFormatting>
  <conditionalFormatting sqref="B441:N441">
    <cfRule type="cellIs" dxfId="3877" priority="1196" operator="lessThan">
      <formula>0</formula>
    </cfRule>
  </conditionalFormatting>
  <conditionalFormatting sqref="B441:N441">
    <cfRule type="cellIs" dxfId="3876" priority="1195" operator="lessThan">
      <formula>0</formula>
    </cfRule>
  </conditionalFormatting>
  <conditionalFormatting sqref="B441:N441">
    <cfRule type="cellIs" dxfId="3875" priority="1194" operator="lessThan">
      <formula>0</formula>
    </cfRule>
  </conditionalFormatting>
  <conditionalFormatting sqref="B441:N441">
    <cfRule type="cellIs" dxfId="3874" priority="1193" operator="lessThan">
      <formula>0</formula>
    </cfRule>
  </conditionalFormatting>
  <conditionalFormatting sqref="B441:N441">
    <cfRule type="cellIs" dxfId="3873" priority="1192" operator="lessThan">
      <formula>0</formula>
    </cfRule>
  </conditionalFormatting>
  <conditionalFormatting sqref="N444">
    <cfRule type="cellIs" dxfId="3872" priority="1191" operator="lessThan">
      <formula>0</formula>
    </cfRule>
  </conditionalFormatting>
  <conditionalFormatting sqref="N445">
    <cfRule type="cellIs" dxfId="3871" priority="1190" operator="lessThan">
      <formula>0</formula>
    </cfRule>
  </conditionalFormatting>
  <conditionalFormatting sqref="N445">
    <cfRule type="cellIs" dxfId="3870" priority="1189" operator="lessThan">
      <formula>0</formula>
    </cfRule>
  </conditionalFormatting>
  <conditionalFormatting sqref="C452:M452">
    <cfRule type="cellIs" dxfId="3869" priority="1188" operator="lessThan">
      <formula>0</formula>
    </cfRule>
  </conditionalFormatting>
  <conditionalFormatting sqref="C452:M452">
    <cfRule type="cellIs" dxfId="3868" priority="1187" operator="lessThan">
      <formula>0</formula>
    </cfRule>
  </conditionalFormatting>
  <conditionalFormatting sqref="H452">
    <cfRule type="cellIs" dxfId="3867" priority="1186" operator="lessThan">
      <formula>0</formula>
    </cfRule>
  </conditionalFormatting>
  <conditionalFormatting sqref="B452">
    <cfRule type="cellIs" dxfId="3866" priority="1185" operator="lessThan">
      <formula>0</formula>
    </cfRule>
  </conditionalFormatting>
  <conditionalFormatting sqref="B452">
    <cfRule type="cellIs" dxfId="3865" priority="1184" operator="lessThan">
      <formula>0</formula>
    </cfRule>
  </conditionalFormatting>
  <conditionalFormatting sqref="B448:N448">
    <cfRule type="cellIs" dxfId="3864" priority="1183" operator="lessThan">
      <formula>0</formula>
    </cfRule>
  </conditionalFormatting>
  <conditionalFormatting sqref="B448:N448">
    <cfRule type="cellIs" dxfId="3863" priority="1182" operator="lessThan">
      <formula>0</formula>
    </cfRule>
  </conditionalFormatting>
  <conditionalFormatting sqref="B448:N448">
    <cfRule type="cellIs" dxfId="3862" priority="1181" operator="lessThan">
      <formula>0</formula>
    </cfRule>
  </conditionalFormatting>
  <conditionalFormatting sqref="B448:N448">
    <cfRule type="cellIs" dxfId="3861" priority="1180" operator="lessThan">
      <formula>0</formula>
    </cfRule>
  </conditionalFormatting>
  <conditionalFormatting sqref="B448:N448">
    <cfRule type="cellIs" dxfId="3860" priority="1179" operator="lessThan">
      <formula>0</formula>
    </cfRule>
  </conditionalFormatting>
  <conditionalFormatting sqref="B448:N448">
    <cfRule type="cellIs" dxfId="3859" priority="1178" operator="lessThan">
      <formula>0</formula>
    </cfRule>
  </conditionalFormatting>
  <conditionalFormatting sqref="B448:N448">
    <cfRule type="cellIs" dxfId="3858" priority="1177" operator="lessThan">
      <formula>0</formula>
    </cfRule>
  </conditionalFormatting>
  <conditionalFormatting sqref="B448:N448">
    <cfRule type="cellIs" dxfId="3857" priority="1176" operator="lessThan">
      <formula>0</formula>
    </cfRule>
  </conditionalFormatting>
  <conditionalFormatting sqref="N451">
    <cfRule type="cellIs" dxfId="3856" priority="1175" operator="lessThan">
      <formula>0</formula>
    </cfRule>
  </conditionalFormatting>
  <conditionalFormatting sqref="N452">
    <cfRule type="cellIs" dxfId="3855" priority="1174" operator="lessThan">
      <formula>0</formula>
    </cfRule>
  </conditionalFormatting>
  <conditionalFormatting sqref="N452">
    <cfRule type="cellIs" dxfId="3854" priority="1173" operator="lessThan">
      <formula>0</formula>
    </cfRule>
  </conditionalFormatting>
  <conditionalFormatting sqref="C458:M458">
    <cfRule type="cellIs" dxfId="3853" priority="1172" operator="lessThan">
      <formula>0</formula>
    </cfRule>
  </conditionalFormatting>
  <conditionalFormatting sqref="C458:M458">
    <cfRule type="cellIs" dxfId="3852" priority="1171" operator="lessThan">
      <formula>0</formula>
    </cfRule>
  </conditionalFormatting>
  <conditionalFormatting sqref="H458">
    <cfRule type="cellIs" dxfId="3851" priority="1170" operator="lessThan">
      <formula>0</formula>
    </cfRule>
  </conditionalFormatting>
  <conditionalFormatting sqref="B458">
    <cfRule type="cellIs" dxfId="3850" priority="1169" operator="lessThan">
      <formula>0</formula>
    </cfRule>
  </conditionalFormatting>
  <conditionalFormatting sqref="B458">
    <cfRule type="cellIs" dxfId="3849" priority="1168" operator="lessThan">
      <formula>0</formula>
    </cfRule>
  </conditionalFormatting>
  <conditionalFormatting sqref="R505">
    <cfRule type="cellIs" dxfId="3848" priority="890" operator="lessThan">
      <formula>0</formula>
    </cfRule>
  </conditionalFormatting>
  <conditionalFormatting sqref="Q505">
    <cfRule type="cellIs" dxfId="3847" priority="889" operator="lessThan">
      <formula>0</formula>
    </cfRule>
  </conditionalFormatting>
  <conditionalFormatting sqref="R513">
    <cfRule type="cellIs" dxfId="3846" priority="887" operator="lessThan">
      <formula>0</formula>
    </cfRule>
  </conditionalFormatting>
  <conditionalFormatting sqref="Q513">
    <cfRule type="cellIs" dxfId="3845" priority="886" operator="lessThan">
      <formula>0</formula>
    </cfRule>
  </conditionalFormatting>
  <conditionalFormatting sqref="R522">
    <cfRule type="cellIs" dxfId="3844" priority="884" operator="lessThan">
      <formula>0</formula>
    </cfRule>
  </conditionalFormatting>
  <conditionalFormatting sqref="Q522">
    <cfRule type="cellIs" dxfId="3843" priority="883" operator="lessThan">
      <formula>0</formula>
    </cfRule>
  </conditionalFormatting>
  <conditionalFormatting sqref="R530">
    <cfRule type="cellIs" dxfId="3842" priority="881" operator="lessThan">
      <formula>0</formula>
    </cfRule>
  </conditionalFormatting>
  <conditionalFormatting sqref="C461:C464">
    <cfRule type="expression" dxfId="3841" priority="1155">
      <formula>C461/B461&gt;1</formula>
    </cfRule>
    <cfRule type="expression" dxfId="3840" priority="1156">
      <formula>C461/B461&lt;1</formula>
    </cfRule>
  </conditionalFormatting>
  <conditionalFormatting sqref="R538">
    <cfRule type="cellIs" dxfId="3839" priority="878" operator="lessThan">
      <formula>0</formula>
    </cfRule>
  </conditionalFormatting>
  <conditionalFormatting sqref="D461:N464">
    <cfRule type="expression" dxfId="3838" priority="1152">
      <formula>D461/C461&gt;1</formula>
    </cfRule>
    <cfRule type="expression" dxfId="3837" priority="1153">
      <formula>D461/C461&lt;1</formula>
    </cfRule>
  </conditionalFormatting>
  <conditionalFormatting sqref="R553">
    <cfRule type="cellIs" dxfId="3836" priority="875" operator="lessThan">
      <formula>0</formula>
    </cfRule>
  </conditionalFormatting>
  <conditionalFormatting sqref="B461:B464 B552:N552 B560:N560 B575:N575 B589:N589">
    <cfRule type="expression" dxfId="3835" priority="1149">
      <formula>B461/#REF!&gt;1</formula>
    </cfRule>
    <cfRule type="expression" dxfId="3834" priority="1150">
      <formula>B461/#REF!&lt;1</formula>
    </cfRule>
  </conditionalFormatting>
  <conditionalFormatting sqref="R561">
    <cfRule type="cellIs" dxfId="3833" priority="872" operator="lessThan">
      <formula>0</formula>
    </cfRule>
  </conditionalFormatting>
  <conditionalFormatting sqref="B512">
    <cfRule type="expression" dxfId="3832" priority="1146">
      <formula>B512/#REF!&gt;1</formula>
    </cfRule>
    <cfRule type="expression" dxfId="3831" priority="1147">
      <formula>B512/#REF!&lt;1</formula>
    </cfRule>
  </conditionalFormatting>
  <conditionalFormatting sqref="R590">
    <cfRule type="cellIs" dxfId="3830" priority="869" operator="lessThan">
      <formula>0</formula>
    </cfRule>
  </conditionalFormatting>
  <conditionalFormatting sqref="C512">
    <cfRule type="expression" dxfId="3829" priority="1143">
      <formula>C512/B512&gt;1</formula>
    </cfRule>
    <cfRule type="expression" dxfId="3828" priority="1144">
      <formula>C512/B512&lt;1</formula>
    </cfRule>
  </conditionalFormatting>
  <conditionalFormatting sqref="D512">
    <cfRule type="cellIs" dxfId="3827" priority="1142" operator="lessThan">
      <formula>0</formula>
    </cfRule>
  </conditionalFormatting>
  <conditionalFormatting sqref="D512">
    <cfRule type="expression" dxfId="3826" priority="1140">
      <formula>D512/C512&gt;1</formula>
    </cfRule>
    <cfRule type="expression" dxfId="3825" priority="1141">
      <formula>D512/C512&lt;1</formula>
    </cfRule>
  </conditionalFormatting>
  <conditionalFormatting sqref="E512">
    <cfRule type="cellIs" dxfId="3824" priority="1139" operator="lessThan">
      <formula>0</formula>
    </cfRule>
  </conditionalFormatting>
  <conditionalFormatting sqref="E512">
    <cfRule type="expression" dxfId="3823" priority="1137">
      <formula>E512/D512&gt;1</formula>
    </cfRule>
    <cfRule type="expression" dxfId="3822" priority="1138">
      <formula>E512/D512&lt;1</formula>
    </cfRule>
  </conditionalFormatting>
  <conditionalFormatting sqref="F512">
    <cfRule type="cellIs" dxfId="3821" priority="1136" operator="lessThan">
      <formula>0</formula>
    </cfRule>
  </conditionalFormatting>
  <conditionalFormatting sqref="F512">
    <cfRule type="expression" dxfId="3820" priority="1134">
      <formula>F512/E512&gt;1</formula>
    </cfRule>
    <cfRule type="expression" dxfId="3819" priority="1135">
      <formula>F512/E512&lt;1</formula>
    </cfRule>
  </conditionalFormatting>
  <conditionalFormatting sqref="G512">
    <cfRule type="cellIs" dxfId="3818" priority="1133" operator="lessThan">
      <formula>0</formula>
    </cfRule>
  </conditionalFormatting>
  <conditionalFormatting sqref="G512">
    <cfRule type="expression" dxfId="3817" priority="1131">
      <formula>G512/F512&gt;1</formula>
    </cfRule>
    <cfRule type="expression" dxfId="3816" priority="1132">
      <formula>G512/F512&lt;1</formula>
    </cfRule>
  </conditionalFormatting>
  <conditionalFormatting sqref="H512">
    <cfRule type="cellIs" dxfId="3815" priority="1130" operator="lessThan">
      <formula>0</formula>
    </cfRule>
  </conditionalFormatting>
  <conditionalFormatting sqref="H512">
    <cfRule type="expression" dxfId="3814" priority="1128">
      <formula>H512/G512&gt;1</formula>
    </cfRule>
    <cfRule type="expression" dxfId="3813" priority="1129">
      <formula>H512/G512&lt;1</formula>
    </cfRule>
  </conditionalFormatting>
  <conditionalFormatting sqref="I512:N512">
    <cfRule type="cellIs" dxfId="3812" priority="1127" operator="lessThan">
      <formula>0</formula>
    </cfRule>
  </conditionalFormatting>
  <conditionalFormatting sqref="I512:N512">
    <cfRule type="expression" dxfId="3811" priority="1125">
      <formula>I512/H512&gt;1</formula>
    </cfRule>
    <cfRule type="expression" dxfId="3810" priority="1126">
      <formula>I512/H512&lt;1</formula>
    </cfRule>
  </conditionalFormatting>
  <conditionalFormatting sqref="B552">
    <cfRule type="cellIs" dxfId="3809" priority="1124" operator="lessThan">
      <formula>0</formula>
    </cfRule>
  </conditionalFormatting>
  <conditionalFormatting sqref="B552">
    <cfRule type="expression" dxfId="3808" priority="1122">
      <formula>B552/#REF!&gt;1</formula>
    </cfRule>
    <cfRule type="expression" dxfId="3807" priority="1123">
      <formula>B552/#REF!&lt;1</formula>
    </cfRule>
  </conditionalFormatting>
  <conditionalFormatting sqref="C552">
    <cfRule type="cellIs" dxfId="3806" priority="1121" operator="lessThan">
      <formula>0</formula>
    </cfRule>
  </conditionalFormatting>
  <conditionalFormatting sqref="C552">
    <cfRule type="expression" dxfId="3805" priority="1119">
      <formula>C552/B552&gt;1</formula>
    </cfRule>
    <cfRule type="expression" dxfId="3804" priority="1120">
      <formula>C552/B552&lt;1</formula>
    </cfRule>
  </conditionalFormatting>
  <conditionalFormatting sqref="D552">
    <cfRule type="cellIs" dxfId="3803" priority="1118" operator="lessThan">
      <formula>0</formula>
    </cfRule>
  </conditionalFormatting>
  <conditionalFormatting sqref="D552">
    <cfRule type="expression" dxfId="3802" priority="1116">
      <formula>D552/C552&gt;1</formula>
    </cfRule>
    <cfRule type="expression" dxfId="3801" priority="1117">
      <formula>D552/C552&lt;1</formula>
    </cfRule>
  </conditionalFormatting>
  <conditionalFormatting sqref="E552">
    <cfRule type="cellIs" dxfId="3800" priority="1115" operator="lessThan">
      <formula>0</formula>
    </cfRule>
  </conditionalFormatting>
  <conditionalFormatting sqref="E552">
    <cfRule type="expression" dxfId="3799" priority="1113">
      <formula>E552/D552&gt;1</formula>
    </cfRule>
    <cfRule type="expression" dxfId="3798" priority="1114">
      <formula>E552/D552&lt;1</formula>
    </cfRule>
  </conditionalFormatting>
  <conditionalFormatting sqref="F552">
    <cfRule type="cellIs" dxfId="3797" priority="1112" operator="lessThan">
      <formula>0</formula>
    </cfRule>
  </conditionalFormatting>
  <conditionalFormatting sqref="F552">
    <cfRule type="expression" dxfId="3796" priority="1110">
      <formula>F552/E552&gt;1</formula>
    </cfRule>
    <cfRule type="expression" dxfId="3795" priority="1111">
      <formula>F552/E552&lt;1</formula>
    </cfRule>
  </conditionalFormatting>
  <conditionalFormatting sqref="G552">
    <cfRule type="cellIs" dxfId="3794" priority="1109" operator="lessThan">
      <formula>0</formula>
    </cfRule>
  </conditionalFormatting>
  <conditionalFormatting sqref="G552">
    <cfRule type="expression" dxfId="3793" priority="1107">
      <formula>G552/F552&gt;1</formula>
    </cfRule>
    <cfRule type="expression" dxfId="3792" priority="1108">
      <formula>G552/F552&lt;1</formula>
    </cfRule>
  </conditionalFormatting>
  <conditionalFormatting sqref="H552">
    <cfRule type="cellIs" dxfId="3791" priority="1106" operator="lessThan">
      <formula>0</formula>
    </cfRule>
  </conditionalFormatting>
  <conditionalFormatting sqref="H552">
    <cfRule type="expression" dxfId="3790" priority="1104">
      <formula>H552/G552&gt;1</formula>
    </cfRule>
    <cfRule type="expression" dxfId="3789" priority="1105">
      <formula>H552/G552&lt;1</formula>
    </cfRule>
  </conditionalFormatting>
  <conditionalFormatting sqref="B560">
    <cfRule type="cellIs" dxfId="3788" priority="1103" operator="lessThan">
      <formula>0</formula>
    </cfRule>
  </conditionalFormatting>
  <conditionalFormatting sqref="B560">
    <cfRule type="expression" dxfId="3787" priority="1101">
      <formula>B560/#REF!&gt;1</formula>
    </cfRule>
    <cfRule type="expression" dxfId="3786" priority="1102">
      <formula>B560/#REF!&lt;1</formula>
    </cfRule>
  </conditionalFormatting>
  <conditionalFormatting sqref="C560">
    <cfRule type="cellIs" dxfId="3785" priority="1100" operator="lessThan">
      <formula>0</formula>
    </cfRule>
  </conditionalFormatting>
  <conditionalFormatting sqref="C560">
    <cfRule type="expression" dxfId="3784" priority="1098">
      <formula>C560/B560&gt;1</formula>
    </cfRule>
    <cfRule type="expression" dxfId="3783" priority="1099">
      <formula>C560/B560&lt;1</formula>
    </cfRule>
  </conditionalFormatting>
  <conditionalFormatting sqref="D560">
    <cfRule type="cellIs" dxfId="3782" priority="1097" operator="lessThan">
      <formula>0</formula>
    </cfRule>
  </conditionalFormatting>
  <conditionalFormatting sqref="D560">
    <cfRule type="expression" dxfId="3781" priority="1095">
      <formula>D560/C560&gt;1</formula>
    </cfRule>
    <cfRule type="expression" dxfId="3780" priority="1096">
      <formula>D560/C560&lt;1</formula>
    </cfRule>
  </conditionalFormatting>
  <conditionalFormatting sqref="E560">
    <cfRule type="cellIs" dxfId="3779" priority="1094" operator="lessThan">
      <formula>0</formula>
    </cfRule>
  </conditionalFormatting>
  <conditionalFormatting sqref="E560">
    <cfRule type="expression" dxfId="3778" priority="1092">
      <formula>E560/D560&gt;1</formula>
    </cfRule>
    <cfRule type="expression" dxfId="3777" priority="1093">
      <formula>E560/D560&lt;1</formula>
    </cfRule>
  </conditionalFormatting>
  <conditionalFormatting sqref="F560">
    <cfRule type="cellIs" dxfId="3776" priority="1091" operator="lessThan">
      <formula>0</formula>
    </cfRule>
  </conditionalFormatting>
  <conditionalFormatting sqref="F560">
    <cfRule type="expression" dxfId="3775" priority="1089">
      <formula>F560/E560&gt;1</formula>
    </cfRule>
    <cfRule type="expression" dxfId="3774" priority="1090">
      <formula>F560/E560&lt;1</formula>
    </cfRule>
  </conditionalFormatting>
  <conditionalFormatting sqref="G560">
    <cfRule type="cellIs" dxfId="3773" priority="1088" operator="lessThan">
      <formula>0</formula>
    </cfRule>
  </conditionalFormatting>
  <conditionalFormatting sqref="G560">
    <cfRule type="expression" dxfId="3772" priority="1086">
      <formula>G560/F560&gt;1</formula>
    </cfRule>
    <cfRule type="expression" dxfId="3771" priority="1087">
      <formula>G560/F560&lt;1</formula>
    </cfRule>
  </conditionalFormatting>
  <conditionalFormatting sqref="H560">
    <cfRule type="cellIs" dxfId="3770" priority="1085" operator="lessThan">
      <formula>0</formula>
    </cfRule>
  </conditionalFormatting>
  <conditionalFormatting sqref="H560">
    <cfRule type="expression" dxfId="3769" priority="1083">
      <formula>H560/G560&gt;1</formula>
    </cfRule>
    <cfRule type="expression" dxfId="3768" priority="1084">
      <formula>H560/G560&lt;1</formula>
    </cfRule>
  </conditionalFormatting>
  <conditionalFormatting sqref="O616:O619">
    <cfRule type="cellIs" dxfId="3767" priority="831" operator="lessThan">
      <formula>0</formula>
    </cfRule>
  </conditionalFormatting>
  <conditionalFormatting sqref="B589">
    <cfRule type="expression" dxfId="3766" priority="1080">
      <formula>B589/#REF!&gt;1</formula>
    </cfRule>
    <cfRule type="expression" dxfId="3765" priority="1081">
      <formula>B589/#REF!&lt;1</formula>
    </cfRule>
  </conditionalFormatting>
  <conditionalFormatting sqref="C589">
    <cfRule type="cellIs" dxfId="3764" priority="1079" operator="lessThan">
      <formula>0</formula>
    </cfRule>
  </conditionalFormatting>
  <conditionalFormatting sqref="C589">
    <cfRule type="expression" dxfId="3763" priority="1077">
      <formula>C589/B589&gt;1</formula>
    </cfRule>
    <cfRule type="expression" dxfId="3762" priority="1078">
      <formula>C589/B589&lt;1</formula>
    </cfRule>
  </conditionalFormatting>
  <conditionalFormatting sqref="O605:O607">
    <cfRule type="cellIs" dxfId="3761" priority="825" operator="lessThan">
      <formula>0</formula>
    </cfRule>
  </conditionalFormatting>
  <conditionalFormatting sqref="D589">
    <cfRule type="expression" dxfId="3760" priority="1074">
      <formula>D589/C589&gt;1</formula>
    </cfRule>
    <cfRule type="expression" dxfId="3759" priority="1075">
      <formula>D589/C589&lt;1</formula>
    </cfRule>
  </conditionalFormatting>
  <conditionalFormatting sqref="E589">
    <cfRule type="cellIs" dxfId="3758" priority="1073" operator="lessThan">
      <formula>0</formula>
    </cfRule>
  </conditionalFormatting>
  <conditionalFormatting sqref="E589">
    <cfRule type="expression" dxfId="3757" priority="1071">
      <formula>E589/D589&gt;1</formula>
    </cfRule>
    <cfRule type="expression" dxfId="3756" priority="1072">
      <formula>E589/D589&lt;1</formula>
    </cfRule>
  </conditionalFormatting>
  <conditionalFormatting sqref="F589">
    <cfRule type="cellIs" dxfId="3755" priority="1070" operator="lessThan">
      <formula>0</formula>
    </cfRule>
  </conditionalFormatting>
  <conditionalFormatting sqref="F589">
    <cfRule type="expression" dxfId="3754" priority="1068">
      <formula>F589/E589&gt;1</formula>
    </cfRule>
    <cfRule type="expression" dxfId="3753" priority="1069">
      <formula>F589/E589&lt;1</formula>
    </cfRule>
  </conditionalFormatting>
  <conditionalFormatting sqref="O377">
    <cfRule type="cellIs" dxfId="3752" priority="816" operator="lessThan">
      <formula>0</formula>
    </cfRule>
  </conditionalFormatting>
  <conditionalFormatting sqref="G589">
    <cfRule type="expression" dxfId="3751" priority="1065">
      <formula>G589/F589&gt;1</formula>
    </cfRule>
    <cfRule type="expression" dxfId="3750" priority="1066">
      <formula>G589/F589&lt;1</formula>
    </cfRule>
  </conditionalFormatting>
  <conditionalFormatting sqref="O366">
    <cfRule type="cellIs" dxfId="3749" priority="813" operator="lessThan">
      <formula>0</formula>
    </cfRule>
  </conditionalFormatting>
  <conditionalFormatting sqref="H589">
    <cfRule type="expression" dxfId="3748" priority="1062">
      <formula>H589/G589&gt;1</formula>
    </cfRule>
    <cfRule type="expression" dxfId="3747" priority="1063">
      <formula>H589/G589&lt;1</formula>
    </cfRule>
  </conditionalFormatting>
  <conditionalFormatting sqref="N596">
    <cfRule type="cellIs" dxfId="3746" priority="1061" operator="lessThan">
      <formula>0</formula>
    </cfRule>
  </conditionalFormatting>
  <conditionalFormatting sqref="O387">
    <cfRule type="cellIs" dxfId="3745" priority="808" operator="lessThan">
      <formula>0</formula>
    </cfRule>
  </conditionalFormatting>
  <conditionalFormatting sqref="O387">
    <cfRule type="cellIs" dxfId="3744" priority="809" operator="lessThan">
      <formula>0</formula>
    </cfRule>
  </conditionalFormatting>
  <conditionalFormatting sqref="O387">
    <cfRule type="cellIs" dxfId="3743" priority="806" operator="lessThan">
      <formula>0</formula>
    </cfRule>
  </conditionalFormatting>
  <conditionalFormatting sqref="O387">
    <cfRule type="cellIs" dxfId="3742" priority="807" operator="lessThan">
      <formula>0</formula>
    </cfRule>
  </conditionalFormatting>
  <conditionalFormatting sqref="N600">
    <cfRule type="cellIs" dxfId="3741" priority="1060" operator="lessThan">
      <formula>0</formula>
    </cfRule>
  </conditionalFormatting>
  <conditionalFormatting sqref="N600">
    <cfRule type="cellIs" dxfId="3740" priority="1059" operator="lessThan">
      <formula>0</formula>
    </cfRule>
  </conditionalFormatting>
  <conditionalFormatting sqref="Q363">
    <cfRule type="cellIs" dxfId="3739" priority="1058" operator="lessThan">
      <formula>0</formula>
    </cfRule>
  </conditionalFormatting>
  <conditionalFormatting sqref="Q364:Q365">
    <cfRule type="cellIs" dxfId="3738" priority="1057" operator="lessThan">
      <formula>0</formula>
    </cfRule>
  </conditionalFormatting>
  <conditionalFormatting sqref="Q461:Q464">
    <cfRule type="cellIs" dxfId="3737" priority="1056" operator="lessThan">
      <formula>0</formula>
    </cfRule>
  </conditionalFormatting>
  <conditionalFormatting sqref="Q361">
    <cfRule type="cellIs" dxfId="3736" priority="1055" operator="lessThan">
      <formula>0</formula>
    </cfRule>
  </conditionalFormatting>
  <conditionalFormatting sqref="Q366:Q367">
    <cfRule type="cellIs" dxfId="3735" priority="1054" operator="lessThan">
      <formula>0</formula>
    </cfRule>
  </conditionalFormatting>
  <conditionalFormatting sqref="Q369:Q373">
    <cfRule type="cellIs" dxfId="3734" priority="1053" operator="lessThan">
      <formula>0</formula>
    </cfRule>
  </conditionalFormatting>
  <conditionalFormatting sqref="Q378:Q379">
    <cfRule type="cellIs" dxfId="3733" priority="1052" operator="lessThan">
      <formula>0</formula>
    </cfRule>
  </conditionalFormatting>
  <conditionalFormatting sqref="Q384:Q385">
    <cfRule type="cellIs" dxfId="3732" priority="1051" operator="lessThan">
      <formula>0</formula>
    </cfRule>
  </conditionalFormatting>
  <conditionalFormatting sqref="Q390:Q391">
    <cfRule type="cellIs" dxfId="3731" priority="1050" operator="lessThan">
      <formula>0</formula>
    </cfRule>
  </conditionalFormatting>
  <conditionalFormatting sqref="Q396:Q397">
    <cfRule type="cellIs" dxfId="3730" priority="1049" operator="lessThan">
      <formula>0</formula>
    </cfRule>
  </conditionalFormatting>
  <conditionalFormatting sqref="Q402">
    <cfRule type="cellIs" dxfId="3729" priority="1048" operator="lessThan">
      <formula>0</formula>
    </cfRule>
  </conditionalFormatting>
  <conditionalFormatting sqref="Q408:Q409">
    <cfRule type="cellIs" dxfId="3728" priority="1047" operator="lessThan">
      <formula>0</formula>
    </cfRule>
  </conditionalFormatting>
  <conditionalFormatting sqref="Q414:Q415">
    <cfRule type="cellIs" dxfId="3727" priority="1046" operator="lessThan">
      <formula>0</formula>
    </cfRule>
  </conditionalFormatting>
  <conditionalFormatting sqref="Q420:Q421">
    <cfRule type="cellIs" dxfId="3726" priority="1045" operator="lessThan">
      <formula>0</formula>
    </cfRule>
  </conditionalFormatting>
  <conditionalFormatting sqref="Q426:Q427">
    <cfRule type="cellIs" dxfId="3725" priority="1044" operator="lessThan">
      <formula>0</formula>
    </cfRule>
  </conditionalFormatting>
  <conditionalFormatting sqref="Q432:Q433">
    <cfRule type="cellIs" dxfId="3724" priority="1043" operator="lessThan">
      <formula>0</formula>
    </cfRule>
  </conditionalFormatting>
  <conditionalFormatting sqref="Q438:Q439">
    <cfRule type="cellIs" dxfId="3723" priority="1042" operator="lessThan">
      <formula>0</formula>
    </cfRule>
  </conditionalFormatting>
  <conditionalFormatting sqref="Q444:Q445">
    <cfRule type="cellIs" dxfId="3722" priority="1041" operator="lessThan">
      <formula>0</formula>
    </cfRule>
  </conditionalFormatting>
  <conditionalFormatting sqref="Q451:Q452">
    <cfRule type="cellIs" dxfId="3721" priority="1040" operator="lessThan">
      <formula>0</formula>
    </cfRule>
  </conditionalFormatting>
  <conditionalFormatting sqref="Q457:Q458">
    <cfRule type="cellIs" dxfId="3720" priority="1039" operator="lessThan">
      <formula>0</formula>
    </cfRule>
  </conditionalFormatting>
  <conditionalFormatting sqref="Q465">
    <cfRule type="cellIs" dxfId="3719" priority="1038" operator="lessThan">
      <formula>0</formula>
    </cfRule>
  </conditionalFormatting>
  <conditionalFormatting sqref="Q472">
    <cfRule type="cellIs" dxfId="3718" priority="1037" operator="lessThan">
      <formula>0</formula>
    </cfRule>
  </conditionalFormatting>
  <conditionalFormatting sqref="Q503:Q504">
    <cfRule type="cellIs" dxfId="3717" priority="1036" operator="lessThan">
      <formula>0</formula>
    </cfRule>
  </conditionalFormatting>
  <conditionalFormatting sqref="Q511:Q512">
    <cfRule type="cellIs" dxfId="3716" priority="1035" operator="lessThan">
      <formula>0</formula>
    </cfRule>
  </conditionalFormatting>
  <conditionalFormatting sqref="Q520:Q521">
    <cfRule type="cellIs" dxfId="3715" priority="1034" operator="lessThan">
      <formula>0</formula>
    </cfRule>
  </conditionalFormatting>
  <conditionalFormatting sqref="Q528:Q529">
    <cfRule type="cellIs" dxfId="3714" priority="1033" operator="lessThan">
      <formula>0</formula>
    </cfRule>
  </conditionalFormatting>
  <conditionalFormatting sqref="Q544:Q545">
    <cfRule type="cellIs" dxfId="3713" priority="1032" operator="lessThan">
      <formula>0</formula>
    </cfRule>
  </conditionalFormatting>
  <conditionalFormatting sqref="Q536:Q537">
    <cfRule type="cellIs" dxfId="3712" priority="1031" operator="lessThan">
      <formula>0</formula>
    </cfRule>
  </conditionalFormatting>
  <conditionalFormatting sqref="Q551:Q552">
    <cfRule type="cellIs" dxfId="3711" priority="1030" operator="lessThan">
      <formula>0</formula>
    </cfRule>
  </conditionalFormatting>
  <conditionalFormatting sqref="Q559:Q560">
    <cfRule type="cellIs" dxfId="3710" priority="1029" operator="lessThan">
      <formula>0</formula>
    </cfRule>
  </conditionalFormatting>
  <conditionalFormatting sqref="Q567:Q568">
    <cfRule type="cellIs" dxfId="3709" priority="1028" operator="lessThan">
      <formula>0</formula>
    </cfRule>
  </conditionalFormatting>
  <conditionalFormatting sqref="Q574:Q575">
    <cfRule type="cellIs" dxfId="3708" priority="1027" operator="lessThan">
      <formula>0</formula>
    </cfRule>
  </conditionalFormatting>
  <conditionalFormatting sqref="Q581:Q582">
    <cfRule type="cellIs" dxfId="3707" priority="1026" operator="lessThan">
      <formula>0</formula>
    </cfRule>
  </conditionalFormatting>
  <conditionalFormatting sqref="Q588:Q589">
    <cfRule type="cellIs" dxfId="3706" priority="1025" operator="lessThan">
      <formula>0</formula>
    </cfRule>
  </conditionalFormatting>
  <conditionalFormatting sqref="Q596:Q597">
    <cfRule type="cellIs" dxfId="3705" priority="1024" operator="lessThan">
      <formula>0</formula>
    </cfRule>
  </conditionalFormatting>
  <conditionalFormatting sqref="Q603">
    <cfRule type="cellIs" dxfId="3704" priority="1023" operator="lessThan">
      <formula>0</formula>
    </cfRule>
  </conditionalFormatting>
  <conditionalFormatting sqref="Q608">
    <cfRule type="cellIs" dxfId="3703" priority="1022" operator="lessThan">
      <formula>0</formula>
    </cfRule>
  </conditionalFormatting>
  <conditionalFormatting sqref="O405">
    <cfRule type="cellIs" dxfId="3702" priority="766" operator="lessThan">
      <formula>0</formula>
    </cfRule>
  </conditionalFormatting>
  <conditionalFormatting sqref="Q632:Q634">
    <cfRule type="cellIs" dxfId="3701" priority="1021" operator="lessThan">
      <formula>0</formula>
    </cfRule>
  </conditionalFormatting>
  <conditionalFormatting sqref="I710:N710 Q708:R711">
    <cfRule type="cellIs" dxfId="3700" priority="1015" operator="lessThan">
      <formula>0</formula>
    </cfRule>
  </conditionalFormatting>
  <conditionalFormatting sqref="Q636:Q637 Q641:Q645">
    <cfRule type="cellIs" dxfId="3699" priority="1020" operator="lessThan">
      <formula>0</formula>
    </cfRule>
  </conditionalFormatting>
  <conditionalFormatting sqref="Q648">
    <cfRule type="cellIs" dxfId="3698" priority="1019" operator="lessThan">
      <formula>0</formula>
    </cfRule>
  </conditionalFormatting>
  <conditionalFormatting sqref="Q649">
    <cfRule type="cellIs" dxfId="3697" priority="1018" operator="lessThan">
      <formula>0</formula>
    </cfRule>
  </conditionalFormatting>
  <conditionalFormatting sqref="Q651">
    <cfRule type="cellIs" dxfId="3696" priority="1017" operator="lessThan">
      <formula>0</formula>
    </cfRule>
  </conditionalFormatting>
  <conditionalFormatting sqref="Q652">
    <cfRule type="cellIs" dxfId="3695" priority="1016" operator="lessThan">
      <formula>0</formula>
    </cfRule>
  </conditionalFormatting>
  <conditionalFormatting sqref="D654:N654 D651:N651 D648:N649 D632:N634">
    <cfRule type="expression" dxfId="3694" priority="988">
      <formula>D632/C632&gt;1</formula>
    </cfRule>
    <cfRule type="expression" dxfId="3693" priority="989">
      <formula>D632/C632&lt;1</formula>
    </cfRule>
  </conditionalFormatting>
  <conditionalFormatting sqref="C507:C510">
    <cfRule type="cellIs" dxfId="3692" priority="1014" operator="lessThan">
      <formula>0</formula>
    </cfRule>
  </conditionalFormatting>
  <conditionalFormatting sqref="C507:C510">
    <cfRule type="expression" dxfId="3691" priority="1012">
      <formula>C507/B507&gt;1</formula>
    </cfRule>
    <cfRule type="expression" dxfId="3690" priority="1013">
      <formula>C507/B507&lt;1</formula>
    </cfRule>
  </conditionalFormatting>
  <conditionalFormatting sqref="D507:N510">
    <cfRule type="cellIs" dxfId="3689" priority="1011" operator="lessThan">
      <formula>0</formula>
    </cfRule>
  </conditionalFormatting>
  <conditionalFormatting sqref="D507:N510">
    <cfRule type="expression" dxfId="3688" priority="1009">
      <formula>D507/C507&gt;1</formula>
    </cfRule>
    <cfRule type="expression" dxfId="3687" priority="1010">
      <formula>D507/C507&lt;1</formula>
    </cfRule>
  </conditionalFormatting>
  <conditionalFormatting sqref="B507:B510">
    <cfRule type="cellIs" dxfId="3686" priority="1008" operator="lessThan">
      <formula>0</formula>
    </cfRule>
  </conditionalFormatting>
  <conditionalFormatting sqref="B507:B510">
    <cfRule type="expression" dxfId="3685" priority="1006">
      <formula>B507/#REF!&gt;1</formula>
    </cfRule>
    <cfRule type="expression" dxfId="3684" priority="1007">
      <formula>B507/#REF!&lt;1</formula>
    </cfRule>
  </conditionalFormatting>
  <conditionalFormatting sqref="J588:N588 J574:N574 J559:N559 J551:N551">
    <cfRule type="cellIs" dxfId="3683" priority="1005" operator="lessThan">
      <formula>0</formula>
    </cfRule>
  </conditionalFormatting>
  <conditionalFormatting sqref="C588:I588 C584:C587 C574:I574 C570:C573 C559:I559 C555:C558 C551:I551 C547:C550">
    <cfRule type="cellIs" dxfId="3682" priority="1004" operator="lessThan">
      <formula>0</formula>
    </cfRule>
  </conditionalFormatting>
  <conditionalFormatting sqref="C588:M588 C574:M574 C559:M559 C551:M551">
    <cfRule type="cellIs" dxfId="3681" priority="1003" operator="lessThan">
      <formula>0</formula>
    </cfRule>
  </conditionalFormatting>
  <conditionalFormatting sqref="C584:C587 C570:C573 C555:C558 C547:C550">
    <cfRule type="expression" dxfId="3680" priority="1001">
      <formula>C547/B547&gt;1</formula>
    </cfRule>
    <cfRule type="expression" dxfId="3679" priority="1002">
      <formula>C547/B547&lt;1</formula>
    </cfRule>
  </conditionalFormatting>
  <conditionalFormatting sqref="D584:N587 D570:N573 D555:N558 D547:N550">
    <cfRule type="cellIs" dxfId="3678" priority="1000" operator="lessThan">
      <formula>0</formula>
    </cfRule>
  </conditionalFormatting>
  <conditionalFormatting sqref="D584:N587 D570:N573 D555:N558 D547:N550">
    <cfRule type="expression" dxfId="3677" priority="998">
      <formula>D547/C547&gt;1</formula>
    </cfRule>
    <cfRule type="expression" dxfId="3676" priority="999">
      <formula>D547/C547&lt;1</formula>
    </cfRule>
  </conditionalFormatting>
  <conditionalFormatting sqref="C588:N588 C574:N574 C559:N559 C551:N551">
    <cfRule type="cellIs" dxfId="3675" priority="997" operator="lessThan">
      <formula>0</formula>
    </cfRule>
  </conditionalFormatting>
  <conditionalFormatting sqref="C588:N588 C574:N574 C559:N559 C551:N551">
    <cfRule type="expression" dxfId="3674" priority="995">
      <formula>C551/B551&gt;1</formula>
    </cfRule>
    <cfRule type="expression" dxfId="3673" priority="996">
      <formula>C551/B551&lt;1</formula>
    </cfRule>
  </conditionalFormatting>
  <conditionalFormatting sqref="B654 B651 B648:B649 B632:B634 B641:B645">
    <cfRule type="cellIs" dxfId="3672" priority="994" operator="lessThan">
      <formula>0</formula>
    </cfRule>
  </conditionalFormatting>
  <conditionalFormatting sqref="C654 C651 C648:C649 C632:C634">
    <cfRule type="cellIs" dxfId="3671" priority="993" operator="lessThan">
      <formula>0</formula>
    </cfRule>
  </conditionalFormatting>
  <conditionalFormatting sqref="C654 C651 C648:C649 C632:C634">
    <cfRule type="expression" dxfId="3670" priority="991">
      <formula>C632/B632&gt;1</formula>
    </cfRule>
    <cfRule type="expression" dxfId="3669" priority="992">
      <formula>C632/B632&lt;1</formula>
    </cfRule>
  </conditionalFormatting>
  <conditionalFormatting sqref="D654:N654 D651:N651 D648:N649 D632:N634">
    <cfRule type="cellIs" dxfId="3668" priority="990" operator="lessThan">
      <formula>0</formula>
    </cfRule>
  </conditionalFormatting>
  <conditionalFormatting sqref="B504:N504 B537 B568 B597">
    <cfRule type="expression" dxfId="3667" priority="1760">
      <formula>B504/#REF!&gt;1</formula>
    </cfRule>
    <cfRule type="expression" dxfId="3666" priority="1761">
      <formula>B504/#REF!&lt;1</formula>
    </cfRule>
  </conditionalFormatting>
  <conditionalFormatting sqref="C465">
    <cfRule type="cellIs" dxfId="3665" priority="987" operator="lessThan">
      <formula>0</formula>
    </cfRule>
  </conditionalFormatting>
  <conditionalFormatting sqref="C465">
    <cfRule type="expression" dxfId="3664" priority="985">
      <formula>C465/B465&gt;1</formula>
    </cfRule>
    <cfRule type="expression" dxfId="3663" priority="986">
      <formula>C465/B465&lt;1</formula>
    </cfRule>
  </conditionalFormatting>
  <conditionalFormatting sqref="D465:N465">
    <cfRule type="cellIs" dxfId="3662" priority="984" operator="lessThan">
      <formula>0</formula>
    </cfRule>
  </conditionalFormatting>
  <conditionalFormatting sqref="D465:N465">
    <cfRule type="expression" dxfId="3661" priority="982">
      <formula>D465/C465&gt;1</formula>
    </cfRule>
    <cfRule type="expression" dxfId="3660" priority="983">
      <formula>D465/C465&lt;1</formula>
    </cfRule>
  </conditionalFormatting>
  <conditionalFormatting sqref="B465">
    <cfRule type="cellIs" dxfId="3659" priority="981" operator="lessThan">
      <formula>0</formula>
    </cfRule>
  </conditionalFormatting>
  <conditionalFormatting sqref="B465">
    <cfRule type="expression" dxfId="3658" priority="979">
      <formula>B465/#REF!&gt;1</formula>
    </cfRule>
    <cfRule type="expression" dxfId="3657" priority="980">
      <formula>B465/#REF!&lt;1</formula>
    </cfRule>
  </conditionalFormatting>
  <conditionalFormatting sqref="C511">
    <cfRule type="cellIs" dxfId="3656" priority="978" operator="lessThan">
      <formula>0</formula>
    </cfRule>
  </conditionalFormatting>
  <conditionalFormatting sqref="D511:N511">
    <cfRule type="cellIs" dxfId="3655" priority="975" operator="lessThan">
      <formula>0</formula>
    </cfRule>
  </conditionalFormatting>
  <conditionalFormatting sqref="C511">
    <cfRule type="expression" dxfId="3654" priority="976">
      <formula>C511/B511&gt;1</formula>
    </cfRule>
    <cfRule type="expression" dxfId="3653" priority="977">
      <formula>C511/B511&lt;1</formula>
    </cfRule>
  </conditionalFormatting>
  <conditionalFormatting sqref="D511:N511">
    <cfRule type="expression" dxfId="3652" priority="973">
      <formula>D511/C511&gt;1</formula>
    </cfRule>
    <cfRule type="expression" dxfId="3651" priority="974">
      <formula>D511/C511&lt;1</formula>
    </cfRule>
  </conditionalFormatting>
  <conditionalFormatting sqref="B511">
    <cfRule type="cellIs" dxfId="3650" priority="972" operator="lessThan">
      <formula>0</formula>
    </cfRule>
  </conditionalFormatting>
  <conditionalFormatting sqref="B511">
    <cfRule type="expression" dxfId="3649" priority="970">
      <formula>B511/#REF!&gt;1</formula>
    </cfRule>
    <cfRule type="expression" dxfId="3648" priority="971">
      <formula>B511/#REF!&lt;1</formula>
    </cfRule>
  </conditionalFormatting>
  <conditionalFormatting sqref="B529 B521">
    <cfRule type="cellIs" dxfId="3647" priority="969" operator="lessThan">
      <formula>0</formula>
    </cfRule>
  </conditionalFormatting>
  <conditionalFormatting sqref="B529 B521">
    <cfRule type="expression" dxfId="3646" priority="967">
      <formula>B521/#REF!&gt;1</formula>
    </cfRule>
    <cfRule type="expression" dxfId="3645" priority="968">
      <formula>B521/#REF!&lt;1</formula>
    </cfRule>
  </conditionalFormatting>
  <conditionalFormatting sqref="C521">
    <cfRule type="cellIs" dxfId="3644" priority="966" operator="lessThan">
      <formula>0</formula>
    </cfRule>
  </conditionalFormatting>
  <conditionalFormatting sqref="C521 B636:O637">
    <cfRule type="expression" dxfId="3643" priority="964">
      <formula>B521/A521&gt;1</formula>
    </cfRule>
    <cfRule type="expression" dxfId="3642" priority="965">
      <formula>B521/A521&lt;1</formula>
    </cfRule>
  </conditionalFormatting>
  <conditionalFormatting sqref="C603:N603">
    <cfRule type="expression" dxfId="3641" priority="925">
      <formula>C603/B603&gt;1</formula>
    </cfRule>
    <cfRule type="expression" dxfId="3640" priority="926">
      <formula>C603/B603&lt;1</formula>
    </cfRule>
  </conditionalFormatting>
  <conditionalFormatting sqref="I552:N552">
    <cfRule type="expression" dxfId="3639" priority="949">
      <formula>I552/H552&gt;1</formula>
    </cfRule>
    <cfRule type="expression" dxfId="3638" priority="950">
      <formula>I552/H552&lt;1</formula>
    </cfRule>
  </conditionalFormatting>
  <conditionalFormatting sqref="I560:N560">
    <cfRule type="expression" dxfId="3637" priority="946">
      <formula>I560/H560&gt;1</formula>
    </cfRule>
    <cfRule type="expression" dxfId="3636" priority="947">
      <formula>I560/H560&lt;1</formula>
    </cfRule>
  </conditionalFormatting>
  <conditionalFormatting sqref="B575:N575">
    <cfRule type="cellIs" dxfId="3635" priority="945" operator="lessThan">
      <formula>0</formula>
    </cfRule>
  </conditionalFormatting>
  <conditionalFormatting sqref="B575:N575">
    <cfRule type="expression" dxfId="3634" priority="943">
      <formula>B575/A575&gt;1</formula>
    </cfRule>
    <cfRule type="expression" dxfId="3633" priority="944">
      <formula>B575/A575&lt;1</formula>
    </cfRule>
  </conditionalFormatting>
  <conditionalFormatting sqref="B589:N589">
    <cfRule type="cellIs" dxfId="3632" priority="942" operator="lessThan">
      <formula>0</formula>
    </cfRule>
  </conditionalFormatting>
  <conditionalFormatting sqref="B589:N589">
    <cfRule type="expression" dxfId="3631" priority="940">
      <formula>B589/A589&gt;1</formula>
    </cfRule>
    <cfRule type="expression" dxfId="3630" priority="941">
      <formula>B589/A589&lt;1</formula>
    </cfRule>
  </conditionalFormatting>
  <conditionalFormatting sqref="N608">
    <cfRule type="cellIs" dxfId="3629" priority="918" operator="lessThan">
      <formula>0</formula>
    </cfRule>
  </conditionalFormatting>
  <conditionalFormatting sqref="D521:N521">
    <cfRule type="cellIs" dxfId="3628" priority="963" operator="lessThan">
      <formula>0</formula>
    </cfRule>
  </conditionalFormatting>
  <conditionalFormatting sqref="D521:N521">
    <cfRule type="expression" dxfId="3627" priority="961">
      <formula>D521/C521&gt;1</formula>
    </cfRule>
    <cfRule type="expression" dxfId="3626" priority="962">
      <formula>D521/C521&lt;1</formula>
    </cfRule>
  </conditionalFormatting>
  <conditionalFormatting sqref="C529:N529">
    <cfRule type="cellIs" dxfId="3625" priority="960" operator="lessThan">
      <formula>0</formula>
    </cfRule>
  </conditionalFormatting>
  <conditionalFormatting sqref="C529:N529">
    <cfRule type="expression" dxfId="3624" priority="958">
      <formula>C529/B529&gt;1</formula>
    </cfRule>
    <cfRule type="expression" dxfId="3623" priority="959">
      <formula>C529/B529&lt;1</formula>
    </cfRule>
  </conditionalFormatting>
  <conditionalFormatting sqref="C582:N582">
    <cfRule type="expression" dxfId="3622" priority="934">
      <formula>C582/B582&gt;1</formula>
    </cfRule>
    <cfRule type="expression" dxfId="3621" priority="935">
      <formula>C582/B582&lt;1</formula>
    </cfRule>
  </conditionalFormatting>
  <conditionalFormatting sqref="C537:N537">
    <cfRule type="expression" dxfId="3620" priority="955">
      <formula>C537/B537&gt;1</formula>
    </cfRule>
    <cfRule type="expression" dxfId="3619" priority="956">
      <formula>C537/B537&lt;1</formula>
    </cfRule>
  </conditionalFormatting>
  <conditionalFormatting sqref="C568:N568">
    <cfRule type="expression" dxfId="3618" priority="952">
      <formula>C568/B568&gt;1</formula>
    </cfRule>
    <cfRule type="expression" dxfId="3617" priority="953">
      <formula>C568/B568&lt;1</formula>
    </cfRule>
  </conditionalFormatting>
  <conditionalFormatting sqref="C608:M608">
    <cfRule type="expression" dxfId="3616" priority="920">
      <formula>C608/B608&gt;1</formula>
    </cfRule>
    <cfRule type="expression" dxfId="3615" priority="921">
      <formula>C608/B608&lt;1</formula>
    </cfRule>
  </conditionalFormatting>
  <conditionalFormatting sqref="N608">
    <cfRule type="expression" dxfId="3614" priority="915">
      <formula>N608/M608&gt;1</formula>
    </cfRule>
    <cfRule type="expression" dxfId="3613" priority="916">
      <formula>N608/M608&lt;1</formula>
    </cfRule>
  </conditionalFormatting>
  <conditionalFormatting sqref="C608:M608">
    <cfRule type="cellIs" dxfId="3612" priority="924" operator="lessThan">
      <formula>0</formula>
    </cfRule>
  </conditionalFormatting>
  <conditionalFormatting sqref="C608:M608">
    <cfRule type="cellIs" dxfId="3611" priority="923" operator="lessThan">
      <formula>0</formula>
    </cfRule>
  </conditionalFormatting>
  <conditionalFormatting sqref="B582">
    <cfRule type="cellIs" dxfId="3610" priority="937" operator="lessThan">
      <formula>0</formula>
    </cfRule>
  </conditionalFormatting>
  <conditionalFormatting sqref="B582">
    <cfRule type="expression" dxfId="3609" priority="938">
      <formula>B582/#REF!&gt;1</formula>
    </cfRule>
    <cfRule type="expression" dxfId="3608" priority="939">
      <formula>B582/#REF!&lt;1</formula>
    </cfRule>
  </conditionalFormatting>
  <conditionalFormatting sqref="C582:N582">
    <cfRule type="cellIs" dxfId="3607" priority="936" operator="lessThan">
      <formula>0</formula>
    </cfRule>
  </conditionalFormatting>
  <conditionalFormatting sqref="C597:N597">
    <cfRule type="expression" dxfId="3606" priority="930">
      <formula>C597/B597&gt;1</formula>
    </cfRule>
    <cfRule type="expression" dxfId="3605" priority="931">
      <formula>C597/B597&lt;1</formula>
    </cfRule>
  </conditionalFormatting>
  <conditionalFormatting sqref="N608">
    <cfRule type="cellIs" dxfId="3604" priority="919" operator="lessThan">
      <formula>0</formula>
    </cfRule>
  </conditionalFormatting>
  <conditionalFormatting sqref="C608:M608">
    <cfRule type="cellIs" dxfId="3603" priority="922" operator="lessThan">
      <formula>0</formula>
    </cfRule>
  </conditionalFormatting>
  <conditionalFormatting sqref="N608">
    <cfRule type="cellIs" dxfId="3602" priority="917" operator="lessThan">
      <formula>0</formula>
    </cfRule>
  </conditionalFormatting>
  <conditionalFormatting sqref="B676:N679">
    <cfRule type="cellIs" dxfId="3601" priority="914" operator="lessThan">
      <formula>0</formula>
    </cfRule>
  </conditionalFormatting>
  <conditionalFormatting sqref="I678:N678 Q676:R679">
    <cfRule type="cellIs" dxfId="3600" priority="913" operator="lessThan">
      <formula>0</formula>
    </cfRule>
  </conditionalFormatting>
  <conditionalFormatting sqref="B680:N683">
    <cfRule type="cellIs" dxfId="3599" priority="912" operator="lessThan">
      <formula>0</formula>
    </cfRule>
  </conditionalFormatting>
  <conditionalFormatting sqref="I682:N682 Q680:R683">
    <cfRule type="cellIs" dxfId="3598" priority="911" operator="lessThan">
      <formula>0</formula>
    </cfRule>
  </conditionalFormatting>
  <conditionalFormatting sqref="B684:N687">
    <cfRule type="cellIs" dxfId="3597" priority="910" operator="lessThan">
      <formula>0</formula>
    </cfRule>
  </conditionalFormatting>
  <conditionalFormatting sqref="I686:N686 Q684:R687">
    <cfRule type="cellIs" dxfId="3596" priority="909" operator="lessThan">
      <formula>0</formula>
    </cfRule>
  </conditionalFormatting>
  <conditionalFormatting sqref="B688:N691">
    <cfRule type="cellIs" dxfId="3595" priority="908" operator="lessThan">
      <formula>0</formula>
    </cfRule>
  </conditionalFormatting>
  <conditionalFormatting sqref="I690:N690 Q688:R691">
    <cfRule type="cellIs" dxfId="3594" priority="907" operator="lessThan">
      <formula>0</formula>
    </cfRule>
  </conditionalFormatting>
  <conditionalFormatting sqref="B692:N695 O694">
    <cfRule type="cellIs" dxfId="3593" priority="906" operator="lessThan">
      <formula>0</formula>
    </cfRule>
  </conditionalFormatting>
  <conditionalFormatting sqref="Q692:R695 I694:O694">
    <cfRule type="cellIs" dxfId="3592" priority="905" operator="lessThan">
      <formula>0</formula>
    </cfRule>
  </conditionalFormatting>
  <conditionalFormatting sqref="B696:N699">
    <cfRule type="cellIs" dxfId="3591" priority="904" operator="lessThan">
      <formula>0</formula>
    </cfRule>
  </conditionalFormatting>
  <conditionalFormatting sqref="I698:N698 Q696:R699">
    <cfRule type="cellIs" dxfId="3590" priority="903" operator="lessThan">
      <formula>0</formula>
    </cfRule>
  </conditionalFormatting>
  <conditionalFormatting sqref="B700:N703">
    <cfRule type="cellIs" dxfId="3589" priority="902" operator="lessThan">
      <formula>0</formula>
    </cfRule>
  </conditionalFormatting>
  <conditionalFormatting sqref="I702:N702 Q700:R703">
    <cfRule type="cellIs" dxfId="3588" priority="901" operator="lessThan">
      <formula>0</formula>
    </cfRule>
  </conditionalFormatting>
  <conditionalFormatting sqref="B704:N707">
    <cfRule type="cellIs" dxfId="3587" priority="900" operator="lessThan">
      <formula>0</formula>
    </cfRule>
  </conditionalFormatting>
  <conditionalFormatting sqref="I706:N706 Q704:R707">
    <cfRule type="cellIs" dxfId="3586" priority="899" operator="lessThan">
      <formula>0</formula>
    </cfRule>
  </conditionalFormatting>
  <conditionalFormatting sqref="B712:N715">
    <cfRule type="cellIs" dxfId="3585" priority="898" operator="lessThan">
      <formula>0</formula>
    </cfRule>
  </conditionalFormatting>
  <conditionalFormatting sqref="I714:N714 Q712:R715">
    <cfRule type="cellIs" dxfId="3584" priority="897" operator="lessThan">
      <formula>0</formula>
    </cfRule>
  </conditionalFormatting>
  <conditionalFormatting sqref="B716:N719">
    <cfRule type="cellIs" dxfId="3583" priority="896" operator="lessThan">
      <formula>0</formula>
    </cfRule>
  </conditionalFormatting>
  <conditionalFormatting sqref="I718:N718 Q716:R719">
    <cfRule type="cellIs" dxfId="3582" priority="895" operator="lessThan">
      <formula>0</formula>
    </cfRule>
  </conditionalFormatting>
  <conditionalFormatting sqref="Q654">
    <cfRule type="cellIs" dxfId="3581" priority="894" operator="lessThan">
      <formula>0</formula>
    </cfRule>
  </conditionalFormatting>
  <conditionalFormatting sqref="R466">
    <cfRule type="cellIs" dxfId="3580" priority="893" operator="lessThan">
      <formula>0</formula>
    </cfRule>
  </conditionalFormatting>
  <conditionalFormatting sqref="Q466">
    <cfRule type="cellIs" dxfId="3579" priority="892" operator="lessThan">
      <formula>0</formula>
    </cfRule>
  </conditionalFormatting>
  <conditionalFormatting sqref="B466:N466">
    <cfRule type="cellIs" dxfId="3578" priority="891" operator="lessThan">
      <formula>0</formula>
    </cfRule>
  </conditionalFormatting>
  <conditionalFormatting sqref="B505:N505">
    <cfRule type="cellIs" dxfId="3577" priority="888" operator="lessThan">
      <formula>0</formula>
    </cfRule>
  </conditionalFormatting>
  <conditionalFormatting sqref="B513:N513">
    <cfRule type="cellIs" dxfId="3576" priority="885" operator="lessThan">
      <formula>0</formula>
    </cfRule>
  </conditionalFormatting>
  <conditionalFormatting sqref="B522:N522">
    <cfRule type="cellIs" dxfId="3575" priority="882" operator="lessThan">
      <formula>0</formula>
    </cfRule>
  </conditionalFormatting>
  <conditionalFormatting sqref="B530:N530">
    <cfRule type="cellIs" dxfId="3574" priority="879" operator="lessThan">
      <formula>0</formula>
    </cfRule>
  </conditionalFormatting>
  <conditionalFormatting sqref="B538:N538">
    <cfRule type="cellIs" dxfId="3573" priority="876" operator="lessThan">
      <formula>0</formula>
    </cfRule>
  </conditionalFormatting>
  <conditionalFormatting sqref="B553:N553">
    <cfRule type="cellIs" dxfId="3572" priority="873" operator="lessThan">
      <formula>0</formula>
    </cfRule>
  </conditionalFormatting>
  <conditionalFormatting sqref="B561:N561">
    <cfRule type="cellIs" dxfId="3571" priority="870" operator="lessThan">
      <formula>0</formula>
    </cfRule>
  </conditionalFormatting>
  <conditionalFormatting sqref="B590:N590">
    <cfRule type="cellIs" dxfId="3570" priority="867" operator="lessThan">
      <formula>0</formula>
    </cfRule>
  </conditionalFormatting>
  <conditionalFormatting sqref="O608">
    <cfRule type="cellIs" dxfId="3569" priority="602" operator="lessThan">
      <formula>0</formula>
    </cfRule>
  </conditionalFormatting>
  <conditionalFormatting sqref="O608">
    <cfRule type="cellIs" dxfId="3568" priority="603" operator="lessThan">
      <formula>0</formula>
    </cfRule>
  </conditionalFormatting>
  <conditionalFormatting sqref="O603">
    <cfRule type="cellIs" dxfId="3567" priority="606" operator="lessThan">
      <formula>0</formula>
    </cfRule>
  </conditionalFormatting>
  <conditionalFormatting sqref="O603">
    <cfRule type="cellIs" dxfId="3566" priority="607" operator="lessThan">
      <formula>0</formula>
    </cfRule>
  </conditionalFormatting>
  <conditionalFormatting sqref="O603">
    <cfRule type="cellIs" dxfId="3565" priority="608" operator="lessThan">
      <formula>0</formula>
    </cfRule>
  </conditionalFormatting>
  <conditionalFormatting sqref="O608">
    <cfRule type="cellIs" dxfId="3564" priority="601" operator="lessThan">
      <formula>0</formula>
    </cfRule>
  </conditionalFormatting>
  <conditionalFormatting sqref="Q491:R491 B491">
    <cfRule type="cellIs" dxfId="3563" priority="866" operator="lessThan">
      <formula>0</formula>
    </cfRule>
  </conditionalFormatting>
  <conditionalFormatting sqref="R492:R496">
    <cfRule type="cellIs" dxfId="3562" priority="865" operator="lessThan">
      <formula>0</formula>
    </cfRule>
  </conditionalFormatting>
  <conditionalFormatting sqref="Q492:Q495">
    <cfRule type="cellIs" dxfId="3561" priority="864" operator="lessThan">
      <formula>0</formula>
    </cfRule>
  </conditionalFormatting>
  <conditionalFormatting sqref="Q496">
    <cfRule type="cellIs" dxfId="3560" priority="863" operator="lessThan">
      <formula>0</formula>
    </cfRule>
  </conditionalFormatting>
  <conditionalFormatting sqref="Q473:R473 B473">
    <cfRule type="cellIs" dxfId="3559" priority="862" operator="lessThan">
      <formula>0</formula>
    </cfRule>
  </conditionalFormatting>
  <conditionalFormatting sqref="R474:R478">
    <cfRule type="cellIs" dxfId="3558" priority="861" operator="lessThan">
      <formula>0</formula>
    </cfRule>
  </conditionalFormatting>
  <conditionalFormatting sqref="Q474:Q477">
    <cfRule type="cellIs" dxfId="3557" priority="860" operator="lessThan">
      <formula>0</formula>
    </cfRule>
  </conditionalFormatting>
  <conditionalFormatting sqref="Q478">
    <cfRule type="cellIs" dxfId="3556" priority="859" operator="lessThan">
      <formula>0</formula>
    </cfRule>
  </conditionalFormatting>
  <conditionalFormatting sqref="Q479:R479 B479">
    <cfRule type="cellIs" dxfId="3555" priority="858" operator="lessThan">
      <formula>0</formula>
    </cfRule>
  </conditionalFormatting>
  <conditionalFormatting sqref="R480:R484">
    <cfRule type="cellIs" dxfId="3554" priority="857" operator="lessThan">
      <formula>0</formula>
    </cfRule>
  </conditionalFormatting>
  <conditionalFormatting sqref="Q480:Q483">
    <cfRule type="cellIs" dxfId="3553" priority="856" operator="lessThan">
      <formula>0</formula>
    </cfRule>
  </conditionalFormatting>
  <conditionalFormatting sqref="Q484">
    <cfRule type="cellIs" dxfId="3552" priority="855" operator="lessThan">
      <formula>0</formula>
    </cfRule>
  </conditionalFormatting>
  <conditionalFormatting sqref="Q485:R485 B485">
    <cfRule type="cellIs" dxfId="3551" priority="854" operator="lessThan">
      <formula>0</formula>
    </cfRule>
  </conditionalFormatting>
  <conditionalFormatting sqref="R486:R490">
    <cfRule type="cellIs" dxfId="3550" priority="853" operator="lessThan">
      <formula>0</formula>
    </cfRule>
  </conditionalFormatting>
  <conditionalFormatting sqref="Q486:Q489">
    <cfRule type="cellIs" dxfId="3549" priority="852" operator="lessThan">
      <formula>0</formula>
    </cfRule>
  </conditionalFormatting>
  <conditionalFormatting sqref="Q490">
    <cfRule type="cellIs" dxfId="3548"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547" priority="845" operator="lessThan">
      <formula>0</formula>
    </cfRule>
  </conditionalFormatting>
  <conditionalFormatting sqref="O348">
    <cfRule type="cellIs" dxfId="3546" priority="844" operator="lessThan">
      <formula>0</formula>
    </cfRule>
  </conditionalFormatting>
  <conditionalFormatting sqref="O348">
    <cfRule type="cellIs" dxfId="3545" priority="843" operator="lessThan">
      <formula>0</formula>
    </cfRule>
  </conditionalFormatting>
  <conditionalFormatting sqref="O351:O354">
    <cfRule type="cellIs" dxfId="3544" priority="842" operator="lessThan">
      <formula>0</formula>
    </cfRule>
  </conditionalFormatting>
  <conditionalFormatting sqref="O363:O364">
    <cfRule type="cellIs" dxfId="3543" priority="840" operator="lessThan">
      <formula>0</formula>
    </cfRule>
  </conditionalFormatting>
  <conditionalFormatting sqref="O369:O370">
    <cfRule type="cellIs" dxfId="3542" priority="839" operator="lessThan">
      <formula>0</formula>
    </cfRule>
  </conditionalFormatting>
  <conditionalFormatting sqref="O375:O376">
    <cfRule type="cellIs" dxfId="3541" priority="838" operator="lessThan">
      <formula>0</formula>
    </cfRule>
  </conditionalFormatting>
  <conditionalFormatting sqref="O381:O383">
    <cfRule type="cellIs" dxfId="3540" priority="837" operator="lessThan">
      <formula>0</formula>
    </cfRule>
  </conditionalFormatting>
  <conditionalFormatting sqref="O355">
    <cfRule type="cellIs" dxfId="3539" priority="836" operator="lessThan">
      <formula>0</formula>
    </cfRule>
  </conditionalFormatting>
  <conditionalFormatting sqref="O593:O595">
    <cfRule type="cellIs" dxfId="3538" priority="834" operator="lessThan">
      <formula>0</formula>
    </cfRule>
  </conditionalFormatting>
  <conditionalFormatting sqref="O593:O595">
    <cfRule type="cellIs" dxfId="3537" priority="835" operator="lessThan">
      <formula>0</formula>
    </cfRule>
  </conditionalFormatting>
  <conditionalFormatting sqref="O601:O602 O599">
    <cfRule type="cellIs" dxfId="3536" priority="833" operator="lessThan">
      <formula>0</formula>
    </cfRule>
  </conditionalFormatting>
  <conditionalFormatting sqref="O621:O624">
    <cfRule type="cellIs" dxfId="3535" priority="828" operator="lessThan">
      <formula>0</formula>
    </cfRule>
  </conditionalFormatting>
  <conditionalFormatting sqref="O621:O624">
    <cfRule type="cellIs" dxfId="3534" priority="829" operator="lessThan">
      <formula>0</formula>
    </cfRule>
  </conditionalFormatting>
  <conditionalFormatting sqref="O626:O629">
    <cfRule type="cellIs" dxfId="3533" priority="827" operator="lessThan">
      <formula>0</formula>
    </cfRule>
  </conditionalFormatting>
  <conditionalFormatting sqref="O611:O614">
    <cfRule type="cellIs" dxfId="3532" priority="822" operator="lessThan">
      <formula>0</formula>
    </cfRule>
  </conditionalFormatting>
  <conditionalFormatting sqref="O611:O614">
    <cfRule type="cellIs" dxfId="3531" priority="823" operator="lessThan">
      <formula>0</formula>
    </cfRule>
  </conditionalFormatting>
  <conditionalFormatting sqref="O650 O663 O655:O660 O642:O645 O652:O653 O672:O675 O708:O711 O665:O670">
    <cfRule type="cellIs" dxfId="3530" priority="821" operator="lessThan">
      <formula>0</formula>
    </cfRule>
  </conditionalFormatting>
  <conditionalFormatting sqref="O674">
    <cfRule type="cellIs" dxfId="3529" priority="820" operator="lessThan">
      <formula>0</formula>
    </cfRule>
  </conditionalFormatting>
  <conditionalFormatting sqref="O647">
    <cfRule type="cellIs" dxfId="3528" priority="819" operator="lessThan">
      <formula>0</formula>
    </cfRule>
  </conditionalFormatting>
  <conditionalFormatting sqref="O393">
    <cfRule type="cellIs" dxfId="3527" priority="796" operator="lessThan">
      <formula>0</formula>
    </cfRule>
  </conditionalFormatting>
  <conditionalFormatting sqref="O390">
    <cfRule type="cellIs" dxfId="3526" priority="801" operator="lessThan">
      <formula>0</formula>
    </cfRule>
  </conditionalFormatting>
  <conditionalFormatting sqref="O393">
    <cfRule type="cellIs" dxfId="3525" priority="799" operator="lessThan">
      <formula>0</formula>
    </cfRule>
  </conditionalFormatting>
  <conditionalFormatting sqref="O378">
    <cfRule type="cellIs" dxfId="3524" priority="811" operator="lessThan">
      <formula>0</formula>
    </cfRule>
  </conditionalFormatting>
  <conditionalFormatting sqref="O372">
    <cfRule type="cellIs" dxfId="3523" priority="812" operator="lessThan">
      <formula>0</formula>
    </cfRule>
  </conditionalFormatting>
  <conditionalFormatting sqref="O384">
    <cfRule type="cellIs" dxfId="3522" priority="810" operator="lessThan">
      <formula>0</formula>
    </cfRule>
  </conditionalFormatting>
  <conditionalFormatting sqref="O387">
    <cfRule type="cellIs" dxfId="3521" priority="805" operator="lessThan">
      <formula>0</formula>
    </cfRule>
  </conditionalFormatting>
  <conditionalFormatting sqref="O387">
    <cfRule type="cellIs" dxfId="3520" priority="804" operator="lessThan">
      <formula>0</formula>
    </cfRule>
  </conditionalFormatting>
  <conditionalFormatting sqref="O387">
    <cfRule type="cellIs" dxfId="3519" priority="803" operator="lessThan">
      <formula>0</formula>
    </cfRule>
  </conditionalFormatting>
  <conditionalFormatting sqref="O387">
    <cfRule type="cellIs" dxfId="3518" priority="802" operator="lessThan">
      <formula>0</formula>
    </cfRule>
  </conditionalFormatting>
  <conditionalFormatting sqref="O393">
    <cfRule type="cellIs" dxfId="3517" priority="797" operator="lessThan">
      <formula>0</formula>
    </cfRule>
  </conditionalFormatting>
  <conditionalFormatting sqref="O393">
    <cfRule type="cellIs" dxfId="3516" priority="800" operator="lessThan">
      <formula>0</formula>
    </cfRule>
  </conditionalFormatting>
  <conditionalFormatting sqref="O393">
    <cfRule type="cellIs" dxfId="3515" priority="795" operator="lessThan">
      <formula>0</formula>
    </cfRule>
  </conditionalFormatting>
  <conditionalFormatting sqref="O393">
    <cfRule type="cellIs" dxfId="3514" priority="798" operator="lessThan">
      <formula>0</formula>
    </cfRule>
  </conditionalFormatting>
  <conditionalFormatting sqref="O393">
    <cfRule type="cellIs" dxfId="3513" priority="793" operator="lessThan">
      <formula>0</formula>
    </cfRule>
  </conditionalFormatting>
  <conditionalFormatting sqref="O393">
    <cfRule type="cellIs" dxfId="3512" priority="794" operator="lessThan">
      <formula>0</formula>
    </cfRule>
  </conditionalFormatting>
  <conditionalFormatting sqref="O399">
    <cfRule type="cellIs" dxfId="3511" priority="791" operator="lessThan">
      <formula>0</formula>
    </cfRule>
  </conditionalFormatting>
  <conditionalFormatting sqref="O396">
    <cfRule type="cellIs" dxfId="3510" priority="792" operator="lessThan">
      <formula>0</formula>
    </cfRule>
  </conditionalFormatting>
  <conditionalFormatting sqref="O399">
    <cfRule type="cellIs" dxfId="3509" priority="790" operator="lessThan">
      <formula>0</formula>
    </cfRule>
  </conditionalFormatting>
  <conditionalFormatting sqref="O399">
    <cfRule type="cellIs" dxfId="3508" priority="789" operator="lessThan">
      <formula>0</formula>
    </cfRule>
  </conditionalFormatting>
  <conditionalFormatting sqref="O399">
    <cfRule type="cellIs" dxfId="3507" priority="788" operator="lessThan">
      <formula>0</formula>
    </cfRule>
  </conditionalFormatting>
  <conditionalFormatting sqref="O399">
    <cfRule type="cellIs" dxfId="3506" priority="787" operator="lessThan">
      <formula>0</formula>
    </cfRule>
  </conditionalFormatting>
  <conditionalFormatting sqref="O399">
    <cfRule type="cellIs" dxfId="3505" priority="786" operator="lessThan">
      <formula>0</formula>
    </cfRule>
  </conditionalFormatting>
  <conditionalFormatting sqref="O399">
    <cfRule type="cellIs" dxfId="3504" priority="785" operator="lessThan">
      <formula>0</formula>
    </cfRule>
  </conditionalFormatting>
  <conditionalFormatting sqref="O399">
    <cfRule type="cellIs" dxfId="3503" priority="784" operator="lessThan">
      <formula>0</formula>
    </cfRule>
  </conditionalFormatting>
  <conditionalFormatting sqref="O402">
    <cfRule type="cellIs" dxfId="3502" priority="783" operator="lessThan">
      <formula>0</formula>
    </cfRule>
  </conditionalFormatting>
  <conditionalFormatting sqref="O355">
    <cfRule type="cellIs" dxfId="3501" priority="782" operator="lessThan">
      <formula>0</formula>
    </cfRule>
  </conditionalFormatting>
  <conditionalFormatting sqref="O361">
    <cfRule type="cellIs" dxfId="3500" priority="781" operator="lessThan">
      <formula>0</formula>
    </cfRule>
  </conditionalFormatting>
  <conditionalFormatting sqref="O361">
    <cfRule type="cellIs" dxfId="3499" priority="780" operator="lessThan">
      <formula>0</formula>
    </cfRule>
  </conditionalFormatting>
  <conditionalFormatting sqref="O367">
    <cfRule type="cellIs" dxfId="3498" priority="779" operator="lessThan">
      <formula>0</formula>
    </cfRule>
  </conditionalFormatting>
  <conditionalFormatting sqref="O367">
    <cfRule type="cellIs" dxfId="3497" priority="778" operator="lessThan">
      <formula>0</formula>
    </cfRule>
  </conditionalFormatting>
  <conditionalFormatting sqref="O373">
    <cfRule type="cellIs" dxfId="3496" priority="777" operator="lessThan">
      <formula>0</formula>
    </cfRule>
  </conditionalFormatting>
  <conditionalFormatting sqref="O373">
    <cfRule type="cellIs" dxfId="3495" priority="776" operator="lessThan">
      <formula>0</formula>
    </cfRule>
  </conditionalFormatting>
  <conditionalFormatting sqref="O379">
    <cfRule type="cellIs" dxfId="3494" priority="775" operator="lessThan">
      <formula>0</formula>
    </cfRule>
  </conditionalFormatting>
  <conditionalFormatting sqref="O379">
    <cfRule type="cellIs" dxfId="3493" priority="774" operator="lessThan">
      <formula>0</formula>
    </cfRule>
  </conditionalFormatting>
  <conditionalFormatting sqref="O385">
    <cfRule type="cellIs" dxfId="3492" priority="773" operator="lessThan">
      <formula>0</formula>
    </cfRule>
  </conditionalFormatting>
  <conditionalFormatting sqref="O385">
    <cfRule type="cellIs" dxfId="3491" priority="772" operator="lessThan">
      <formula>0</formula>
    </cfRule>
  </conditionalFormatting>
  <conditionalFormatting sqref="O391">
    <cfRule type="cellIs" dxfId="3490" priority="771" operator="lessThan">
      <formula>0</formula>
    </cfRule>
  </conditionalFormatting>
  <conditionalFormatting sqref="O391">
    <cfRule type="cellIs" dxfId="3489" priority="770" operator="lessThan">
      <formula>0</formula>
    </cfRule>
  </conditionalFormatting>
  <conditionalFormatting sqref="O397">
    <cfRule type="cellIs" dxfId="3488" priority="769" operator="lessThan">
      <formula>0</formula>
    </cfRule>
  </conditionalFormatting>
  <conditionalFormatting sqref="O397">
    <cfRule type="cellIs" dxfId="3487" priority="768" operator="lessThan">
      <formula>0</formula>
    </cfRule>
  </conditionalFormatting>
  <conditionalFormatting sqref="O405">
    <cfRule type="cellIs" dxfId="3486" priority="767" operator="lessThan">
      <formula>0</formula>
    </cfRule>
  </conditionalFormatting>
  <conditionalFormatting sqref="O405">
    <cfRule type="cellIs" dxfId="3485" priority="765" operator="lessThan">
      <formula>0</formula>
    </cfRule>
  </conditionalFormatting>
  <conditionalFormatting sqref="O405">
    <cfRule type="cellIs" dxfId="3484" priority="764" operator="lessThan">
      <formula>0</formula>
    </cfRule>
  </conditionalFormatting>
  <conditionalFormatting sqref="O405">
    <cfRule type="cellIs" dxfId="3483" priority="763" operator="lessThan">
      <formula>0</formula>
    </cfRule>
  </conditionalFormatting>
  <conditionalFormatting sqref="O405">
    <cfRule type="cellIs" dxfId="3482" priority="762" operator="lessThan">
      <formula>0</formula>
    </cfRule>
  </conditionalFormatting>
  <conditionalFormatting sqref="O405">
    <cfRule type="cellIs" dxfId="3481" priority="761" operator="lessThan">
      <formula>0</formula>
    </cfRule>
  </conditionalFormatting>
  <conditionalFormatting sqref="O405">
    <cfRule type="cellIs" dxfId="3480" priority="760" operator="lessThan">
      <formula>0</formula>
    </cfRule>
  </conditionalFormatting>
  <conditionalFormatting sqref="O408">
    <cfRule type="cellIs" dxfId="3479" priority="759" operator="lessThan">
      <formula>0</formula>
    </cfRule>
  </conditionalFormatting>
  <conditionalFormatting sqref="O409">
    <cfRule type="cellIs" dxfId="3478" priority="758" operator="lessThan">
      <formula>0</formula>
    </cfRule>
  </conditionalFormatting>
  <conditionalFormatting sqref="O409">
    <cfRule type="cellIs" dxfId="3477" priority="757" operator="lessThan">
      <formula>0</formula>
    </cfRule>
  </conditionalFormatting>
  <conditionalFormatting sqref="O411">
    <cfRule type="cellIs" dxfId="3476" priority="756" operator="lessThan">
      <formula>0</formula>
    </cfRule>
  </conditionalFormatting>
  <conditionalFormatting sqref="O411">
    <cfRule type="cellIs" dxfId="3475" priority="755" operator="lessThan">
      <formula>0</formula>
    </cfRule>
  </conditionalFormatting>
  <conditionalFormatting sqref="O411">
    <cfRule type="cellIs" dxfId="3474" priority="754" operator="lessThan">
      <formula>0</formula>
    </cfRule>
  </conditionalFormatting>
  <conditionalFormatting sqref="O411">
    <cfRule type="cellIs" dxfId="3473" priority="753" operator="lessThan">
      <formula>0</formula>
    </cfRule>
  </conditionalFormatting>
  <conditionalFormatting sqref="O411">
    <cfRule type="cellIs" dxfId="3472" priority="752" operator="lessThan">
      <formula>0</formula>
    </cfRule>
  </conditionalFormatting>
  <conditionalFormatting sqref="O411">
    <cfRule type="cellIs" dxfId="3471" priority="751" operator="lessThan">
      <formula>0</formula>
    </cfRule>
  </conditionalFormatting>
  <conditionalFormatting sqref="O411">
    <cfRule type="cellIs" dxfId="3470" priority="750" operator="lessThan">
      <formula>0</formula>
    </cfRule>
  </conditionalFormatting>
  <conditionalFormatting sqref="O411">
    <cfRule type="cellIs" dxfId="3469" priority="749" operator="lessThan">
      <formula>0</formula>
    </cfRule>
  </conditionalFormatting>
  <conditionalFormatting sqref="O414">
    <cfRule type="cellIs" dxfId="3468" priority="748" operator="lessThan">
      <formula>0</formula>
    </cfRule>
  </conditionalFormatting>
  <conditionalFormatting sqref="O415">
    <cfRule type="cellIs" dxfId="3467" priority="747" operator="lessThan">
      <formula>0</formula>
    </cfRule>
  </conditionalFormatting>
  <conditionalFormatting sqref="O415">
    <cfRule type="cellIs" dxfId="3466" priority="746" operator="lessThan">
      <formula>0</formula>
    </cfRule>
  </conditionalFormatting>
  <conditionalFormatting sqref="O417">
    <cfRule type="cellIs" dxfId="3465" priority="745" operator="lessThan">
      <formula>0</formula>
    </cfRule>
  </conditionalFormatting>
  <conditionalFormatting sqref="O417">
    <cfRule type="cellIs" dxfId="3464" priority="744" operator="lessThan">
      <formula>0</formula>
    </cfRule>
  </conditionalFormatting>
  <conditionalFormatting sqref="O417">
    <cfRule type="cellIs" dxfId="3463" priority="743" operator="lessThan">
      <formula>0</formula>
    </cfRule>
  </conditionalFormatting>
  <conditionalFormatting sqref="O417">
    <cfRule type="cellIs" dxfId="3462" priority="742" operator="lessThan">
      <formula>0</formula>
    </cfRule>
  </conditionalFormatting>
  <conditionalFormatting sqref="O417">
    <cfRule type="cellIs" dxfId="3461" priority="741" operator="lessThan">
      <formula>0</formula>
    </cfRule>
  </conditionalFormatting>
  <conditionalFormatting sqref="O417">
    <cfRule type="cellIs" dxfId="3460" priority="740" operator="lessThan">
      <formula>0</formula>
    </cfRule>
  </conditionalFormatting>
  <conditionalFormatting sqref="O417">
    <cfRule type="cellIs" dxfId="3459" priority="739" operator="lessThan">
      <formula>0</formula>
    </cfRule>
  </conditionalFormatting>
  <conditionalFormatting sqref="O417">
    <cfRule type="cellIs" dxfId="3458" priority="738" operator="lessThan">
      <formula>0</formula>
    </cfRule>
  </conditionalFormatting>
  <conditionalFormatting sqref="O420">
    <cfRule type="cellIs" dxfId="3457" priority="737" operator="lessThan">
      <formula>0</formula>
    </cfRule>
  </conditionalFormatting>
  <conditionalFormatting sqref="O421">
    <cfRule type="cellIs" dxfId="3456" priority="736" operator="lessThan">
      <formula>0</formula>
    </cfRule>
  </conditionalFormatting>
  <conditionalFormatting sqref="O421">
    <cfRule type="cellIs" dxfId="3455" priority="735" operator="lessThan">
      <formula>0</formula>
    </cfRule>
  </conditionalFormatting>
  <conditionalFormatting sqref="O423">
    <cfRule type="cellIs" dxfId="3454" priority="734" operator="lessThan">
      <formula>0</formula>
    </cfRule>
  </conditionalFormatting>
  <conditionalFormatting sqref="O423">
    <cfRule type="cellIs" dxfId="3453" priority="733" operator="lessThan">
      <formula>0</formula>
    </cfRule>
  </conditionalFormatting>
  <conditionalFormatting sqref="O423">
    <cfRule type="cellIs" dxfId="3452" priority="732" operator="lessThan">
      <formula>0</formula>
    </cfRule>
  </conditionalFormatting>
  <conditionalFormatting sqref="O423">
    <cfRule type="cellIs" dxfId="3451" priority="731" operator="lessThan">
      <formula>0</formula>
    </cfRule>
  </conditionalFormatting>
  <conditionalFormatting sqref="O423">
    <cfRule type="cellIs" dxfId="3450" priority="730" operator="lessThan">
      <formula>0</formula>
    </cfRule>
  </conditionalFormatting>
  <conditionalFormatting sqref="O423">
    <cfRule type="cellIs" dxfId="3449" priority="729" operator="lessThan">
      <formula>0</formula>
    </cfRule>
  </conditionalFormatting>
  <conditionalFormatting sqref="O423">
    <cfRule type="cellIs" dxfId="3448" priority="728" operator="lessThan">
      <formula>0</formula>
    </cfRule>
  </conditionalFormatting>
  <conditionalFormatting sqref="O423">
    <cfRule type="cellIs" dxfId="3447" priority="727" operator="lessThan">
      <formula>0</formula>
    </cfRule>
  </conditionalFormatting>
  <conditionalFormatting sqref="O426">
    <cfRule type="cellIs" dxfId="3446" priority="726" operator="lessThan">
      <formula>0</formula>
    </cfRule>
  </conditionalFormatting>
  <conditionalFormatting sqref="O427">
    <cfRule type="cellIs" dxfId="3445" priority="725" operator="lessThan">
      <formula>0</formula>
    </cfRule>
  </conditionalFormatting>
  <conditionalFormatting sqref="O427">
    <cfRule type="cellIs" dxfId="3444" priority="724" operator="lessThan">
      <formula>0</formula>
    </cfRule>
  </conditionalFormatting>
  <conditionalFormatting sqref="O429">
    <cfRule type="cellIs" dxfId="3443" priority="723" operator="lessThan">
      <formula>0</formula>
    </cfRule>
  </conditionalFormatting>
  <conditionalFormatting sqref="O429">
    <cfRule type="cellIs" dxfId="3442" priority="722" operator="lessThan">
      <formula>0</formula>
    </cfRule>
  </conditionalFormatting>
  <conditionalFormatting sqref="O429">
    <cfRule type="cellIs" dxfId="3441" priority="721" operator="lessThan">
      <formula>0</formula>
    </cfRule>
  </conditionalFormatting>
  <conditionalFormatting sqref="O429">
    <cfRule type="cellIs" dxfId="3440" priority="720" operator="lessThan">
      <formula>0</formula>
    </cfRule>
  </conditionalFormatting>
  <conditionalFormatting sqref="O429">
    <cfRule type="cellIs" dxfId="3439" priority="719" operator="lessThan">
      <formula>0</formula>
    </cfRule>
  </conditionalFormatting>
  <conditionalFormatting sqref="O429">
    <cfRule type="cellIs" dxfId="3438" priority="718" operator="lessThan">
      <formula>0</formula>
    </cfRule>
  </conditionalFormatting>
  <conditionalFormatting sqref="O429">
    <cfRule type="cellIs" dxfId="3437" priority="717" operator="lessThan">
      <formula>0</formula>
    </cfRule>
  </conditionalFormatting>
  <conditionalFormatting sqref="O429">
    <cfRule type="cellIs" dxfId="3436" priority="716" operator="lessThan">
      <formula>0</formula>
    </cfRule>
  </conditionalFormatting>
  <conditionalFormatting sqref="O432">
    <cfRule type="cellIs" dxfId="3435" priority="715" operator="lessThan">
      <formula>0</formula>
    </cfRule>
  </conditionalFormatting>
  <conditionalFormatting sqref="O435">
    <cfRule type="cellIs" dxfId="3434" priority="714" operator="lessThan">
      <formula>0</formula>
    </cfRule>
  </conditionalFormatting>
  <conditionalFormatting sqref="O435">
    <cfRule type="cellIs" dxfId="3433" priority="713" operator="lessThan">
      <formula>0</formula>
    </cfRule>
  </conditionalFormatting>
  <conditionalFormatting sqref="O435">
    <cfRule type="cellIs" dxfId="3432" priority="712" operator="lessThan">
      <formula>0</formula>
    </cfRule>
  </conditionalFormatting>
  <conditionalFormatting sqref="O435">
    <cfRule type="cellIs" dxfId="3431" priority="711" operator="lessThan">
      <formula>0</formula>
    </cfRule>
  </conditionalFormatting>
  <conditionalFormatting sqref="O435">
    <cfRule type="cellIs" dxfId="3430" priority="710" operator="lessThan">
      <formula>0</formula>
    </cfRule>
  </conditionalFormatting>
  <conditionalFormatting sqref="O435">
    <cfRule type="cellIs" dxfId="3429" priority="709" operator="lessThan">
      <formula>0</formula>
    </cfRule>
  </conditionalFormatting>
  <conditionalFormatting sqref="O435">
    <cfRule type="cellIs" dxfId="3428" priority="708" operator="lessThan">
      <formula>0</formula>
    </cfRule>
  </conditionalFormatting>
  <conditionalFormatting sqref="O435">
    <cfRule type="cellIs" dxfId="3427" priority="707" operator="lessThan">
      <formula>0</formula>
    </cfRule>
  </conditionalFormatting>
  <conditionalFormatting sqref="O438">
    <cfRule type="cellIs" dxfId="3426" priority="706" operator="lessThan">
      <formula>0</formula>
    </cfRule>
  </conditionalFormatting>
  <conditionalFormatting sqref="O439">
    <cfRule type="cellIs" dxfId="3425" priority="705" operator="lessThan">
      <formula>0</formula>
    </cfRule>
  </conditionalFormatting>
  <conditionalFormatting sqref="O439">
    <cfRule type="cellIs" dxfId="3424" priority="704" operator="lessThan">
      <formula>0</formula>
    </cfRule>
  </conditionalFormatting>
  <conditionalFormatting sqref="O441">
    <cfRule type="cellIs" dxfId="3423" priority="703" operator="lessThan">
      <formula>0</formula>
    </cfRule>
  </conditionalFormatting>
  <conditionalFormatting sqref="O441">
    <cfRule type="cellIs" dxfId="3422" priority="702" operator="lessThan">
      <formula>0</formula>
    </cfRule>
  </conditionalFormatting>
  <conditionalFormatting sqref="O441">
    <cfRule type="cellIs" dxfId="3421" priority="701" operator="lessThan">
      <formula>0</formula>
    </cfRule>
  </conditionalFormatting>
  <conditionalFormatting sqref="O441">
    <cfRule type="cellIs" dxfId="3420" priority="700" operator="lessThan">
      <formula>0</formula>
    </cfRule>
  </conditionalFormatting>
  <conditionalFormatting sqref="O441">
    <cfRule type="cellIs" dxfId="3419" priority="699" operator="lessThan">
      <formula>0</formula>
    </cfRule>
  </conditionalFormatting>
  <conditionalFormatting sqref="O441">
    <cfRule type="cellIs" dxfId="3418" priority="698" operator="lessThan">
      <formula>0</formula>
    </cfRule>
  </conditionalFormatting>
  <conditionalFormatting sqref="O441">
    <cfRule type="cellIs" dxfId="3417" priority="697" operator="lessThan">
      <formula>0</formula>
    </cfRule>
  </conditionalFormatting>
  <conditionalFormatting sqref="O441">
    <cfRule type="cellIs" dxfId="3416" priority="696" operator="lessThan">
      <formula>0</formula>
    </cfRule>
  </conditionalFormatting>
  <conditionalFormatting sqref="O444">
    <cfRule type="cellIs" dxfId="3415" priority="695" operator="lessThan">
      <formula>0</formula>
    </cfRule>
  </conditionalFormatting>
  <conditionalFormatting sqref="O445">
    <cfRule type="cellIs" dxfId="3414" priority="694" operator="lessThan">
      <formula>0</formula>
    </cfRule>
  </conditionalFormatting>
  <conditionalFormatting sqref="O445">
    <cfRule type="cellIs" dxfId="3413" priority="693" operator="lessThan">
      <formula>0</formula>
    </cfRule>
  </conditionalFormatting>
  <conditionalFormatting sqref="O448">
    <cfRule type="cellIs" dxfId="3412" priority="692" operator="lessThan">
      <formula>0</formula>
    </cfRule>
  </conditionalFormatting>
  <conditionalFormatting sqref="O448">
    <cfRule type="cellIs" dxfId="3411" priority="691" operator="lessThan">
      <formula>0</formula>
    </cfRule>
  </conditionalFormatting>
  <conditionalFormatting sqref="O448">
    <cfRule type="cellIs" dxfId="3410" priority="690" operator="lessThan">
      <formula>0</formula>
    </cfRule>
  </conditionalFormatting>
  <conditionalFormatting sqref="O448">
    <cfRule type="cellIs" dxfId="3409" priority="689" operator="lessThan">
      <formula>0</formula>
    </cfRule>
  </conditionalFormatting>
  <conditionalFormatting sqref="O448">
    <cfRule type="cellIs" dxfId="3408" priority="688" operator="lessThan">
      <formula>0</formula>
    </cfRule>
  </conditionalFormatting>
  <conditionalFormatting sqref="O448">
    <cfRule type="cellIs" dxfId="3407" priority="687" operator="lessThan">
      <formula>0</formula>
    </cfRule>
  </conditionalFormatting>
  <conditionalFormatting sqref="O448">
    <cfRule type="cellIs" dxfId="3406" priority="686" operator="lessThan">
      <formula>0</formula>
    </cfRule>
  </conditionalFormatting>
  <conditionalFormatting sqref="O448">
    <cfRule type="cellIs" dxfId="3405" priority="685" operator="lessThan">
      <formula>0</formula>
    </cfRule>
  </conditionalFormatting>
  <conditionalFormatting sqref="O451">
    <cfRule type="cellIs" dxfId="3404" priority="684" operator="lessThan">
      <formula>0</formula>
    </cfRule>
  </conditionalFormatting>
  <conditionalFormatting sqref="O452">
    <cfRule type="cellIs" dxfId="3403" priority="683" operator="lessThan">
      <formula>0</formula>
    </cfRule>
  </conditionalFormatting>
  <conditionalFormatting sqref="O452">
    <cfRule type="cellIs" dxfId="3402" priority="682" operator="lessThan">
      <formula>0</formula>
    </cfRule>
  </conditionalFormatting>
  <conditionalFormatting sqref="O454">
    <cfRule type="cellIs" dxfId="3401" priority="681" operator="lessThan">
      <formula>0</formula>
    </cfRule>
  </conditionalFormatting>
  <conditionalFormatting sqref="O454">
    <cfRule type="cellIs" dxfId="3400" priority="680" operator="lessThan">
      <formula>0</formula>
    </cfRule>
  </conditionalFormatting>
  <conditionalFormatting sqref="O454">
    <cfRule type="cellIs" dxfId="3399" priority="679" operator="lessThan">
      <formula>0</formula>
    </cfRule>
  </conditionalFormatting>
  <conditionalFormatting sqref="O454">
    <cfRule type="cellIs" dxfId="3398" priority="678" operator="lessThan">
      <formula>0</formula>
    </cfRule>
  </conditionalFormatting>
  <conditionalFormatting sqref="O454">
    <cfRule type="cellIs" dxfId="3397" priority="677" operator="lessThan">
      <formula>0</formula>
    </cfRule>
  </conditionalFormatting>
  <conditionalFormatting sqref="O454">
    <cfRule type="cellIs" dxfId="3396" priority="676" operator="lessThan">
      <formula>0</formula>
    </cfRule>
  </conditionalFormatting>
  <conditionalFormatting sqref="O454">
    <cfRule type="cellIs" dxfId="3395" priority="675" operator="lessThan">
      <formula>0</formula>
    </cfRule>
  </conditionalFormatting>
  <conditionalFormatting sqref="O454">
    <cfRule type="cellIs" dxfId="3394" priority="674" operator="lessThan">
      <formula>0</formula>
    </cfRule>
  </conditionalFormatting>
  <conditionalFormatting sqref="O457">
    <cfRule type="cellIs" dxfId="3393" priority="673" operator="lessThan">
      <formula>0</formula>
    </cfRule>
  </conditionalFormatting>
  <conditionalFormatting sqref="O458">
    <cfRule type="cellIs" dxfId="3392" priority="672" operator="lessThan">
      <formula>0</formula>
    </cfRule>
  </conditionalFormatting>
  <conditionalFormatting sqref="O458">
    <cfRule type="cellIs" dxfId="3391" priority="671" operator="lessThan">
      <formula>0</formula>
    </cfRule>
  </conditionalFormatting>
  <conditionalFormatting sqref="O461:O464">
    <cfRule type="cellIs" dxfId="3390" priority="670" operator="lessThan">
      <formula>0</formula>
    </cfRule>
  </conditionalFormatting>
  <conditionalFormatting sqref="O461:O464">
    <cfRule type="expression" dxfId="3389" priority="668">
      <formula>O461/N461&gt;1</formula>
    </cfRule>
    <cfRule type="expression" dxfId="3388" priority="669">
      <formula>O461/N461&lt;1</formula>
    </cfRule>
  </conditionalFormatting>
  <conditionalFormatting sqref="O552 O560 O575 O589">
    <cfRule type="expression" dxfId="3387" priority="666">
      <formula>O552/#REF!&gt;1</formula>
    </cfRule>
    <cfRule type="expression" dxfId="3386" priority="667">
      <formula>O552/#REF!&lt;1</formula>
    </cfRule>
  </conditionalFormatting>
  <conditionalFormatting sqref="O512">
    <cfRule type="cellIs" dxfId="3385" priority="665" operator="lessThan">
      <formula>0</formula>
    </cfRule>
  </conditionalFormatting>
  <conditionalFormatting sqref="O512">
    <cfRule type="expression" dxfId="3384" priority="663">
      <formula>O512/N512&gt;1</formula>
    </cfRule>
    <cfRule type="expression" dxfId="3383" priority="664">
      <formula>O512/N512&lt;1</formula>
    </cfRule>
  </conditionalFormatting>
  <conditionalFormatting sqref="O596">
    <cfRule type="cellIs" dxfId="3382" priority="662" operator="lessThan">
      <formula>0</formula>
    </cfRule>
  </conditionalFormatting>
  <conditionalFormatting sqref="O600">
    <cfRule type="cellIs" dxfId="3381" priority="661" operator="lessThan">
      <formula>0</formula>
    </cfRule>
  </conditionalFormatting>
  <conditionalFormatting sqref="O600">
    <cfRule type="cellIs" dxfId="3380" priority="660" operator="lessThan">
      <formula>0</formula>
    </cfRule>
  </conditionalFormatting>
  <conditionalFormatting sqref="O710">
    <cfRule type="cellIs" dxfId="3379" priority="659" operator="lessThan">
      <formula>0</formula>
    </cfRule>
  </conditionalFormatting>
  <conditionalFormatting sqref="O654 O651 O648:O649 O632:O634">
    <cfRule type="expression" dxfId="3378" priority="646">
      <formula>O632/N632&gt;1</formula>
    </cfRule>
    <cfRule type="expression" dxfId="3377" priority="647">
      <formula>O632/N632&lt;1</formula>
    </cfRule>
  </conditionalFormatting>
  <conditionalFormatting sqref="O507:O510">
    <cfRule type="cellIs" dxfId="3376" priority="658" operator="lessThan">
      <formula>0</formula>
    </cfRule>
  </conditionalFormatting>
  <conditionalFormatting sqref="O507:O510">
    <cfRule type="expression" dxfId="3375" priority="656">
      <formula>O507/N507&gt;1</formula>
    </cfRule>
    <cfRule type="expression" dxfId="3374" priority="657">
      <formula>O507/N507&lt;1</formula>
    </cfRule>
  </conditionalFormatting>
  <conditionalFormatting sqref="O588 O574 O559 O551">
    <cfRule type="cellIs" dxfId="3373" priority="655" operator="lessThan">
      <formula>0</formula>
    </cfRule>
  </conditionalFormatting>
  <conditionalFormatting sqref="O584:O587 O570:O573 O555:O558 O547:O550">
    <cfRule type="cellIs" dxfId="3372" priority="654" operator="lessThan">
      <formula>0</formula>
    </cfRule>
  </conditionalFormatting>
  <conditionalFormatting sqref="O584:O587 O570:O573 O555:O558 O547:O550">
    <cfRule type="expression" dxfId="3371" priority="652">
      <formula>O547/N547&gt;1</formula>
    </cfRule>
    <cfRule type="expression" dxfId="3370" priority="653">
      <formula>O547/N547&lt;1</formula>
    </cfRule>
  </conditionalFormatting>
  <conditionalFormatting sqref="O588 O574 O559 O551">
    <cfRule type="cellIs" dxfId="3369" priority="651" operator="lessThan">
      <formula>0</formula>
    </cfRule>
  </conditionalFormatting>
  <conditionalFormatting sqref="O588 O574 O559 O551">
    <cfRule type="expression" dxfId="3368" priority="649">
      <formula>O551/N551&gt;1</formula>
    </cfRule>
    <cfRule type="expression" dxfId="3367" priority="650">
      <formula>O551/N551&lt;1</formula>
    </cfRule>
  </conditionalFormatting>
  <conditionalFormatting sqref="O654 O651 O648:O649 O632:O634">
    <cfRule type="cellIs" dxfId="3366" priority="648" operator="lessThan">
      <formula>0</formula>
    </cfRule>
  </conditionalFormatting>
  <conditionalFormatting sqref="O504">
    <cfRule type="expression" dxfId="3365" priority="846">
      <formula>O504/#REF!&gt;1</formula>
    </cfRule>
    <cfRule type="expression" dxfId="3364" priority="847">
      <formula>O504/#REF!&lt;1</formula>
    </cfRule>
  </conditionalFormatting>
  <conditionalFormatting sqref="O465">
    <cfRule type="cellIs" dxfId="3363" priority="645" operator="lessThan">
      <formula>0</formula>
    </cfRule>
  </conditionalFormatting>
  <conditionalFormatting sqref="O465">
    <cfRule type="expression" dxfId="3362" priority="643">
      <formula>O465/N465&gt;1</formula>
    </cfRule>
    <cfRule type="expression" dxfId="3361" priority="644">
      <formula>O465/N465&lt;1</formula>
    </cfRule>
  </conditionalFormatting>
  <conditionalFormatting sqref="O511">
    <cfRule type="cellIs" dxfId="3360" priority="642" operator="lessThan">
      <formula>0</formula>
    </cfRule>
  </conditionalFormatting>
  <conditionalFormatting sqref="O511">
    <cfRule type="expression" dxfId="3359" priority="640">
      <formula>O511/N511&gt;1</formula>
    </cfRule>
    <cfRule type="expression" dxfId="3358" priority="641">
      <formula>O511/N511&lt;1</formula>
    </cfRule>
  </conditionalFormatting>
  <conditionalFormatting sqref="O568">
    <cfRule type="cellIs" dxfId="3357" priority="630" operator="lessThan">
      <formula>0</formula>
    </cfRule>
  </conditionalFormatting>
  <conditionalFormatting sqref="O603">
    <cfRule type="expression" dxfId="3356" priority="604">
      <formula>O603/N603&gt;1</formula>
    </cfRule>
    <cfRule type="expression" dxfId="3355" priority="605">
      <formula>O603/N603&lt;1</formula>
    </cfRule>
  </conditionalFormatting>
  <conditionalFormatting sqref="O552">
    <cfRule type="cellIs" dxfId="3354" priority="627" operator="lessThan">
      <formula>0</formula>
    </cfRule>
  </conditionalFormatting>
  <conditionalFormatting sqref="O552">
    <cfRule type="expression" dxfId="3353" priority="625">
      <formula>O552/N552&gt;1</formula>
    </cfRule>
    <cfRule type="expression" dxfId="3352" priority="626">
      <formula>O552/N552&lt;1</formula>
    </cfRule>
  </conditionalFormatting>
  <conditionalFormatting sqref="O560">
    <cfRule type="cellIs" dxfId="3351" priority="624" operator="lessThan">
      <formula>0</formula>
    </cfRule>
  </conditionalFormatting>
  <conditionalFormatting sqref="O560">
    <cfRule type="expression" dxfId="3350" priority="622">
      <formula>O560/N560&gt;1</formula>
    </cfRule>
    <cfRule type="expression" dxfId="3349" priority="623">
      <formula>O560/N560&lt;1</formula>
    </cfRule>
  </conditionalFormatting>
  <conditionalFormatting sqref="O575">
    <cfRule type="cellIs" dxfId="3348" priority="621" operator="lessThan">
      <formula>0</formula>
    </cfRule>
  </conditionalFormatting>
  <conditionalFormatting sqref="O575">
    <cfRule type="expression" dxfId="3347" priority="619">
      <formula>O575/N575&gt;1</formula>
    </cfRule>
    <cfRule type="expression" dxfId="3346" priority="620">
      <formula>O575/N575&lt;1</formula>
    </cfRule>
  </conditionalFormatting>
  <conditionalFormatting sqref="O589">
    <cfRule type="cellIs" dxfId="3345" priority="618" operator="lessThan">
      <formula>0</formula>
    </cfRule>
  </conditionalFormatting>
  <conditionalFormatting sqref="O589">
    <cfRule type="expression" dxfId="3344" priority="616">
      <formula>O589/N589&gt;1</formula>
    </cfRule>
    <cfRule type="expression" dxfId="3343" priority="617">
      <formula>O589/N589&lt;1</formula>
    </cfRule>
  </conditionalFormatting>
  <conditionalFormatting sqref="O521">
    <cfRule type="cellIs" dxfId="3342" priority="639" operator="lessThan">
      <formula>0</formula>
    </cfRule>
  </conditionalFormatting>
  <conditionalFormatting sqref="O521">
    <cfRule type="expression" dxfId="3341" priority="637">
      <formula>O521/N521&gt;1</formula>
    </cfRule>
    <cfRule type="expression" dxfId="3340" priority="638">
      <formula>O521/N521&lt;1</formula>
    </cfRule>
  </conditionalFormatting>
  <conditionalFormatting sqref="O529">
    <cfRule type="cellIs" dxfId="3339" priority="636" operator="lessThan">
      <formula>0</formula>
    </cfRule>
  </conditionalFormatting>
  <conditionalFormatting sqref="O529">
    <cfRule type="expression" dxfId="3338" priority="634">
      <formula>O529/N529&gt;1</formula>
    </cfRule>
    <cfRule type="expression" dxfId="3337" priority="635">
      <formula>O529/N529&lt;1</formula>
    </cfRule>
  </conditionalFormatting>
  <conditionalFormatting sqref="O582">
    <cfRule type="expression" dxfId="3336" priority="613">
      <formula>O582/N582&gt;1</formula>
    </cfRule>
    <cfRule type="expression" dxfId="3335" priority="614">
      <formula>O582/N582&lt;1</formula>
    </cfRule>
  </conditionalFormatting>
  <conditionalFormatting sqref="O537">
    <cfRule type="cellIs" dxfId="3334" priority="633" operator="lessThan">
      <formula>0</formula>
    </cfRule>
  </conditionalFormatting>
  <conditionalFormatting sqref="O537">
    <cfRule type="expression" dxfId="3333" priority="631">
      <formula>O537/N537&gt;1</formula>
    </cfRule>
    <cfRule type="expression" dxfId="3332" priority="632">
      <formula>O537/N537&lt;1</formula>
    </cfRule>
  </conditionalFormatting>
  <conditionalFormatting sqref="O642:O645 B636:O637">
    <cfRule type="cellIs" dxfId="3331" priority="612" operator="lessThan">
      <formula>0</formula>
    </cfRule>
  </conditionalFormatting>
  <conditionalFormatting sqref="O568">
    <cfRule type="expression" dxfId="3330" priority="628">
      <formula>O568/N568&gt;1</formula>
    </cfRule>
    <cfRule type="expression" dxfId="3329" priority="629">
      <formula>O568/N568&lt;1</formula>
    </cfRule>
  </conditionalFormatting>
  <conditionalFormatting sqref="O597">
    <cfRule type="cellIs" dxfId="3328" priority="611" operator="lessThan">
      <formula>0</formula>
    </cfRule>
  </conditionalFormatting>
  <conditionalFormatting sqref="O608">
    <cfRule type="expression" dxfId="3327" priority="599">
      <formula>O608/N608&gt;1</formula>
    </cfRule>
    <cfRule type="expression" dxfId="3326" priority="600">
      <formula>O608/N608&lt;1</formula>
    </cfRule>
  </conditionalFormatting>
  <conditionalFormatting sqref="O582">
    <cfRule type="cellIs" dxfId="3325" priority="615" operator="lessThan">
      <formula>0</formula>
    </cfRule>
  </conditionalFormatting>
  <conditionalFormatting sqref="O597">
    <cfRule type="expression" dxfId="3324" priority="609">
      <formula>O597/N597&gt;1</formula>
    </cfRule>
    <cfRule type="expression" dxfId="3323" priority="610">
      <formula>O597/N597&lt;1</formula>
    </cfRule>
  </conditionalFormatting>
  <conditionalFormatting sqref="O676:O679">
    <cfRule type="cellIs" dxfId="3322" priority="598" operator="lessThan">
      <formula>0</formula>
    </cfRule>
  </conditionalFormatting>
  <conditionalFormatting sqref="O678">
    <cfRule type="cellIs" dxfId="3321" priority="597" operator="lessThan">
      <formula>0</formula>
    </cfRule>
  </conditionalFormatting>
  <conditionalFormatting sqref="O680:O683">
    <cfRule type="cellIs" dxfId="3320" priority="596" operator="lessThan">
      <formula>0</formula>
    </cfRule>
  </conditionalFormatting>
  <conditionalFormatting sqref="O682">
    <cfRule type="cellIs" dxfId="3319" priority="595" operator="lessThan">
      <formula>0</formula>
    </cfRule>
  </conditionalFormatting>
  <conditionalFormatting sqref="O684:O687">
    <cfRule type="cellIs" dxfId="3318" priority="594" operator="lessThan">
      <formula>0</formula>
    </cfRule>
  </conditionalFormatting>
  <conditionalFormatting sqref="O686">
    <cfRule type="cellIs" dxfId="3317" priority="593" operator="lessThan">
      <formula>0</formula>
    </cfRule>
  </conditionalFormatting>
  <conditionalFormatting sqref="O688:O691">
    <cfRule type="cellIs" dxfId="3316" priority="592" operator="lessThan">
      <formula>0</formula>
    </cfRule>
  </conditionalFormatting>
  <conditionalFormatting sqref="O690">
    <cfRule type="cellIs" dxfId="3315" priority="591" operator="lessThan">
      <formula>0</formula>
    </cfRule>
  </conditionalFormatting>
  <conditionalFormatting sqref="O692:O693 O695">
    <cfRule type="cellIs" dxfId="3314" priority="590" operator="lessThan">
      <formula>0</formula>
    </cfRule>
  </conditionalFormatting>
  <conditionalFormatting sqref="O696:O699">
    <cfRule type="cellIs" dxfId="3313" priority="589" operator="lessThan">
      <formula>0</formula>
    </cfRule>
  </conditionalFormatting>
  <conditionalFormatting sqref="O698">
    <cfRule type="cellIs" dxfId="3312" priority="588" operator="lessThan">
      <formula>0</formula>
    </cfRule>
  </conditionalFormatting>
  <conditionalFormatting sqref="O700:O703">
    <cfRule type="cellIs" dxfId="3311" priority="587" operator="lessThan">
      <formula>0</formula>
    </cfRule>
  </conditionalFormatting>
  <conditionalFormatting sqref="O702">
    <cfRule type="cellIs" dxfId="3310" priority="586" operator="lessThan">
      <formula>0</formula>
    </cfRule>
  </conditionalFormatting>
  <conditionalFormatting sqref="O704:O707">
    <cfRule type="cellIs" dxfId="3309" priority="585" operator="lessThan">
      <formula>0</formula>
    </cfRule>
  </conditionalFormatting>
  <conditionalFormatting sqref="O706">
    <cfRule type="cellIs" dxfId="3308" priority="584" operator="lessThan">
      <formula>0</formula>
    </cfRule>
  </conditionalFormatting>
  <conditionalFormatting sqref="O712:O715">
    <cfRule type="cellIs" dxfId="3307" priority="583" operator="lessThan">
      <formula>0</formula>
    </cfRule>
  </conditionalFormatting>
  <conditionalFormatting sqref="O714">
    <cfRule type="cellIs" dxfId="3306" priority="582" operator="lessThan">
      <formula>0</formula>
    </cfRule>
  </conditionalFormatting>
  <conditionalFormatting sqref="O716:O719">
    <cfRule type="cellIs" dxfId="3305" priority="581" operator="lessThan">
      <formula>0</formula>
    </cfRule>
  </conditionalFormatting>
  <conditionalFormatting sqref="O718">
    <cfRule type="cellIs" dxfId="3304" priority="580" operator="lessThan">
      <formula>0</formula>
    </cfRule>
  </conditionalFormatting>
  <conditionalFormatting sqref="O466">
    <cfRule type="cellIs" dxfId="3303" priority="579" operator="lessThan">
      <formula>0</formula>
    </cfRule>
  </conditionalFormatting>
  <conditionalFormatting sqref="O505">
    <cfRule type="cellIs" dxfId="3302" priority="578" operator="lessThan">
      <formula>0</formula>
    </cfRule>
  </conditionalFormatting>
  <conditionalFormatting sqref="O513">
    <cfRule type="cellIs" dxfId="3301" priority="577" operator="lessThan">
      <formula>0</formula>
    </cfRule>
  </conditionalFormatting>
  <conditionalFormatting sqref="O522">
    <cfRule type="cellIs" dxfId="3300" priority="576" operator="lessThan">
      <formula>0</formula>
    </cfRule>
  </conditionalFormatting>
  <conditionalFormatting sqref="O530">
    <cfRule type="cellIs" dxfId="3299" priority="575" operator="lessThan">
      <formula>0</formula>
    </cfRule>
  </conditionalFormatting>
  <conditionalFormatting sqref="O538">
    <cfRule type="cellIs" dxfId="3298" priority="574" operator="lessThan">
      <formula>0</formula>
    </cfRule>
  </conditionalFormatting>
  <conditionalFormatting sqref="O553">
    <cfRule type="cellIs" dxfId="3297" priority="573" operator="lessThan">
      <formula>0</formula>
    </cfRule>
  </conditionalFormatting>
  <conditionalFormatting sqref="O561">
    <cfRule type="cellIs" dxfId="3296" priority="572" operator="lessThan">
      <formula>0</formula>
    </cfRule>
  </conditionalFormatting>
  <conditionalFormatting sqref="O590">
    <cfRule type="cellIs" dxfId="3295" priority="571" operator="lessThan">
      <formula>0</formula>
    </cfRule>
  </conditionalFormatting>
  <conditionalFormatting sqref="B492:N496">
    <cfRule type="cellIs" dxfId="3294" priority="850" operator="lessThan">
      <formula>0</formula>
    </cfRule>
  </conditionalFormatting>
  <conditionalFormatting sqref="B492:N496">
    <cfRule type="expression" dxfId="3293" priority="848">
      <formula>B492/A492&gt;1</formula>
    </cfRule>
    <cfRule type="expression" dxfId="3292" priority="849">
      <formula>B492/A492&lt;1</formula>
    </cfRule>
  </conditionalFormatting>
  <conditionalFormatting sqref="O492:O496">
    <cfRule type="cellIs" dxfId="3291" priority="570" operator="lessThan">
      <formula>0</formula>
    </cfRule>
  </conditionalFormatting>
  <conditionalFormatting sqref="O492:O496">
    <cfRule type="expression" dxfId="3290" priority="568">
      <formula>O492/N492&gt;1</formula>
    </cfRule>
    <cfRule type="expression" dxfId="3289" priority="569">
      <formula>O492/N492&lt;1</formula>
    </cfRule>
  </conditionalFormatting>
  <conditionalFormatting sqref="B720:N723">
    <cfRule type="cellIs" dxfId="3288" priority="567" operator="lessThan">
      <formula>0</formula>
    </cfRule>
  </conditionalFormatting>
  <conditionalFormatting sqref="I722:N722 Q720:R723">
    <cfRule type="cellIs" dxfId="3287" priority="566" operator="lessThan">
      <formula>0</formula>
    </cfRule>
  </conditionalFormatting>
  <conditionalFormatting sqref="O720:O723">
    <cfRule type="cellIs" dxfId="3286" priority="565" operator="lessThan">
      <formula>0</formula>
    </cfRule>
  </conditionalFormatting>
  <conditionalFormatting sqref="O722">
    <cfRule type="cellIs" dxfId="3285" priority="564" operator="lessThan">
      <formula>0</formula>
    </cfRule>
  </conditionalFormatting>
  <conditionalFormatting sqref="Q655:Q658">
    <cfRule type="cellIs" dxfId="3284" priority="563" operator="lessThan">
      <formula>0</formula>
    </cfRule>
  </conditionalFormatting>
  <conditionalFormatting sqref="Q638:R638 R639:R640">
    <cfRule type="cellIs" dxfId="3283" priority="562" operator="lessThan">
      <formula>0</formula>
    </cfRule>
  </conditionalFormatting>
  <conditionalFormatting sqref="B638">
    <cfRule type="cellIs" dxfId="3282" priority="561" operator="lessThan">
      <formula>0</formula>
    </cfRule>
  </conditionalFormatting>
  <conditionalFormatting sqref="Q639:Q640">
    <cfRule type="cellIs" dxfId="3281" priority="560" operator="lessThan">
      <formula>0</formula>
    </cfRule>
  </conditionalFormatting>
  <conditionalFormatting sqref="B639:O640">
    <cfRule type="expression" dxfId="3280" priority="558">
      <formula>B639/A639&gt;1</formula>
    </cfRule>
    <cfRule type="expression" dxfId="3279" priority="559">
      <formula>B639/A639&lt;1</formula>
    </cfRule>
  </conditionalFormatting>
  <conditionalFormatting sqref="B639:O640">
    <cfRule type="cellIs" dxfId="3278" priority="557" operator="lessThan">
      <formula>0</formula>
    </cfRule>
  </conditionalFormatting>
  <conditionalFormatting sqref="O357:O360">
    <cfRule type="cellIs" dxfId="3277" priority="556" operator="lessThan">
      <formula>0</formula>
    </cfRule>
  </conditionalFormatting>
  <conditionalFormatting sqref="R768:R795 R797:R801 R803:R807 Q815:Q820 R809:R821 R727:R742 R744:R748 R750:R754 R756:R760 R762:R766 Q725 Q727:Q731">
    <cfRule type="cellIs" dxfId="3276" priority="555" operator="lessThan">
      <formula>0</formula>
    </cfRule>
  </conditionalFormatting>
  <conditionalFormatting sqref="H726 K786 H814:N814 H820:N821 H789:N789 H787:J788 H770:N774 H769 H780 H785:N785 H779:O779">
    <cfRule type="cellIs" dxfId="3275" priority="554" operator="lessThan">
      <formula>0</formula>
    </cfRule>
  </conditionalFormatting>
  <conditionalFormatting sqref="N736 N768">
    <cfRule type="cellIs" dxfId="3274" priority="552" operator="lessThan">
      <formula>0</formula>
    </cfRule>
  </conditionalFormatting>
  <conditionalFormatting sqref="H790:H791 H725 H786:J786 H796:N796 H802:N802 H736:N736 H768:N768 H737">
    <cfRule type="cellIs" dxfId="3273" priority="553" operator="lessThan">
      <formula>0</formula>
    </cfRule>
  </conditionalFormatting>
  <conditionalFormatting sqref="H725 H790:H791 H786:K786 H736:N736 H768:N768 H737">
    <cfRule type="cellIs" dxfId="3272" priority="549" operator="lessThan">
      <formula>0</formula>
    </cfRule>
  </conditionalFormatting>
  <conditionalFormatting sqref="H786:J786 H790:H791 H736:M736 H768:M768 H737 N779:O779">
    <cfRule type="cellIs" dxfId="3271" priority="550" operator="lessThan">
      <formula>0</formula>
    </cfRule>
  </conditionalFormatting>
  <conditionalFormatting sqref="N736 N768">
    <cfRule type="cellIs" dxfId="3270" priority="551" operator="lessThan">
      <formula>0</formula>
    </cfRule>
  </conditionalFormatting>
  <conditionalFormatting sqref="H731:N731 H727:M730 H733:N735 H732">
    <cfRule type="cellIs" dxfId="3269" priority="548" operator="lessThan">
      <formula>0</formula>
    </cfRule>
  </conditionalFormatting>
  <conditionalFormatting sqref="H731:N731 H727:M730 H733:N735 H732">
    <cfRule type="expression" dxfId="3268" priority="546">
      <formula>H727/G727&gt;1</formula>
    </cfRule>
    <cfRule type="expression" dxfId="3267" priority="547">
      <formula>H727/G727&lt;1</formula>
    </cfRule>
  </conditionalFormatting>
  <conditionalFormatting sqref="H770:N774">
    <cfRule type="cellIs" dxfId="3266" priority="545" operator="lessThan">
      <formula>0</formula>
    </cfRule>
  </conditionalFormatting>
  <conditionalFormatting sqref="H770:N774">
    <cfRule type="expression" dxfId="3265" priority="543">
      <formula>H770/G770&gt;1</formula>
    </cfRule>
    <cfRule type="expression" dxfId="3264" priority="544">
      <formula>H770/G770&lt;1</formula>
    </cfRule>
  </conditionalFormatting>
  <conditionalFormatting sqref="H797">
    <cfRule type="cellIs" dxfId="3263" priority="542" operator="lessThan">
      <formula>0</formula>
    </cfRule>
  </conditionalFormatting>
  <conditionalFormatting sqref="H797">
    <cfRule type="cellIs" dxfId="3262" priority="540" operator="lessThan">
      <formula>0</formula>
    </cfRule>
  </conditionalFormatting>
  <conditionalFormatting sqref="H797">
    <cfRule type="cellIs" dxfId="3261" priority="541" operator="lessThan">
      <formula>0</formula>
    </cfRule>
  </conditionalFormatting>
  <conditionalFormatting sqref="H798:N800 H801:K801">
    <cfRule type="cellIs" dxfId="3260" priority="539" operator="lessThan">
      <formula>0</formula>
    </cfRule>
  </conditionalFormatting>
  <conditionalFormatting sqref="H798:N800 H801:K801">
    <cfRule type="expression" dxfId="3259" priority="537">
      <formula>H798/G798&gt;1</formula>
    </cfRule>
    <cfRule type="expression" dxfId="3258" priority="538">
      <formula>H798/G798&lt;1</formula>
    </cfRule>
  </conditionalFormatting>
  <conditionalFormatting sqref="H803">
    <cfRule type="cellIs" dxfId="3257" priority="536" operator="lessThan">
      <formula>0</formula>
    </cfRule>
  </conditionalFormatting>
  <conditionalFormatting sqref="H803">
    <cfRule type="cellIs" dxfId="3256" priority="534" operator="lessThan">
      <formula>0</formula>
    </cfRule>
  </conditionalFormatting>
  <conditionalFormatting sqref="H803">
    <cfRule type="cellIs" dxfId="3255" priority="535" operator="lessThan">
      <formula>0</formula>
    </cfRule>
  </conditionalFormatting>
  <conditionalFormatting sqref="H804:N806 H807:K807">
    <cfRule type="cellIs" dxfId="3254" priority="533" operator="lessThan">
      <formula>0</formula>
    </cfRule>
  </conditionalFormatting>
  <conditionalFormatting sqref="H804:N806 H807:K807">
    <cfRule type="expression" dxfId="3253" priority="531">
      <formula>H804/G804&gt;1</formula>
    </cfRule>
    <cfRule type="expression" dxfId="3252" priority="532">
      <formula>H804/G804&lt;1</formula>
    </cfRule>
  </conditionalFormatting>
  <conditionalFormatting sqref="H808:N808">
    <cfRule type="cellIs" dxfId="3251" priority="530" operator="lessThan">
      <formula>0</formula>
    </cfRule>
  </conditionalFormatting>
  <conditionalFormatting sqref="H809">
    <cfRule type="cellIs" dxfId="3250" priority="529" operator="lessThan">
      <formula>0</formula>
    </cfRule>
  </conditionalFormatting>
  <conditionalFormatting sqref="H809">
    <cfRule type="cellIs" dxfId="3249" priority="527" operator="lessThan">
      <formula>0</formula>
    </cfRule>
  </conditionalFormatting>
  <conditionalFormatting sqref="H809">
    <cfRule type="cellIs" dxfId="3248" priority="528" operator="lessThan">
      <formula>0</formula>
    </cfRule>
  </conditionalFormatting>
  <conditionalFormatting sqref="H810:N812 H813:L813 N813">
    <cfRule type="cellIs" dxfId="3247" priority="526" operator="lessThan">
      <formula>0</formula>
    </cfRule>
  </conditionalFormatting>
  <conditionalFormatting sqref="H810:N812 H813:L813 N813">
    <cfRule type="expression" dxfId="3246" priority="524">
      <formula>H810/G810&gt;1</formula>
    </cfRule>
    <cfRule type="expression" dxfId="3245" priority="525">
      <formula>H810/G810&lt;1</formula>
    </cfRule>
  </conditionalFormatting>
  <conditionalFormatting sqref="H815">
    <cfRule type="cellIs" dxfId="3244" priority="523" operator="lessThan">
      <formula>0</formula>
    </cfRule>
  </conditionalFormatting>
  <conditionalFormatting sqref="H815">
    <cfRule type="cellIs" dxfId="3243" priority="521" operator="lessThan">
      <formula>0</formula>
    </cfRule>
  </conditionalFormatting>
  <conditionalFormatting sqref="H815">
    <cfRule type="cellIs" dxfId="3242" priority="522" operator="lessThan">
      <formula>0</formula>
    </cfRule>
  </conditionalFormatting>
  <conditionalFormatting sqref="H816:N819">
    <cfRule type="cellIs" dxfId="3241" priority="520" operator="lessThan">
      <formula>0</formula>
    </cfRule>
  </conditionalFormatting>
  <conditionalFormatting sqref="H816:N819">
    <cfRule type="expression" dxfId="3240" priority="518">
      <formula>H816/G816&gt;1</formula>
    </cfRule>
    <cfRule type="expression" dxfId="3239" priority="519">
      <formula>H816/G816&lt;1</formula>
    </cfRule>
  </conditionalFormatting>
  <conditionalFormatting sqref="H792:N795 O795">
    <cfRule type="cellIs" dxfId="3238" priority="517" operator="lessThan">
      <formula>0</formula>
    </cfRule>
  </conditionalFormatting>
  <conditionalFormatting sqref="K787:N788">
    <cfRule type="cellIs" dxfId="3237" priority="516" operator="lessThan">
      <formula>0</formula>
    </cfRule>
  </conditionalFormatting>
  <conditionalFormatting sqref="K787:N788">
    <cfRule type="expression" dxfId="3236" priority="514">
      <formula>K787/J787&gt;1</formula>
    </cfRule>
    <cfRule type="expression" dxfId="3235" priority="515">
      <formula>K787/J787&lt;1</formula>
    </cfRule>
  </conditionalFormatting>
  <conditionalFormatting sqref="L807">
    <cfRule type="cellIs" dxfId="3234" priority="513" operator="lessThan">
      <formula>0</formula>
    </cfRule>
  </conditionalFormatting>
  <conditionalFormatting sqref="L807">
    <cfRule type="expression" dxfId="3233" priority="511">
      <formula>L807/K807&gt;1</formula>
    </cfRule>
    <cfRule type="expression" dxfId="3232" priority="512">
      <formula>L807/K807&lt;1</formula>
    </cfRule>
  </conditionalFormatting>
  <conditionalFormatting sqref="L801">
    <cfRule type="cellIs" dxfId="3231" priority="510" operator="lessThan">
      <formula>0</formula>
    </cfRule>
  </conditionalFormatting>
  <conditionalFormatting sqref="L801">
    <cfRule type="expression" dxfId="3230" priority="508">
      <formula>L801/K801&gt;1</formula>
    </cfRule>
    <cfRule type="expression" dxfId="3229" priority="509">
      <formula>L801/K801&lt;1</formula>
    </cfRule>
  </conditionalFormatting>
  <conditionalFormatting sqref="M801">
    <cfRule type="cellIs" dxfId="3228" priority="507" operator="lessThan">
      <formula>0</formula>
    </cfRule>
  </conditionalFormatting>
  <conditionalFormatting sqref="M801">
    <cfRule type="expression" dxfId="3227" priority="505">
      <formula>M801/L801&gt;1</formula>
    </cfRule>
    <cfRule type="expression" dxfId="3226" priority="506">
      <formula>M801/L801&lt;1</formula>
    </cfRule>
  </conditionalFormatting>
  <conditionalFormatting sqref="M807">
    <cfRule type="cellIs" dxfId="3225" priority="504" operator="lessThan">
      <formula>0</formula>
    </cfRule>
  </conditionalFormatting>
  <conditionalFormatting sqref="M807">
    <cfRule type="expression" dxfId="3224" priority="502">
      <formula>M807/L807&gt;1</formula>
    </cfRule>
    <cfRule type="expression" dxfId="3223" priority="503">
      <formula>M807/L807&lt;1</formula>
    </cfRule>
  </conditionalFormatting>
  <conditionalFormatting sqref="M813">
    <cfRule type="cellIs" dxfId="3222" priority="501" operator="lessThan">
      <formula>0</formula>
    </cfRule>
  </conditionalFormatting>
  <conditionalFormatting sqref="M813">
    <cfRule type="expression" dxfId="3221" priority="499">
      <formula>M813/L813&gt;1</formula>
    </cfRule>
    <cfRule type="expression" dxfId="3220" priority="500">
      <formula>M813/L813&lt;1</formula>
    </cfRule>
  </conditionalFormatting>
  <conditionalFormatting sqref="H739:K743">
    <cfRule type="cellIs" dxfId="3219" priority="498" operator="lessThan">
      <formula>0</formula>
    </cfRule>
  </conditionalFormatting>
  <conditionalFormatting sqref="H739:K743">
    <cfRule type="expression" dxfId="3218" priority="496">
      <formula>H739/G739&gt;1</formula>
    </cfRule>
    <cfRule type="expression" dxfId="3217" priority="497">
      <formula>H739/G739&lt;1</formula>
    </cfRule>
  </conditionalFormatting>
  <conditionalFormatting sqref="H738">
    <cfRule type="cellIs" dxfId="3216" priority="495" operator="lessThan">
      <formula>0</formula>
    </cfRule>
  </conditionalFormatting>
  <conditionalFormatting sqref="H749:J749 H745:K748">
    <cfRule type="cellIs" dxfId="3215" priority="494" operator="lessThan">
      <formula>0</formula>
    </cfRule>
  </conditionalFormatting>
  <conditionalFormatting sqref="H749:J749 H745:K748">
    <cfRule type="expression" dxfId="3214" priority="492">
      <formula>H745/G745&gt;1</formula>
    </cfRule>
    <cfRule type="expression" dxfId="3213" priority="493">
      <formula>H745/G745&lt;1</formula>
    </cfRule>
  </conditionalFormatting>
  <conditionalFormatting sqref="H744">
    <cfRule type="cellIs" dxfId="3212" priority="491" operator="lessThan">
      <formula>0</formula>
    </cfRule>
  </conditionalFormatting>
  <conditionalFormatting sqref="H751:K755">
    <cfRule type="cellIs" dxfId="3211" priority="490" operator="lessThan">
      <formula>0</formula>
    </cfRule>
  </conditionalFormatting>
  <conditionalFormatting sqref="H751:K755">
    <cfRule type="expression" dxfId="3210" priority="488">
      <formula>H751/G751&gt;1</formula>
    </cfRule>
    <cfRule type="expression" dxfId="3209" priority="489">
      <formula>H751/G751&lt;1</formula>
    </cfRule>
  </conditionalFormatting>
  <conditionalFormatting sqref="H750">
    <cfRule type="cellIs" dxfId="3208" priority="487" operator="lessThan">
      <formula>0</formula>
    </cfRule>
  </conditionalFormatting>
  <conditionalFormatting sqref="H757:K761">
    <cfRule type="cellIs" dxfId="3207" priority="486" operator="lessThan">
      <formula>0</formula>
    </cfRule>
  </conditionalFormatting>
  <conditionalFormatting sqref="H757:K761">
    <cfRule type="expression" dxfId="3206" priority="484">
      <formula>H757/G757&gt;1</formula>
    </cfRule>
    <cfRule type="expression" dxfId="3205" priority="485">
      <formula>H757/G757&lt;1</formula>
    </cfRule>
  </conditionalFormatting>
  <conditionalFormatting sqref="H756">
    <cfRule type="cellIs" dxfId="3204" priority="483" operator="lessThan">
      <formula>0</formula>
    </cfRule>
  </conditionalFormatting>
  <conditionalFormatting sqref="H763:K767">
    <cfRule type="cellIs" dxfId="3203" priority="482" operator="lessThan">
      <formula>0</formula>
    </cfRule>
  </conditionalFormatting>
  <conditionalFormatting sqref="H763:K767">
    <cfRule type="expression" dxfId="3202" priority="480">
      <formula>H763/G763&gt;1</formula>
    </cfRule>
    <cfRule type="expression" dxfId="3201" priority="481">
      <formula>H763/G763&lt;1</formula>
    </cfRule>
  </conditionalFormatting>
  <conditionalFormatting sqref="H762">
    <cfRule type="cellIs" dxfId="3200" priority="479" operator="lessThan">
      <formula>0</formula>
    </cfRule>
  </conditionalFormatting>
  <conditionalFormatting sqref="K749">
    <cfRule type="cellIs" dxfId="3199" priority="478" operator="lessThan">
      <formula>0</formula>
    </cfRule>
  </conditionalFormatting>
  <conditionalFormatting sqref="K749">
    <cfRule type="expression" dxfId="3198" priority="476">
      <formula>K749/J749&gt;1</formula>
    </cfRule>
    <cfRule type="expression" dxfId="3197" priority="477">
      <formula>K749/J749&lt;1</formula>
    </cfRule>
  </conditionalFormatting>
  <conditionalFormatting sqref="R796">
    <cfRule type="cellIs" dxfId="3196" priority="475" operator="lessThan">
      <formula>0</formula>
    </cfRule>
  </conditionalFormatting>
  <conditionalFormatting sqref="R796">
    <cfRule type="cellIs" dxfId="3195" priority="474" operator="lessThan">
      <formula>0</formula>
    </cfRule>
  </conditionalFormatting>
  <conditionalFormatting sqref="R802">
    <cfRule type="cellIs" dxfId="3194" priority="473" operator="lessThan">
      <formula>0</formula>
    </cfRule>
  </conditionalFormatting>
  <conditionalFormatting sqref="R802">
    <cfRule type="cellIs" dxfId="3193" priority="472" operator="lessThan">
      <formula>0</formula>
    </cfRule>
  </conditionalFormatting>
  <conditionalFormatting sqref="R808">
    <cfRule type="cellIs" dxfId="3192" priority="471" operator="lessThan">
      <formula>0</formula>
    </cfRule>
  </conditionalFormatting>
  <conditionalFormatting sqref="R808">
    <cfRule type="cellIs" dxfId="3191" priority="470" operator="lessThan">
      <formula>0</formula>
    </cfRule>
  </conditionalFormatting>
  <conditionalFormatting sqref="R743">
    <cfRule type="cellIs" dxfId="3190" priority="468" operator="lessThan">
      <formula>0</formula>
    </cfRule>
  </conditionalFormatting>
  <conditionalFormatting sqref="R743">
    <cfRule type="cellIs" dxfId="3189" priority="469" operator="lessThan">
      <formula>0</formula>
    </cfRule>
  </conditionalFormatting>
  <conditionalFormatting sqref="R749">
    <cfRule type="cellIs" dxfId="3188" priority="466" operator="lessThan">
      <formula>0</formula>
    </cfRule>
  </conditionalFormatting>
  <conditionalFormatting sqref="R749">
    <cfRule type="cellIs" dxfId="3187" priority="467" operator="lessThan">
      <formula>0</formula>
    </cfRule>
  </conditionalFormatting>
  <conditionalFormatting sqref="R755">
    <cfRule type="cellIs" dxfId="3186" priority="464" operator="lessThan">
      <formula>0</formula>
    </cfRule>
  </conditionalFormatting>
  <conditionalFormatting sqref="R755">
    <cfRule type="cellIs" dxfId="3185" priority="465" operator="lessThan">
      <formula>0</formula>
    </cfRule>
  </conditionalFormatting>
  <conditionalFormatting sqref="R761">
    <cfRule type="cellIs" dxfId="3184" priority="462" operator="lessThan">
      <formula>0</formula>
    </cfRule>
  </conditionalFormatting>
  <conditionalFormatting sqref="R761">
    <cfRule type="cellIs" dxfId="3183" priority="463" operator="lessThan">
      <formula>0</formula>
    </cfRule>
  </conditionalFormatting>
  <conditionalFormatting sqref="R767">
    <cfRule type="cellIs" dxfId="3182" priority="460" operator="lessThan">
      <formula>0</formula>
    </cfRule>
  </conditionalFormatting>
  <conditionalFormatting sqref="R767">
    <cfRule type="cellIs" dxfId="3181" priority="461" operator="lessThan">
      <formula>0</formula>
    </cfRule>
  </conditionalFormatting>
  <conditionalFormatting sqref="Q769:Q789">
    <cfRule type="cellIs" dxfId="3180" priority="459" operator="lessThan">
      <formula>0</formula>
    </cfRule>
  </conditionalFormatting>
  <conditionalFormatting sqref="Q790:Q791 Q796 Q733:Q737 Q768 Q739:Q743">
    <cfRule type="cellIs" dxfId="3179" priority="458" operator="lessThan">
      <formula>0</formula>
    </cfRule>
  </conditionalFormatting>
  <conditionalFormatting sqref="Q786 Q790:Q791 Q733:Q737 Q768 Q739:Q743">
    <cfRule type="cellIs" dxfId="3178" priority="457" operator="lessThan">
      <formula>0</formula>
    </cfRule>
  </conditionalFormatting>
  <conditionalFormatting sqref="Q775:Q778">
    <cfRule type="cellIs" dxfId="3177" priority="455" operator="lessThan">
      <formula>0</formula>
    </cfRule>
  </conditionalFormatting>
  <conditionalFormatting sqref="Q775:Q778">
    <cfRule type="cellIs" dxfId="3176" priority="456" operator="lessThan">
      <formula>0</formula>
    </cfRule>
  </conditionalFormatting>
  <conditionalFormatting sqref="Q732">
    <cfRule type="cellIs" dxfId="3175" priority="453" operator="lessThan">
      <formula>0</formula>
    </cfRule>
  </conditionalFormatting>
  <conditionalFormatting sqref="Q732">
    <cfRule type="cellIs" dxfId="3174" priority="454" operator="lessThan">
      <formula>0</formula>
    </cfRule>
  </conditionalFormatting>
  <conditionalFormatting sqref="Q792:Q795">
    <cfRule type="cellIs" dxfId="3173" priority="452" operator="lessThan">
      <formula>0</formula>
    </cfRule>
  </conditionalFormatting>
  <conditionalFormatting sqref="Q792:Q795">
    <cfRule type="cellIs" dxfId="3172" priority="451" operator="lessThan">
      <formula>0</formula>
    </cfRule>
  </conditionalFormatting>
  <conditionalFormatting sqref="Q770:Q774">
    <cfRule type="cellIs" dxfId="3171" priority="450" operator="lessThan">
      <formula>0</formula>
    </cfRule>
  </conditionalFormatting>
  <conditionalFormatting sqref="Q770:Q774">
    <cfRule type="cellIs" dxfId="3170" priority="449" operator="lessThan">
      <formula>0</formula>
    </cfRule>
  </conditionalFormatting>
  <conditionalFormatting sqref="Q797">
    <cfRule type="cellIs" dxfId="3169" priority="448" operator="lessThan">
      <formula>0</formula>
    </cfRule>
  </conditionalFormatting>
  <conditionalFormatting sqref="Q797">
    <cfRule type="cellIs" dxfId="3168" priority="447" operator="lessThan">
      <formula>0</formula>
    </cfRule>
  </conditionalFormatting>
  <conditionalFormatting sqref="Q798:Q802">
    <cfRule type="cellIs" dxfId="3167" priority="446" operator="lessThan">
      <formula>0</formula>
    </cfRule>
  </conditionalFormatting>
  <conditionalFormatting sqref="Q798:Q802">
    <cfRule type="cellIs" dxfId="3166" priority="445" operator="lessThan">
      <formula>0</formula>
    </cfRule>
  </conditionalFormatting>
  <conditionalFormatting sqref="Q803">
    <cfRule type="cellIs" dxfId="3165" priority="444" operator="lessThan">
      <formula>0</formula>
    </cfRule>
  </conditionalFormatting>
  <conditionalFormatting sqref="Q803">
    <cfRule type="cellIs" dxfId="3164" priority="443" operator="lessThan">
      <formula>0</formula>
    </cfRule>
  </conditionalFormatting>
  <conditionalFormatting sqref="Q804:Q808">
    <cfRule type="cellIs" dxfId="3163" priority="442" operator="lessThan">
      <formula>0</formula>
    </cfRule>
  </conditionalFormatting>
  <conditionalFormatting sqref="Q804:Q808">
    <cfRule type="cellIs" dxfId="3162" priority="441" operator="lessThan">
      <formula>0</formula>
    </cfRule>
  </conditionalFormatting>
  <conditionalFormatting sqref="Q809">
    <cfRule type="cellIs" dxfId="3161" priority="440" operator="lessThan">
      <formula>0</formula>
    </cfRule>
  </conditionalFormatting>
  <conditionalFormatting sqref="Q809">
    <cfRule type="cellIs" dxfId="3160" priority="439" operator="lessThan">
      <formula>0</formula>
    </cfRule>
  </conditionalFormatting>
  <conditionalFormatting sqref="Q738">
    <cfRule type="cellIs" dxfId="3159" priority="438" operator="lessThan">
      <formula>0</formula>
    </cfRule>
  </conditionalFormatting>
  <conditionalFormatting sqref="Q738">
    <cfRule type="cellIs" dxfId="3158" priority="437" operator="lessThan">
      <formula>0</formula>
    </cfRule>
  </conditionalFormatting>
  <conditionalFormatting sqref="Q745:Q749">
    <cfRule type="cellIs" dxfId="3157" priority="436" operator="lessThan">
      <formula>0</formula>
    </cfRule>
  </conditionalFormatting>
  <conditionalFormatting sqref="Q745:Q749">
    <cfRule type="cellIs" dxfId="3156" priority="435" operator="lessThan">
      <formula>0</formula>
    </cfRule>
  </conditionalFormatting>
  <conditionalFormatting sqref="Q744">
    <cfRule type="cellIs" dxfId="3155" priority="434" operator="lessThan">
      <formula>0</formula>
    </cfRule>
  </conditionalFormatting>
  <conditionalFormatting sqref="Q744">
    <cfRule type="cellIs" dxfId="3154" priority="433" operator="lessThan">
      <formula>0</formula>
    </cfRule>
  </conditionalFormatting>
  <conditionalFormatting sqref="Q751:Q755">
    <cfRule type="cellIs" dxfId="3153" priority="432" operator="lessThan">
      <formula>0</formula>
    </cfRule>
  </conditionalFormatting>
  <conditionalFormatting sqref="Q751:Q755">
    <cfRule type="cellIs" dxfId="3152" priority="431" operator="lessThan">
      <formula>0</formula>
    </cfRule>
  </conditionalFormatting>
  <conditionalFormatting sqref="Q750">
    <cfRule type="cellIs" dxfId="3151" priority="430" operator="lessThan">
      <formula>0</formula>
    </cfRule>
  </conditionalFormatting>
  <conditionalFormatting sqref="Q750">
    <cfRule type="cellIs" dxfId="3150" priority="429" operator="lessThan">
      <formula>0</formula>
    </cfRule>
  </conditionalFormatting>
  <conditionalFormatting sqref="Q757:Q761">
    <cfRule type="cellIs" dxfId="3149" priority="428" operator="lessThan">
      <formula>0</formula>
    </cfRule>
  </conditionalFormatting>
  <conditionalFormatting sqref="Q757:Q761">
    <cfRule type="cellIs" dxfId="3148" priority="427" operator="lessThan">
      <formula>0</formula>
    </cfRule>
  </conditionalFormatting>
  <conditionalFormatting sqref="Q756">
    <cfRule type="cellIs" dxfId="3147" priority="426" operator="lessThan">
      <formula>0</formula>
    </cfRule>
  </conditionalFormatting>
  <conditionalFormatting sqref="Q756">
    <cfRule type="cellIs" dxfId="3146" priority="425" operator="lessThan">
      <formula>0</formula>
    </cfRule>
  </conditionalFormatting>
  <conditionalFormatting sqref="Q763:Q767">
    <cfRule type="cellIs" dxfId="3145" priority="424" operator="lessThan">
      <formula>0</formula>
    </cfRule>
  </conditionalFormatting>
  <conditionalFormatting sqref="Q763:Q767">
    <cfRule type="cellIs" dxfId="3144" priority="423" operator="lessThan">
      <formula>0</formula>
    </cfRule>
  </conditionalFormatting>
  <conditionalFormatting sqref="Q762">
    <cfRule type="cellIs" dxfId="3143" priority="422" operator="lessThan">
      <formula>0</formula>
    </cfRule>
  </conditionalFormatting>
  <conditionalFormatting sqref="Q762">
    <cfRule type="cellIs" dxfId="3142" priority="421" operator="lessThan">
      <formula>0</formula>
    </cfRule>
  </conditionalFormatting>
  <conditionalFormatting sqref="N727:O730">
    <cfRule type="cellIs" dxfId="3141" priority="420" operator="lessThan">
      <formula>0</formula>
    </cfRule>
  </conditionalFormatting>
  <conditionalFormatting sqref="N727:O730">
    <cfRule type="expression" dxfId="3140" priority="418">
      <formula>N727/M727&gt;1</formula>
    </cfRule>
    <cfRule type="expression" dxfId="3139" priority="419">
      <formula>N727/M727&lt;1</formula>
    </cfRule>
  </conditionalFormatting>
  <conditionalFormatting sqref="O733:O735">
    <cfRule type="cellIs" dxfId="3138" priority="417" operator="lessThan">
      <formula>0</formula>
    </cfRule>
  </conditionalFormatting>
  <conditionalFormatting sqref="O733:O735">
    <cfRule type="expression" dxfId="3137" priority="415">
      <formula>O733/N733&gt;1</formula>
    </cfRule>
    <cfRule type="expression" dxfId="3136" priority="416">
      <formula>O733/N733&lt;1</formula>
    </cfRule>
  </conditionalFormatting>
  <conditionalFormatting sqref="O770:O773">
    <cfRule type="cellIs" dxfId="3135" priority="414" operator="lessThan">
      <formula>0</formula>
    </cfRule>
  </conditionalFormatting>
  <conditionalFormatting sqref="O770:O773">
    <cfRule type="cellIs" dxfId="3134" priority="413" operator="lessThan">
      <formula>0</formula>
    </cfRule>
  </conditionalFormatting>
  <conditionalFormatting sqref="O770:O773">
    <cfRule type="expression" dxfId="3133" priority="411">
      <formula>O770/N770&gt;1</formula>
    </cfRule>
    <cfRule type="expression" dxfId="3132" priority="412">
      <formula>O770/N770&lt;1</formula>
    </cfRule>
  </conditionalFormatting>
  <conditionalFormatting sqref="N807">
    <cfRule type="cellIs" dxfId="3131" priority="410" operator="lessThan">
      <formula>0</formula>
    </cfRule>
  </conditionalFormatting>
  <conditionalFormatting sqref="N807">
    <cfRule type="expression" dxfId="3130" priority="408">
      <formula>N807/M807&gt;1</formula>
    </cfRule>
    <cfRule type="expression" dxfId="3129" priority="409">
      <formula>N807/M807&lt;1</formula>
    </cfRule>
  </conditionalFormatting>
  <conditionalFormatting sqref="N801">
    <cfRule type="cellIs" dxfId="3128" priority="407" operator="lessThan">
      <formula>0</formula>
    </cfRule>
  </conditionalFormatting>
  <conditionalFormatting sqref="N801">
    <cfRule type="expression" dxfId="3127" priority="405">
      <formula>N801/M801&gt;1</formula>
    </cfRule>
    <cfRule type="expression" dxfId="3126" priority="406">
      <formula>N801/M801&lt;1</formula>
    </cfRule>
  </conditionalFormatting>
  <conditionalFormatting sqref="O802">
    <cfRule type="cellIs" dxfId="3125" priority="404" operator="lessThan">
      <formula>0</formula>
    </cfRule>
  </conditionalFormatting>
  <conditionalFormatting sqref="O798:O800">
    <cfRule type="cellIs" dxfId="3124" priority="403" operator="lessThan">
      <formula>0</formula>
    </cfRule>
  </conditionalFormatting>
  <conditionalFormatting sqref="O798:O800">
    <cfRule type="expression" dxfId="3123" priority="401">
      <formula>O798/N798&gt;1</formula>
    </cfRule>
    <cfRule type="expression" dxfId="3122" priority="402">
      <formula>O798/N798&lt;1</formula>
    </cfRule>
  </conditionalFormatting>
  <conditionalFormatting sqref="O796">
    <cfRule type="cellIs" dxfId="3121" priority="400" operator="lessThan">
      <formula>0</formula>
    </cfRule>
  </conditionalFormatting>
  <conditionalFormatting sqref="O792:O794">
    <cfRule type="cellIs" dxfId="3120" priority="399" operator="lessThan">
      <formula>0</formula>
    </cfRule>
  </conditionalFormatting>
  <conditionalFormatting sqref="O804:O806">
    <cfRule type="cellIs" dxfId="3119" priority="398" operator="lessThan">
      <formula>0</formula>
    </cfRule>
  </conditionalFormatting>
  <conditionalFormatting sqref="O804:O806">
    <cfRule type="expression" dxfId="3118" priority="396">
      <formula>O804/N804&gt;1</formula>
    </cfRule>
    <cfRule type="expression" dxfId="3117" priority="397">
      <formula>O804/N804&lt;1</formula>
    </cfRule>
  </conditionalFormatting>
  <conditionalFormatting sqref="O808">
    <cfRule type="cellIs" dxfId="3116" priority="395" operator="lessThan">
      <formula>0</formula>
    </cfRule>
  </conditionalFormatting>
  <conditionalFormatting sqref="O814">
    <cfRule type="cellIs" dxfId="3115" priority="394" operator="lessThan">
      <formula>0</formula>
    </cfRule>
  </conditionalFormatting>
  <conditionalFormatting sqref="O810:O812">
    <cfRule type="cellIs" dxfId="3114" priority="393" operator="lessThan">
      <formula>0</formula>
    </cfRule>
  </conditionalFormatting>
  <conditionalFormatting sqref="O810:O812">
    <cfRule type="expression" dxfId="3113" priority="391">
      <formula>O810/N810&gt;1</formula>
    </cfRule>
    <cfRule type="expression" dxfId="3112" priority="392">
      <formula>O810/N810&lt;1</formula>
    </cfRule>
  </conditionalFormatting>
  <conditionalFormatting sqref="O787:O788">
    <cfRule type="cellIs" dxfId="3111" priority="390" operator="lessThan">
      <formula>0</formula>
    </cfRule>
  </conditionalFormatting>
  <conditionalFormatting sqref="O787:O788">
    <cfRule type="expression" dxfId="3110" priority="388">
      <formula>O787/N787&gt;1</formula>
    </cfRule>
    <cfRule type="expression" dxfId="3109" priority="389">
      <formula>O787/N787&lt;1</formula>
    </cfRule>
  </conditionalFormatting>
  <conditionalFormatting sqref="O820">
    <cfRule type="cellIs" dxfId="3108" priority="387" operator="lessThan">
      <formula>0</formula>
    </cfRule>
  </conditionalFormatting>
  <conditionalFormatting sqref="O816:O818">
    <cfRule type="cellIs" dxfId="3107" priority="386" operator="lessThan">
      <formula>0</formula>
    </cfRule>
  </conditionalFormatting>
  <conditionalFormatting sqref="O816:O818">
    <cfRule type="expression" dxfId="3106" priority="384">
      <formula>O816/N816&gt;1</formula>
    </cfRule>
    <cfRule type="expression" dxfId="3105" priority="385">
      <formula>O816/N816&lt;1</formula>
    </cfRule>
  </conditionalFormatting>
  <conditionalFormatting sqref="L739:O743 L745:O749 L751:O755 L757:O761 L763:O767">
    <cfRule type="expression" dxfId="3104" priority="382">
      <formula>L739/K739&gt;1</formula>
    </cfRule>
    <cfRule type="expression" dxfId="3103" priority="383">
      <formula>L739/K739&lt;1</formula>
    </cfRule>
  </conditionalFormatting>
  <conditionalFormatting sqref="H784:O784">
    <cfRule type="cellIs" dxfId="3102" priority="381" operator="lessThan">
      <formula>0</formula>
    </cfRule>
  </conditionalFormatting>
  <conditionalFormatting sqref="H784:O784">
    <cfRule type="expression" dxfId="3101" priority="379">
      <formula>H784/G784&gt;1</formula>
    </cfRule>
    <cfRule type="expression" dxfId="3100" priority="380">
      <formula>H784/G784&lt;1</formula>
    </cfRule>
  </conditionalFormatting>
  <conditionalFormatting sqref="O731:O732 I732:N732">
    <cfRule type="expression" dxfId="3099" priority="377">
      <formula>I731/H731&lt;1</formula>
    </cfRule>
    <cfRule type="expression" dxfId="3098" priority="378">
      <formula>I731/H731&gt;1</formula>
    </cfRule>
  </conditionalFormatting>
  <conditionalFormatting sqref="O774">
    <cfRule type="expression" dxfId="3097" priority="375">
      <formula>O774/N774&lt;1</formula>
    </cfRule>
    <cfRule type="expression" dxfId="3096" priority="376">
      <formula>O774/N774&gt;1</formula>
    </cfRule>
  </conditionalFormatting>
  <conditionalFormatting sqref="Q810:Q814">
    <cfRule type="cellIs" dxfId="3095" priority="374" operator="lessThan">
      <formula>0</formula>
    </cfRule>
  </conditionalFormatting>
  <conditionalFormatting sqref="Q810:Q814">
    <cfRule type="cellIs" dxfId="3094" priority="373" operator="lessThan">
      <formula>0</formula>
    </cfRule>
  </conditionalFormatting>
  <conditionalFormatting sqref="H775:O778">
    <cfRule type="cellIs" dxfId="3093" priority="372" operator="lessThan">
      <formula>0</formula>
    </cfRule>
  </conditionalFormatting>
  <conditionalFormatting sqref="H775:O778">
    <cfRule type="cellIs" dxfId="3092" priority="371" operator="lessThan">
      <formula>0</formula>
    </cfRule>
  </conditionalFormatting>
  <conditionalFormatting sqref="H775:O778">
    <cfRule type="expression" dxfId="3091" priority="369">
      <formula>H775/G775&gt;1</formula>
    </cfRule>
    <cfRule type="expression" dxfId="3090" priority="370">
      <formula>H775/G775&lt;1</formula>
    </cfRule>
  </conditionalFormatting>
  <conditionalFormatting sqref="H781:O783">
    <cfRule type="cellIs" dxfId="3089" priority="368" operator="lessThan">
      <formula>0</formula>
    </cfRule>
  </conditionalFormatting>
  <conditionalFormatting sqref="H781:O783">
    <cfRule type="cellIs" dxfId="3088" priority="367" operator="lessThan">
      <formula>0</formula>
    </cfRule>
  </conditionalFormatting>
  <conditionalFormatting sqref="H781:O783">
    <cfRule type="expression" dxfId="3087" priority="365">
      <formula>H781/G781&gt;1</formula>
    </cfRule>
    <cfRule type="expression" dxfId="3086" priority="366">
      <formula>H781/G781&lt;1</formula>
    </cfRule>
  </conditionalFormatting>
  <conditionalFormatting sqref="O801">
    <cfRule type="cellIs" dxfId="3085" priority="364" operator="lessThan">
      <formula>0</formula>
    </cfRule>
  </conditionalFormatting>
  <conditionalFormatting sqref="O801">
    <cfRule type="expression" dxfId="3084" priority="362">
      <formula>O801/N801&gt;1</formula>
    </cfRule>
    <cfRule type="expression" dxfId="3083" priority="363">
      <formula>O801/N801&lt;1</formula>
    </cfRule>
  </conditionalFormatting>
  <conditionalFormatting sqref="O807">
    <cfRule type="cellIs" dxfId="3082" priority="361" operator="lessThan">
      <formula>0</formula>
    </cfRule>
  </conditionalFormatting>
  <conditionalFormatting sqref="O807">
    <cfRule type="expression" dxfId="3081" priority="359">
      <formula>O807/N807&gt;1</formula>
    </cfRule>
    <cfRule type="expression" dxfId="3080" priority="360">
      <formula>O807/N807&lt;1</formula>
    </cfRule>
  </conditionalFormatting>
  <conditionalFormatting sqref="O813">
    <cfRule type="cellIs" dxfId="3079" priority="358" operator="lessThan">
      <formula>0</formula>
    </cfRule>
  </conditionalFormatting>
  <conditionalFormatting sqref="O813">
    <cfRule type="expression" dxfId="3078" priority="356">
      <formula>O813/N813&gt;1</formula>
    </cfRule>
    <cfRule type="expression" dxfId="3077" priority="357">
      <formula>O813/N813&lt;1</formula>
    </cfRule>
  </conditionalFormatting>
  <conditionalFormatting sqref="O819">
    <cfRule type="cellIs" dxfId="3076" priority="355" operator="lessThan">
      <formula>0</formula>
    </cfRule>
  </conditionalFormatting>
  <conditionalFormatting sqref="O819">
    <cfRule type="expression" dxfId="3075" priority="353">
      <formula>O819/N819&gt;1</formula>
    </cfRule>
    <cfRule type="expression" dxfId="3074" priority="354">
      <formula>O819/N819&lt;1</formula>
    </cfRule>
  </conditionalFormatting>
  <conditionalFormatting sqref="P616:P619">
    <cfRule type="cellIs" dxfId="3073" priority="331" operator="lessThan">
      <formula>0</formula>
    </cfRule>
  </conditionalFormatting>
  <conditionalFormatting sqref="P599 P601:P602">
    <cfRule type="cellIs" dxfId="3072" priority="333" operator="lessThan">
      <formula>0</formula>
    </cfRule>
  </conditionalFormatting>
  <conditionalFormatting sqref="P605:P607">
    <cfRule type="cellIs" dxfId="3071" priority="325" operator="lessThan">
      <formula>0</formula>
    </cfRule>
  </conditionalFormatting>
  <conditionalFormatting sqref="P626:P629">
    <cfRule type="cellIs" dxfId="3070" priority="327" operator="lessThan">
      <formula>0</formula>
    </cfRule>
  </conditionalFormatting>
  <conditionalFormatting sqref="P365">
    <cfRule type="cellIs" dxfId="3069" priority="319" operator="lessThan">
      <formula>0</formula>
    </cfRule>
  </conditionalFormatting>
  <conditionalFormatting sqref="P371">
    <cfRule type="cellIs" dxfId="3068" priority="318" operator="lessThan">
      <formula>0</formula>
    </cfRule>
  </conditionalFormatting>
  <conditionalFormatting sqref="P616:P619">
    <cfRule type="cellIs" dxfId="3067" priority="332" operator="lessThan">
      <formula>0</formula>
    </cfRule>
  </conditionalFormatting>
  <conditionalFormatting sqref="P605:P607">
    <cfRule type="cellIs" dxfId="3066" priority="326" operator="lessThan">
      <formula>0</formula>
    </cfRule>
  </conditionalFormatting>
  <conditionalFormatting sqref="P377">
    <cfRule type="cellIs" dxfId="3065" priority="317" operator="lessThan">
      <formula>0</formula>
    </cfRule>
  </conditionalFormatting>
  <conditionalFormatting sqref="P366">
    <cfRule type="cellIs" dxfId="3064" priority="316" operator="lessThan">
      <formula>0</formula>
    </cfRule>
  </conditionalFormatting>
  <conditionalFormatting sqref="P387">
    <cfRule type="cellIs" dxfId="3063" priority="311" operator="lessThan">
      <formula>0</formula>
    </cfRule>
  </conditionalFormatting>
  <conditionalFormatting sqref="P387">
    <cfRule type="cellIs" dxfId="3062" priority="312" operator="lessThan">
      <formula>0</formula>
    </cfRule>
  </conditionalFormatting>
  <conditionalFormatting sqref="P387">
    <cfRule type="cellIs" dxfId="3061" priority="309" operator="lessThan">
      <formula>0</formula>
    </cfRule>
  </conditionalFormatting>
  <conditionalFormatting sqref="P387">
    <cfRule type="cellIs" dxfId="3060" priority="310" operator="lessThan">
      <formula>0</formula>
    </cfRule>
  </conditionalFormatting>
  <conditionalFormatting sqref="P405">
    <cfRule type="cellIs" dxfId="3059" priority="269" operator="lessThan">
      <formula>0</formula>
    </cfRule>
  </conditionalFormatting>
  <conditionalFormatting sqref="P636:P637">
    <cfRule type="expression" dxfId="3058" priority="350">
      <formula>P636/O636&gt;1</formula>
    </cfRule>
    <cfRule type="expression" dxfId="3057" priority="351">
      <formula>P636/O636&lt;1</formula>
    </cfRule>
  </conditionalFormatting>
  <conditionalFormatting sqref="P694">
    <cfRule type="cellIs" dxfId="3056" priority="349" operator="lessThan">
      <formula>0</formula>
    </cfRule>
  </conditionalFormatting>
  <conditionalFormatting sqref="P694">
    <cfRule type="cellIs" dxfId="3055" priority="348" operator="lessThan">
      <formula>0</formula>
    </cfRule>
  </conditionalFormatting>
  <conditionalFormatting sqref="P608">
    <cfRule type="cellIs" dxfId="3054" priority="105" operator="lessThan">
      <formula>0</formula>
    </cfRule>
  </conditionalFormatting>
  <conditionalFormatting sqref="P608">
    <cfRule type="cellIs" dxfId="3053" priority="106" operator="lessThan">
      <formula>0</formula>
    </cfRule>
  </conditionalFormatting>
  <conditionalFormatting sqref="P603">
    <cfRule type="cellIs" dxfId="3052" priority="109" operator="lessThan">
      <formula>0</formula>
    </cfRule>
  </conditionalFormatting>
  <conditionalFormatting sqref="P603">
    <cfRule type="cellIs" dxfId="3051" priority="110" operator="lessThan">
      <formula>0</formula>
    </cfRule>
  </conditionalFormatting>
  <conditionalFormatting sqref="P603">
    <cfRule type="cellIs" dxfId="3050" priority="111" operator="lessThan">
      <formula>0</formula>
    </cfRule>
  </conditionalFormatting>
  <conditionalFormatting sqref="P608">
    <cfRule type="cellIs" dxfId="3049"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3048" priority="345" operator="lessThan">
      <formula>0</formula>
    </cfRule>
  </conditionalFormatting>
  <conditionalFormatting sqref="P348">
    <cfRule type="cellIs" dxfId="3047" priority="344" operator="lessThan">
      <formula>0</formula>
    </cfRule>
  </conditionalFormatting>
  <conditionalFormatting sqref="P348">
    <cfRule type="cellIs" dxfId="3046" priority="343" operator="lessThan">
      <formula>0</formula>
    </cfRule>
  </conditionalFormatting>
  <conditionalFormatting sqref="P351:P354">
    <cfRule type="cellIs" dxfId="3045" priority="342" operator="lessThan">
      <formula>0</formula>
    </cfRule>
  </conditionalFormatting>
  <conditionalFormatting sqref="P363:P364">
    <cfRule type="cellIs" dxfId="3044" priority="341" operator="lessThan">
      <formula>0</formula>
    </cfRule>
  </conditionalFormatting>
  <conditionalFormatting sqref="P369:P370">
    <cfRule type="cellIs" dxfId="3043" priority="340" operator="lessThan">
      <formula>0</formula>
    </cfRule>
  </conditionalFormatting>
  <conditionalFormatting sqref="P375:P376">
    <cfRule type="cellIs" dxfId="3042" priority="339" operator="lessThan">
      <formula>0</formula>
    </cfRule>
  </conditionalFormatting>
  <conditionalFormatting sqref="P381:P383">
    <cfRule type="cellIs" dxfId="3041" priority="338" operator="lessThan">
      <formula>0</formula>
    </cfRule>
  </conditionalFormatting>
  <conditionalFormatting sqref="P355">
    <cfRule type="cellIs" dxfId="3040" priority="337" operator="lessThan">
      <formula>0</formula>
    </cfRule>
  </conditionalFormatting>
  <conditionalFormatting sqref="P593:P595">
    <cfRule type="cellIs" dxfId="3039" priority="335" operator="lessThan">
      <formula>0</formula>
    </cfRule>
  </conditionalFormatting>
  <conditionalFormatting sqref="P593:P595">
    <cfRule type="cellIs" dxfId="3038" priority="336" operator="lessThan">
      <formula>0</formula>
    </cfRule>
  </conditionalFormatting>
  <conditionalFormatting sqref="P601:P602 P599">
    <cfRule type="cellIs" dxfId="3037" priority="334" operator="lessThan">
      <formula>0</formula>
    </cfRule>
  </conditionalFormatting>
  <conditionalFormatting sqref="P621:P624">
    <cfRule type="cellIs" dxfId="3036" priority="329" operator="lessThan">
      <formula>0</formula>
    </cfRule>
  </conditionalFormatting>
  <conditionalFormatting sqref="P621:P624">
    <cfRule type="cellIs" dxfId="3035" priority="330" operator="lessThan">
      <formula>0</formula>
    </cfRule>
  </conditionalFormatting>
  <conditionalFormatting sqref="P626:P629">
    <cfRule type="cellIs" dxfId="3034" priority="328" operator="lessThan">
      <formula>0</formula>
    </cfRule>
  </conditionalFormatting>
  <conditionalFormatting sqref="P611:P614">
    <cfRule type="cellIs" dxfId="3033" priority="323" operator="lessThan">
      <formula>0</formula>
    </cfRule>
  </conditionalFormatting>
  <conditionalFormatting sqref="P611:P614">
    <cfRule type="cellIs" dxfId="3032" priority="324" operator="lessThan">
      <formula>0</formula>
    </cfRule>
  </conditionalFormatting>
  <conditionalFormatting sqref="P650 P663 P655:P660 P642:P645 P652:P653 P672:P675 P708:P711 P665:P670">
    <cfRule type="cellIs" dxfId="3031" priority="322" operator="lessThan">
      <formula>0</formula>
    </cfRule>
  </conditionalFormatting>
  <conditionalFormatting sqref="P674">
    <cfRule type="cellIs" dxfId="3030" priority="321" operator="lessThan">
      <formula>0</formula>
    </cfRule>
  </conditionalFormatting>
  <conditionalFormatting sqref="P647">
    <cfRule type="cellIs" dxfId="3029" priority="320" operator="lessThan">
      <formula>0</formula>
    </cfRule>
  </conditionalFormatting>
  <conditionalFormatting sqref="P393">
    <cfRule type="cellIs" dxfId="3028" priority="299" operator="lessThan">
      <formula>0</formula>
    </cfRule>
  </conditionalFormatting>
  <conditionalFormatting sqref="P390">
    <cfRule type="cellIs" dxfId="3027" priority="304" operator="lessThan">
      <formula>0</formula>
    </cfRule>
  </conditionalFormatting>
  <conditionalFormatting sqref="P393">
    <cfRule type="cellIs" dxfId="3026" priority="302" operator="lessThan">
      <formula>0</formula>
    </cfRule>
  </conditionalFormatting>
  <conditionalFormatting sqref="P378">
    <cfRule type="cellIs" dxfId="3025" priority="314" operator="lessThan">
      <formula>0</formula>
    </cfRule>
  </conditionalFormatting>
  <conditionalFormatting sqref="P372">
    <cfRule type="cellIs" dxfId="3024" priority="315" operator="lessThan">
      <formula>0</formula>
    </cfRule>
  </conditionalFormatting>
  <conditionalFormatting sqref="P384">
    <cfRule type="cellIs" dxfId="3023" priority="313" operator="lessThan">
      <formula>0</formula>
    </cfRule>
  </conditionalFormatting>
  <conditionalFormatting sqref="P387">
    <cfRule type="cellIs" dxfId="3022" priority="308" operator="lessThan">
      <formula>0</formula>
    </cfRule>
  </conditionalFormatting>
  <conditionalFormatting sqref="P387">
    <cfRule type="cellIs" dxfId="3021" priority="307" operator="lessThan">
      <formula>0</formula>
    </cfRule>
  </conditionalFormatting>
  <conditionalFormatting sqref="P387">
    <cfRule type="cellIs" dxfId="3020" priority="306" operator="lessThan">
      <formula>0</formula>
    </cfRule>
  </conditionalFormatting>
  <conditionalFormatting sqref="P387">
    <cfRule type="cellIs" dxfId="3019" priority="305" operator="lessThan">
      <formula>0</formula>
    </cfRule>
  </conditionalFormatting>
  <conditionalFormatting sqref="P393">
    <cfRule type="cellIs" dxfId="3018" priority="300" operator="lessThan">
      <formula>0</formula>
    </cfRule>
  </conditionalFormatting>
  <conditionalFormatting sqref="P393">
    <cfRule type="cellIs" dxfId="3017" priority="303" operator="lessThan">
      <formula>0</formula>
    </cfRule>
  </conditionalFormatting>
  <conditionalFormatting sqref="P393">
    <cfRule type="cellIs" dxfId="3016" priority="298" operator="lessThan">
      <formula>0</formula>
    </cfRule>
  </conditionalFormatting>
  <conditionalFormatting sqref="P393">
    <cfRule type="cellIs" dxfId="3015" priority="301" operator="lessThan">
      <formula>0</formula>
    </cfRule>
  </conditionalFormatting>
  <conditionalFormatting sqref="P393">
    <cfRule type="cellIs" dxfId="3014" priority="296" operator="lessThan">
      <formula>0</formula>
    </cfRule>
  </conditionalFormatting>
  <conditionalFormatting sqref="P393">
    <cfRule type="cellIs" dxfId="3013" priority="297" operator="lessThan">
      <formula>0</formula>
    </cfRule>
  </conditionalFormatting>
  <conditionalFormatting sqref="P399">
    <cfRule type="cellIs" dxfId="3012" priority="294" operator="lessThan">
      <formula>0</formula>
    </cfRule>
  </conditionalFormatting>
  <conditionalFormatting sqref="P396">
    <cfRule type="cellIs" dxfId="3011" priority="295" operator="lessThan">
      <formula>0</formula>
    </cfRule>
  </conditionalFormatting>
  <conditionalFormatting sqref="P399">
    <cfRule type="cellIs" dxfId="3010" priority="293" operator="lessThan">
      <formula>0</formula>
    </cfRule>
  </conditionalFormatting>
  <conditionalFormatting sqref="P399">
    <cfRule type="cellIs" dxfId="3009" priority="292" operator="lessThan">
      <formula>0</formula>
    </cfRule>
  </conditionalFormatting>
  <conditionalFormatting sqref="P399">
    <cfRule type="cellIs" dxfId="3008" priority="291" operator="lessThan">
      <formula>0</formula>
    </cfRule>
  </conditionalFormatting>
  <conditionalFormatting sqref="P399">
    <cfRule type="cellIs" dxfId="3007" priority="290" operator="lessThan">
      <formula>0</formula>
    </cfRule>
  </conditionalFormatting>
  <conditionalFormatting sqref="P399">
    <cfRule type="cellIs" dxfId="3006" priority="289" operator="lessThan">
      <formula>0</formula>
    </cfRule>
  </conditionalFormatting>
  <conditionalFormatting sqref="P399">
    <cfRule type="cellIs" dxfId="3005" priority="288" operator="lessThan">
      <formula>0</formula>
    </cfRule>
  </conditionalFormatting>
  <conditionalFormatting sqref="P399">
    <cfRule type="cellIs" dxfId="3004" priority="287" operator="lessThan">
      <formula>0</formula>
    </cfRule>
  </conditionalFormatting>
  <conditionalFormatting sqref="P402">
    <cfRule type="cellIs" dxfId="3003" priority="286" operator="lessThan">
      <formula>0</formula>
    </cfRule>
  </conditionalFormatting>
  <conditionalFormatting sqref="P355">
    <cfRule type="cellIs" dxfId="3002" priority="285" operator="lessThan">
      <formula>0</formula>
    </cfRule>
  </conditionalFormatting>
  <conditionalFormatting sqref="P361">
    <cfRule type="cellIs" dxfId="3001" priority="284" operator="lessThan">
      <formula>0</formula>
    </cfRule>
  </conditionalFormatting>
  <conditionalFormatting sqref="P361">
    <cfRule type="cellIs" dxfId="3000" priority="283" operator="lessThan">
      <formula>0</formula>
    </cfRule>
  </conditionalFormatting>
  <conditionalFormatting sqref="P367">
    <cfRule type="cellIs" dxfId="2999" priority="282" operator="lessThan">
      <formula>0</formula>
    </cfRule>
  </conditionalFormatting>
  <conditionalFormatting sqref="P367">
    <cfRule type="cellIs" dxfId="2998" priority="281" operator="lessThan">
      <formula>0</formula>
    </cfRule>
  </conditionalFormatting>
  <conditionalFormatting sqref="P373">
    <cfRule type="cellIs" dxfId="2997" priority="280" operator="lessThan">
      <formula>0</formula>
    </cfRule>
  </conditionalFormatting>
  <conditionalFormatting sqref="P373">
    <cfRule type="cellIs" dxfId="2996" priority="279" operator="lessThan">
      <formula>0</formula>
    </cfRule>
  </conditionalFormatting>
  <conditionalFormatting sqref="P379">
    <cfRule type="cellIs" dxfId="2995" priority="278" operator="lessThan">
      <formula>0</formula>
    </cfRule>
  </conditionalFormatting>
  <conditionalFormatting sqref="P379">
    <cfRule type="cellIs" dxfId="2994" priority="277" operator="lessThan">
      <formula>0</formula>
    </cfRule>
  </conditionalFormatting>
  <conditionalFormatting sqref="P385">
    <cfRule type="cellIs" dxfId="2993" priority="276" operator="lessThan">
      <formula>0</formula>
    </cfRule>
  </conditionalFormatting>
  <conditionalFormatting sqref="P385">
    <cfRule type="cellIs" dxfId="2992" priority="275" operator="lessThan">
      <formula>0</formula>
    </cfRule>
  </conditionalFormatting>
  <conditionalFormatting sqref="P391">
    <cfRule type="cellIs" dxfId="2991" priority="274" operator="lessThan">
      <formula>0</formula>
    </cfRule>
  </conditionalFormatting>
  <conditionalFormatting sqref="P391">
    <cfRule type="cellIs" dxfId="2990" priority="273" operator="lessThan">
      <formula>0</formula>
    </cfRule>
  </conditionalFormatting>
  <conditionalFormatting sqref="P397">
    <cfRule type="cellIs" dxfId="2989" priority="272" operator="lessThan">
      <formula>0</formula>
    </cfRule>
  </conditionalFormatting>
  <conditionalFormatting sqref="P397">
    <cfRule type="cellIs" dxfId="2988" priority="271" operator="lessThan">
      <formula>0</formula>
    </cfRule>
  </conditionalFormatting>
  <conditionalFormatting sqref="P405">
    <cfRule type="cellIs" dxfId="2987" priority="270" operator="lessThan">
      <formula>0</formula>
    </cfRule>
  </conditionalFormatting>
  <conditionalFormatting sqref="P405">
    <cfRule type="cellIs" dxfId="2986" priority="268" operator="lessThan">
      <formula>0</formula>
    </cfRule>
  </conditionalFormatting>
  <conditionalFormatting sqref="P405">
    <cfRule type="cellIs" dxfId="2985" priority="267" operator="lessThan">
      <formula>0</formula>
    </cfRule>
  </conditionalFormatting>
  <conditionalFormatting sqref="P405">
    <cfRule type="cellIs" dxfId="2984" priority="266" operator="lessThan">
      <formula>0</formula>
    </cfRule>
  </conditionalFormatting>
  <conditionalFormatting sqref="P405">
    <cfRule type="cellIs" dxfId="2983" priority="265" operator="lessThan">
      <formula>0</formula>
    </cfRule>
  </conditionalFormatting>
  <conditionalFormatting sqref="P405">
    <cfRule type="cellIs" dxfId="2982" priority="264" operator="lessThan">
      <formula>0</formula>
    </cfRule>
  </conditionalFormatting>
  <conditionalFormatting sqref="P405">
    <cfRule type="cellIs" dxfId="2981" priority="263" operator="lessThan">
      <formula>0</formula>
    </cfRule>
  </conditionalFormatting>
  <conditionalFormatting sqref="P408">
    <cfRule type="cellIs" dxfId="2980" priority="262" operator="lessThan">
      <formula>0</formula>
    </cfRule>
  </conditionalFormatting>
  <conditionalFormatting sqref="P409">
    <cfRule type="cellIs" dxfId="2979" priority="261" operator="lessThan">
      <formula>0</formula>
    </cfRule>
  </conditionalFormatting>
  <conditionalFormatting sqref="P409">
    <cfRule type="cellIs" dxfId="2978" priority="260" operator="lessThan">
      <formula>0</formula>
    </cfRule>
  </conditionalFormatting>
  <conditionalFormatting sqref="P411">
    <cfRule type="cellIs" dxfId="2977" priority="259" operator="lessThan">
      <formula>0</formula>
    </cfRule>
  </conditionalFormatting>
  <conditionalFormatting sqref="P411">
    <cfRule type="cellIs" dxfId="2976" priority="258" operator="lessThan">
      <formula>0</formula>
    </cfRule>
  </conditionalFormatting>
  <conditionalFormatting sqref="P411">
    <cfRule type="cellIs" dxfId="2975" priority="257" operator="lessThan">
      <formula>0</formula>
    </cfRule>
  </conditionalFormatting>
  <conditionalFormatting sqref="P411">
    <cfRule type="cellIs" dxfId="2974" priority="256" operator="lessThan">
      <formula>0</formula>
    </cfRule>
  </conditionalFormatting>
  <conditionalFormatting sqref="P411">
    <cfRule type="cellIs" dxfId="2973" priority="255" operator="lessThan">
      <formula>0</formula>
    </cfRule>
  </conditionalFormatting>
  <conditionalFormatting sqref="P411">
    <cfRule type="cellIs" dxfId="2972" priority="254" operator="lessThan">
      <formula>0</formula>
    </cfRule>
  </conditionalFormatting>
  <conditionalFormatting sqref="P411">
    <cfRule type="cellIs" dxfId="2971" priority="253" operator="lessThan">
      <formula>0</formula>
    </cfRule>
  </conditionalFormatting>
  <conditionalFormatting sqref="P411">
    <cfRule type="cellIs" dxfId="2970" priority="252" operator="lessThan">
      <formula>0</formula>
    </cfRule>
  </conditionalFormatting>
  <conditionalFormatting sqref="P414">
    <cfRule type="cellIs" dxfId="2969" priority="251" operator="lessThan">
      <formula>0</formula>
    </cfRule>
  </conditionalFormatting>
  <conditionalFormatting sqref="P415">
    <cfRule type="cellIs" dxfId="2968" priority="250" operator="lessThan">
      <formula>0</formula>
    </cfRule>
  </conditionalFormatting>
  <conditionalFormatting sqref="P415">
    <cfRule type="cellIs" dxfId="2967" priority="249" operator="lessThan">
      <formula>0</formula>
    </cfRule>
  </conditionalFormatting>
  <conditionalFormatting sqref="P417">
    <cfRule type="cellIs" dxfId="2966" priority="248" operator="lessThan">
      <formula>0</formula>
    </cfRule>
  </conditionalFormatting>
  <conditionalFormatting sqref="P417">
    <cfRule type="cellIs" dxfId="2965" priority="247" operator="lessThan">
      <formula>0</formula>
    </cfRule>
  </conditionalFormatting>
  <conditionalFormatting sqref="P417">
    <cfRule type="cellIs" dxfId="2964" priority="246" operator="lessThan">
      <formula>0</formula>
    </cfRule>
  </conditionalFormatting>
  <conditionalFormatting sqref="P417">
    <cfRule type="cellIs" dxfId="2963" priority="245" operator="lessThan">
      <formula>0</formula>
    </cfRule>
  </conditionalFormatting>
  <conditionalFormatting sqref="P417">
    <cfRule type="cellIs" dxfId="2962" priority="244" operator="lessThan">
      <formula>0</formula>
    </cfRule>
  </conditionalFormatting>
  <conditionalFormatting sqref="P417">
    <cfRule type="cellIs" dxfId="2961" priority="243" operator="lessThan">
      <formula>0</formula>
    </cfRule>
  </conditionalFormatting>
  <conditionalFormatting sqref="P417">
    <cfRule type="cellIs" dxfId="2960" priority="242" operator="lessThan">
      <formula>0</formula>
    </cfRule>
  </conditionalFormatting>
  <conditionalFormatting sqref="P417">
    <cfRule type="cellIs" dxfId="2959" priority="241" operator="lessThan">
      <formula>0</formula>
    </cfRule>
  </conditionalFormatting>
  <conditionalFormatting sqref="P420">
    <cfRule type="cellIs" dxfId="2958" priority="240" operator="lessThan">
      <formula>0</formula>
    </cfRule>
  </conditionalFormatting>
  <conditionalFormatting sqref="P421">
    <cfRule type="cellIs" dxfId="2957" priority="239" operator="lessThan">
      <formula>0</formula>
    </cfRule>
  </conditionalFormatting>
  <conditionalFormatting sqref="P421">
    <cfRule type="cellIs" dxfId="2956" priority="238" operator="lessThan">
      <formula>0</formula>
    </cfRule>
  </conditionalFormatting>
  <conditionalFormatting sqref="P423">
    <cfRule type="cellIs" dxfId="2955" priority="237" operator="lessThan">
      <formula>0</formula>
    </cfRule>
  </conditionalFormatting>
  <conditionalFormatting sqref="P423">
    <cfRule type="cellIs" dxfId="2954" priority="236" operator="lessThan">
      <formula>0</formula>
    </cfRule>
  </conditionalFormatting>
  <conditionalFormatting sqref="P423">
    <cfRule type="cellIs" dxfId="2953" priority="235" operator="lessThan">
      <formula>0</formula>
    </cfRule>
  </conditionalFormatting>
  <conditionalFormatting sqref="P423">
    <cfRule type="cellIs" dxfId="2952" priority="234" operator="lessThan">
      <formula>0</formula>
    </cfRule>
  </conditionalFormatting>
  <conditionalFormatting sqref="P423">
    <cfRule type="cellIs" dxfId="2951" priority="233" operator="lessThan">
      <formula>0</formula>
    </cfRule>
  </conditionalFormatting>
  <conditionalFormatting sqref="P423">
    <cfRule type="cellIs" dxfId="2950" priority="232" operator="lessThan">
      <formula>0</formula>
    </cfRule>
  </conditionalFormatting>
  <conditionalFormatting sqref="P423">
    <cfRule type="cellIs" dxfId="2949" priority="231" operator="lessThan">
      <formula>0</formula>
    </cfRule>
  </conditionalFormatting>
  <conditionalFormatting sqref="P423">
    <cfRule type="cellIs" dxfId="2948" priority="230" operator="lessThan">
      <formula>0</formula>
    </cfRule>
  </conditionalFormatting>
  <conditionalFormatting sqref="P426">
    <cfRule type="cellIs" dxfId="2947" priority="229" operator="lessThan">
      <formula>0</formula>
    </cfRule>
  </conditionalFormatting>
  <conditionalFormatting sqref="P427">
    <cfRule type="cellIs" dxfId="2946" priority="228" operator="lessThan">
      <formula>0</formula>
    </cfRule>
  </conditionalFormatting>
  <conditionalFormatting sqref="P427">
    <cfRule type="cellIs" dxfId="2945" priority="227" operator="lessThan">
      <formula>0</formula>
    </cfRule>
  </conditionalFormatting>
  <conditionalFormatting sqref="P429">
    <cfRule type="cellIs" dxfId="2944" priority="226" operator="lessThan">
      <formula>0</formula>
    </cfRule>
  </conditionalFormatting>
  <conditionalFormatting sqref="P429">
    <cfRule type="cellIs" dxfId="2943" priority="225" operator="lessThan">
      <formula>0</formula>
    </cfRule>
  </conditionalFormatting>
  <conditionalFormatting sqref="P429">
    <cfRule type="cellIs" dxfId="2942" priority="224" operator="lessThan">
      <formula>0</formula>
    </cfRule>
  </conditionalFormatting>
  <conditionalFormatting sqref="P429">
    <cfRule type="cellIs" dxfId="2941" priority="223" operator="lessThan">
      <formula>0</formula>
    </cfRule>
  </conditionalFormatting>
  <conditionalFormatting sqref="P429">
    <cfRule type="cellIs" dxfId="2940" priority="222" operator="lessThan">
      <formula>0</formula>
    </cfRule>
  </conditionalFormatting>
  <conditionalFormatting sqref="P429">
    <cfRule type="cellIs" dxfId="2939" priority="221" operator="lessThan">
      <formula>0</formula>
    </cfRule>
  </conditionalFormatting>
  <conditionalFormatting sqref="P429">
    <cfRule type="cellIs" dxfId="2938" priority="220" operator="lessThan">
      <formula>0</formula>
    </cfRule>
  </conditionalFormatting>
  <conditionalFormatting sqref="P429">
    <cfRule type="cellIs" dxfId="2937" priority="219" operator="lessThan">
      <formula>0</formula>
    </cfRule>
  </conditionalFormatting>
  <conditionalFormatting sqref="P432">
    <cfRule type="cellIs" dxfId="2936" priority="218" operator="lessThan">
      <formula>0</formula>
    </cfRule>
  </conditionalFormatting>
  <conditionalFormatting sqref="P435">
    <cfRule type="cellIs" dxfId="2935" priority="217" operator="lessThan">
      <formula>0</formula>
    </cfRule>
  </conditionalFormatting>
  <conditionalFormatting sqref="P435">
    <cfRule type="cellIs" dxfId="2934" priority="216" operator="lessThan">
      <formula>0</formula>
    </cfRule>
  </conditionalFormatting>
  <conditionalFormatting sqref="P435">
    <cfRule type="cellIs" dxfId="2933" priority="215" operator="lessThan">
      <formula>0</formula>
    </cfRule>
  </conditionalFormatting>
  <conditionalFormatting sqref="P435">
    <cfRule type="cellIs" dxfId="2932" priority="214" operator="lessThan">
      <formula>0</formula>
    </cfRule>
  </conditionalFormatting>
  <conditionalFormatting sqref="P435">
    <cfRule type="cellIs" dxfId="2931" priority="213" operator="lessThan">
      <formula>0</formula>
    </cfRule>
  </conditionalFormatting>
  <conditionalFormatting sqref="P435">
    <cfRule type="cellIs" dxfId="2930" priority="212" operator="lessThan">
      <formula>0</formula>
    </cfRule>
  </conditionalFormatting>
  <conditionalFormatting sqref="P435">
    <cfRule type="cellIs" dxfId="2929" priority="211" operator="lessThan">
      <formula>0</formula>
    </cfRule>
  </conditionalFormatting>
  <conditionalFormatting sqref="P435">
    <cfRule type="cellIs" dxfId="2928" priority="210" operator="lessThan">
      <formula>0</formula>
    </cfRule>
  </conditionalFormatting>
  <conditionalFormatting sqref="P438">
    <cfRule type="cellIs" dxfId="2927" priority="209" operator="lessThan">
      <formula>0</formula>
    </cfRule>
  </conditionalFormatting>
  <conditionalFormatting sqref="P439">
    <cfRule type="cellIs" dxfId="2926" priority="208" operator="lessThan">
      <formula>0</formula>
    </cfRule>
  </conditionalFormatting>
  <conditionalFormatting sqref="P439">
    <cfRule type="cellIs" dxfId="2925" priority="207" operator="lessThan">
      <formula>0</formula>
    </cfRule>
  </conditionalFormatting>
  <conditionalFormatting sqref="P441">
    <cfRule type="cellIs" dxfId="2924" priority="206" operator="lessThan">
      <formula>0</formula>
    </cfRule>
  </conditionalFormatting>
  <conditionalFormatting sqref="P441">
    <cfRule type="cellIs" dxfId="2923" priority="205" operator="lessThan">
      <formula>0</formula>
    </cfRule>
  </conditionalFormatting>
  <conditionalFormatting sqref="P441">
    <cfRule type="cellIs" dxfId="2922" priority="204" operator="lessThan">
      <formula>0</formula>
    </cfRule>
  </conditionalFormatting>
  <conditionalFormatting sqref="P441">
    <cfRule type="cellIs" dxfId="2921" priority="203" operator="lessThan">
      <formula>0</formula>
    </cfRule>
  </conditionalFormatting>
  <conditionalFormatting sqref="P441">
    <cfRule type="cellIs" dxfId="2920" priority="202" operator="lessThan">
      <formula>0</formula>
    </cfRule>
  </conditionalFormatting>
  <conditionalFormatting sqref="P441">
    <cfRule type="cellIs" dxfId="2919" priority="201" operator="lessThan">
      <formula>0</formula>
    </cfRule>
  </conditionalFormatting>
  <conditionalFormatting sqref="P441">
    <cfRule type="cellIs" dxfId="2918" priority="200" operator="lessThan">
      <formula>0</formula>
    </cfRule>
  </conditionalFormatting>
  <conditionalFormatting sqref="P441">
    <cfRule type="cellIs" dxfId="2917" priority="199" operator="lessThan">
      <formula>0</formula>
    </cfRule>
  </conditionalFormatting>
  <conditionalFormatting sqref="P444">
    <cfRule type="cellIs" dxfId="2916" priority="198" operator="lessThan">
      <formula>0</formula>
    </cfRule>
  </conditionalFormatting>
  <conditionalFormatting sqref="P445">
    <cfRule type="cellIs" dxfId="2915" priority="197" operator="lessThan">
      <formula>0</formula>
    </cfRule>
  </conditionalFormatting>
  <conditionalFormatting sqref="P445">
    <cfRule type="cellIs" dxfId="2914" priority="196" operator="lessThan">
      <formula>0</formula>
    </cfRule>
  </conditionalFormatting>
  <conditionalFormatting sqref="P448">
    <cfRule type="cellIs" dxfId="2913" priority="195" operator="lessThan">
      <formula>0</formula>
    </cfRule>
  </conditionalFormatting>
  <conditionalFormatting sqref="P448">
    <cfRule type="cellIs" dxfId="2912" priority="194" operator="lessThan">
      <formula>0</formula>
    </cfRule>
  </conditionalFormatting>
  <conditionalFormatting sqref="P448">
    <cfRule type="cellIs" dxfId="2911" priority="193" operator="lessThan">
      <formula>0</formula>
    </cfRule>
  </conditionalFormatting>
  <conditionalFormatting sqref="P448">
    <cfRule type="cellIs" dxfId="2910" priority="192" operator="lessThan">
      <formula>0</formula>
    </cfRule>
  </conditionalFormatting>
  <conditionalFormatting sqref="P448">
    <cfRule type="cellIs" dxfId="2909" priority="191" operator="lessThan">
      <formula>0</formula>
    </cfRule>
  </conditionalFormatting>
  <conditionalFormatting sqref="P448">
    <cfRule type="cellIs" dxfId="2908" priority="190" operator="lessThan">
      <formula>0</formula>
    </cfRule>
  </conditionalFormatting>
  <conditionalFormatting sqref="P448">
    <cfRule type="cellIs" dxfId="2907" priority="189" operator="lessThan">
      <formula>0</formula>
    </cfRule>
  </conditionalFormatting>
  <conditionalFormatting sqref="P448">
    <cfRule type="cellIs" dxfId="2906" priority="188" operator="lessThan">
      <formula>0</formula>
    </cfRule>
  </conditionalFormatting>
  <conditionalFormatting sqref="P451">
    <cfRule type="cellIs" dxfId="2905" priority="187" operator="lessThan">
      <formula>0</formula>
    </cfRule>
  </conditionalFormatting>
  <conditionalFormatting sqref="P452">
    <cfRule type="cellIs" dxfId="2904" priority="186" operator="lessThan">
      <formula>0</formula>
    </cfRule>
  </conditionalFormatting>
  <conditionalFormatting sqref="P452">
    <cfRule type="cellIs" dxfId="2903" priority="185" operator="lessThan">
      <formula>0</formula>
    </cfRule>
  </conditionalFormatting>
  <conditionalFormatting sqref="P454">
    <cfRule type="cellIs" dxfId="2902" priority="184" operator="lessThan">
      <formula>0</formula>
    </cfRule>
  </conditionalFormatting>
  <conditionalFormatting sqref="P454">
    <cfRule type="cellIs" dxfId="2901" priority="183" operator="lessThan">
      <formula>0</formula>
    </cfRule>
  </conditionalFormatting>
  <conditionalFormatting sqref="P454">
    <cfRule type="cellIs" dxfId="2900" priority="182" operator="lessThan">
      <formula>0</formula>
    </cfRule>
  </conditionalFormatting>
  <conditionalFormatting sqref="P454">
    <cfRule type="cellIs" dxfId="2899" priority="181" operator="lessThan">
      <formula>0</formula>
    </cfRule>
  </conditionalFormatting>
  <conditionalFormatting sqref="P454">
    <cfRule type="cellIs" dxfId="2898" priority="180" operator="lessThan">
      <formula>0</formula>
    </cfRule>
  </conditionalFormatting>
  <conditionalFormatting sqref="P454">
    <cfRule type="cellIs" dxfId="2897" priority="179" operator="lessThan">
      <formula>0</formula>
    </cfRule>
  </conditionalFormatting>
  <conditionalFormatting sqref="P454">
    <cfRule type="cellIs" dxfId="2896" priority="178" operator="lessThan">
      <formula>0</formula>
    </cfRule>
  </conditionalFormatting>
  <conditionalFormatting sqref="P454">
    <cfRule type="cellIs" dxfId="2895" priority="177" operator="lessThan">
      <formula>0</formula>
    </cfRule>
  </conditionalFormatting>
  <conditionalFormatting sqref="P457">
    <cfRule type="cellIs" dxfId="2894" priority="176" operator="lessThan">
      <formula>0</formula>
    </cfRule>
  </conditionalFormatting>
  <conditionalFormatting sqref="P458">
    <cfRule type="cellIs" dxfId="2893" priority="175" operator="lessThan">
      <formula>0</formula>
    </cfRule>
  </conditionalFormatting>
  <conditionalFormatting sqref="P458">
    <cfRule type="cellIs" dxfId="2892" priority="174" operator="lessThan">
      <formula>0</formula>
    </cfRule>
  </conditionalFormatting>
  <conditionalFormatting sqref="P461:P464">
    <cfRule type="cellIs" dxfId="2891" priority="173" operator="lessThan">
      <formula>0</formula>
    </cfRule>
  </conditionalFormatting>
  <conditionalFormatting sqref="P461:P464">
    <cfRule type="expression" dxfId="2890" priority="171">
      <formula>P461/O461&gt;1</formula>
    </cfRule>
    <cfRule type="expression" dxfId="2889" priority="172">
      <formula>P461/O461&lt;1</formula>
    </cfRule>
  </conditionalFormatting>
  <conditionalFormatting sqref="P552 P560 P575 P589">
    <cfRule type="expression" dxfId="2888" priority="169">
      <formula>P552/#REF!&gt;1</formula>
    </cfRule>
    <cfRule type="expression" dxfId="2887" priority="170">
      <formula>P552/#REF!&lt;1</formula>
    </cfRule>
  </conditionalFormatting>
  <conditionalFormatting sqref="P512">
    <cfRule type="cellIs" dxfId="2886" priority="168" operator="lessThan">
      <formula>0</formula>
    </cfRule>
  </conditionalFormatting>
  <conditionalFormatting sqref="P512">
    <cfRule type="expression" dxfId="2885" priority="166">
      <formula>P512/O512&gt;1</formula>
    </cfRule>
    <cfRule type="expression" dxfId="2884" priority="167">
      <formula>P512/O512&lt;1</formula>
    </cfRule>
  </conditionalFormatting>
  <conditionalFormatting sqref="P596">
    <cfRule type="cellIs" dxfId="2883" priority="165" operator="lessThan">
      <formula>0</formula>
    </cfRule>
  </conditionalFormatting>
  <conditionalFormatting sqref="P600">
    <cfRule type="cellIs" dxfId="2882" priority="164" operator="lessThan">
      <formula>0</formula>
    </cfRule>
  </conditionalFormatting>
  <conditionalFormatting sqref="P600">
    <cfRule type="cellIs" dxfId="2881" priority="163" operator="lessThan">
      <formula>0</formula>
    </cfRule>
  </conditionalFormatting>
  <conditionalFormatting sqref="P710">
    <cfRule type="cellIs" dxfId="2880" priority="162" operator="lessThan">
      <formula>0</formula>
    </cfRule>
  </conditionalFormatting>
  <conditionalFormatting sqref="P654 P651 P648:P649 P632:P634">
    <cfRule type="expression" dxfId="2879" priority="149">
      <formula>P632/O632&gt;1</formula>
    </cfRule>
    <cfRule type="expression" dxfId="2878" priority="150">
      <formula>P632/O632&lt;1</formula>
    </cfRule>
  </conditionalFormatting>
  <conditionalFormatting sqref="P507:P510">
    <cfRule type="cellIs" dxfId="2877" priority="161" operator="lessThan">
      <formula>0</formula>
    </cfRule>
  </conditionalFormatting>
  <conditionalFormatting sqref="P507:P510">
    <cfRule type="expression" dxfId="2876" priority="159">
      <formula>P507/O507&gt;1</formula>
    </cfRule>
    <cfRule type="expression" dxfId="2875" priority="160">
      <formula>P507/O507&lt;1</formula>
    </cfRule>
  </conditionalFormatting>
  <conditionalFormatting sqref="P588 P574 P559 P551">
    <cfRule type="cellIs" dxfId="2874" priority="158" operator="lessThan">
      <formula>0</formula>
    </cfRule>
  </conditionalFormatting>
  <conditionalFormatting sqref="P584:P587 P570:P573 P555:P558 P547:P550">
    <cfRule type="cellIs" dxfId="2873" priority="157" operator="lessThan">
      <formula>0</formula>
    </cfRule>
  </conditionalFormatting>
  <conditionalFormatting sqref="P584:P587 P570:P573 P555:P558 P547:P550">
    <cfRule type="expression" dxfId="2872" priority="155">
      <formula>P547/O547&gt;1</formula>
    </cfRule>
    <cfRule type="expression" dxfId="2871" priority="156">
      <formula>P547/O547&lt;1</formula>
    </cfRule>
  </conditionalFormatting>
  <conditionalFormatting sqref="P588 P574 P559 P551">
    <cfRule type="cellIs" dxfId="2870" priority="154" operator="lessThan">
      <formula>0</formula>
    </cfRule>
  </conditionalFormatting>
  <conditionalFormatting sqref="P588 P574 P559 P551">
    <cfRule type="expression" dxfId="2869" priority="152">
      <formula>P551/O551&gt;1</formula>
    </cfRule>
    <cfRule type="expression" dxfId="2868" priority="153">
      <formula>P551/O551&lt;1</formula>
    </cfRule>
  </conditionalFormatting>
  <conditionalFormatting sqref="P654 P651 P648:P649 P632:P634">
    <cfRule type="cellIs" dxfId="2867" priority="151" operator="lessThan">
      <formula>0</formula>
    </cfRule>
  </conditionalFormatting>
  <conditionalFormatting sqref="P504">
    <cfRule type="expression" dxfId="2866" priority="346">
      <formula>P504/#REF!&gt;1</formula>
    </cfRule>
    <cfRule type="expression" dxfId="2865" priority="347">
      <formula>P504/#REF!&lt;1</formula>
    </cfRule>
  </conditionalFormatting>
  <conditionalFormatting sqref="P465">
    <cfRule type="cellIs" dxfId="2864" priority="148" operator="lessThan">
      <formula>0</formula>
    </cfRule>
  </conditionalFormatting>
  <conditionalFormatting sqref="P465">
    <cfRule type="expression" dxfId="2863" priority="146">
      <formula>P465/O465&gt;1</formula>
    </cfRule>
    <cfRule type="expression" dxfId="2862" priority="147">
      <formula>P465/O465&lt;1</formula>
    </cfRule>
  </conditionalFormatting>
  <conditionalFormatting sqref="P511">
    <cfRule type="cellIs" dxfId="2861" priority="145" operator="lessThan">
      <formula>0</formula>
    </cfRule>
  </conditionalFormatting>
  <conditionalFormatting sqref="P511">
    <cfRule type="expression" dxfId="2860" priority="143">
      <formula>P511/O511&gt;1</formula>
    </cfRule>
    <cfRule type="expression" dxfId="2859" priority="144">
      <formula>P511/O511&lt;1</formula>
    </cfRule>
  </conditionalFormatting>
  <conditionalFormatting sqref="P568">
    <cfRule type="cellIs" dxfId="2858" priority="133" operator="lessThan">
      <formula>0</formula>
    </cfRule>
  </conditionalFormatting>
  <conditionalFormatting sqref="P603">
    <cfRule type="expression" dxfId="2857" priority="107">
      <formula>P603/O603&gt;1</formula>
    </cfRule>
    <cfRule type="expression" dxfId="2856" priority="108">
      <formula>P603/O603&lt;1</formula>
    </cfRule>
  </conditionalFormatting>
  <conditionalFormatting sqref="P552">
    <cfRule type="cellIs" dxfId="2855" priority="130" operator="lessThan">
      <formula>0</formula>
    </cfRule>
  </conditionalFormatting>
  <conditionalFormatting sqref="P552">
    <cfRule type="expression" dxfId="2854" priority="128">
      <formula>P552/O552&gt;1</formula>
    </cfRule>
    <cfRule type="expression" dxfId="2853" priority="129">
      <formula>P552/O552&lt;1</formula>
    </cfRule>
  </conditionalFormatting>
  <conditionalFormatting sqref="P560">
    <cfRule type="cellIs" dxfId="2852" priority="127" operator="lessThan">
      <formula>0</formula>
    </cfRule>
  </conditionalFormatting>
  <conditionalFormatting sqref="P560">
    <cfRule type="expression" dxfId="2851" priority="125">
      <formula>P560/O560&gt;1</formula>
    </cfRule>
    <cfRule type="expression" dxfId="2850" priority="126">
      <formula>P560/O560&lt;1</formula>
    </cfRule>
  </conditionalFormatting>
  <conditionalFormatting sqref="P575">
    <cfRule type="cellIs" dxfId="2849" priority="124" operator="lessThan">
      <formula>0</formula>
    </cfRule>
  </conditionalFormatting>
  <conditionalFormatting sqref="P575">
    <cfRule type="expression" dxfId="2848" priority="122">
      <formula>P575/O575&gt;1</formula>
    </cfRule>
    <cfRule type="expression" dxfId="2847" priority="123">
      <formula>P575/O575&lt;1</formula>
    </cfRule>
  </conditionalFormatting>
  <conditionalFormatting sqref="P589">
    <cfRule type="cellIs" dxfId="2846" priority="121" operator="lessThan">
      <formula>0</formula>
    </cfRule>
  </conditionalFormatting>
  <conditionalFormatting sqref="P589">
    <cfRule type="expression" dxfId="2845" priority="119">
      <formula>P589/O589&gt;1</formula>
    </cfRule>
    <cfRule type="expression" dxfId="2844" priority="120">
      <formula>P589/O589&lt;1</formula>
    </cfRule>
  </conditionalFormatting>
  <conditionalFormatting sqref="P521">
    <cfRule type="cellIs" dxfId="2843" priority="142" operator="lessThan">
      <formula>0</formula>
    </cfRule>
  </conditionalFormatting>
  <conditionalFormatting sqref="P521">
    <cfRule type="expression" dxfId="2842" priority="140">
      <formula>P521/O521&gt;1</formula>
    </cfRule>
    <cfRule type="expression" dxfId="2841" priority="141">
      <formula>P521/O521&lt;1</formula>
    </cfRule>
  </conditionalFormatting>
  <conditionalFormatting sqref="P529">
    <cfRule type="cellIs" dxfId="2840" priority="139" operator="lessThan">
      <formula>0</formula>
    </cfRule>
  </conditionalFormatting>
  <conditionalFormatting sqref="P529">
    <cfRule type="expression" dxfId="2839" priority="137">
      <formula>P529/O529&gt;1</formula>
    </cfRule>
    <cfRule type="expression" dxfId="2838" priority="138">
      <formula>P529/O529&lt;1</formula>
    </cfRule>
  </conditionalFormatting>
  <conditionalFormatting sqref="P582">
    <cfRule type="expression" dxfId="2837" priority="116">
      <formula>P582/O582&gt;1</formula>
    </cfRule>
    <cfRule type="expression" dxfId="2836" priority="117">
      <formula>P582/O582&lt;1</formula>
    </cfRule>
  </conditionalFormatting>
  <conditionalFormatting sqref="P537">
    <cfRule type="cellIs" dxfId="2835" priority="136" operator="lessThan">
      <formula>0</formula>
    </cfRule>
  </conditionalFormatting>
  <conditionalFormatting sqref="P537">
    <cfRule type="expression" dxfId="2834" priority="134">
      <formula>P537/O537&gt;1</formula>
    </cfRule>
    <cfRule type="expression" dxfId="2833" priority="135">
      <formula>P537/O537&lt;1</formula>
    </cfRule>
  </conditionalFormatting>
  <conditionalFormatting sqref="P642:P645 P636:P637">
    <cfRule type="cellIs" dxfId="2832" priority="115" operator="lessThan">
      <formula>0</formula>
    </cfRule>
  </conditionalFormatting>
  <conditionalFormatting sqref="P568">
    <cfRule type="expression" dxfId="2831" priority="131">
      <formula>P568/O568&gt;1</formula>
    </cfRule>
    <cfRule type="expression" dxfId="2830" priority="132">
      <formula>P568/O568&lt;1</formula>
    </cfRule>
  </conditionalFormatting>
  <conditionalFormatting sqref="P597">
    <cfRule type="cellIs" dxfId="2829" priority="114" operator="lessThan">
      <formula>0</formula>
    </cfRule>
  </conditionalFormatting>
  <conditionalFormatting sqref="P608">
    <cfRule type="expression" dxfId="2828" priority="102">
      <formula>P608/O608&gt;1</formula>
    </cfRule>
    <cfRule type="expression" dxfId="2827" priority="103">
      <formula>P608/O608&lt;1</formula>
    </cfRule>
  </conditionalFormatting>
  <conditionalFormatting sqref="P582">
    <cfRule type="cellIs" dxfId="2826" priority="118" operator="lessThan">
      <formula>0</formula>
    </cfRule>
  </conditionalFormatting>
  <conditionalFormatting sqref="P597">
    <cfRule type="expression" dxfId="2825" priority="112">
      <formula>P597/O597&gt;1</formula>
    </cfRule>
    <cfRule type="expression" dxfId="2824" priority="113">
      <formula>P597/O597&lt;1</formula>
    </cfRule>
  </conditionalFormatting>
  <conditionalFormatting sqref="P676:P679">
    <cfRule type="cellIs" dxfId="2823" priority="101" operator="lessThan">
      <formula>0</formula>
    </cfRule>
  </conditionalFormatting>
  <conditionalFormatting sqref="P678">
    <cfRule type="cellIs" dxfId="2822" priority="100" operator="lessThan">
      <formula>0</formula>
    </cfRule>
  </conditionalFormatting>
  <conditionalFormatting sqref="P680:P683">
    <cfRule type="cellIs" dxfId="2821" priority="99" operator="lessThan">
      <formula>0</formula>
    </cfRule>
  </conditionalFormatting>
  <conditionalFormatting sqref="P682">
    <cfRule type="cellIs" dxfId="2820" priority="98" operator="lessThan">
      <formula>0</formula>
    </cfRule>
  </conditionalFormatting>
  <conditionalFormatting sqref="P684:P687">
    <cfRule type="cellIs" dxfId="2819" priority="97" operator="lessThan">
      <formula>0</formula>
    </cfRule>
  </conditionalFormatting>
  <conditionalFormatting sqref="P686">
    <cfRule type="cellIs" dxfId="2818" priority="96" operator="lessThan">
      <formula>0</formula>
    </cfRule>
  </conditionalFormatting>
  <conditionalFormatting sqref="P688:P691">
    <cfRule type="cellIs" dxfId="2817" priority="95" operator="lessThan">
      <formula>0</formula>
    </cfRule>
  </conditionalFormatting>
  <conditionalFormatting sqref="P690">
    <cfRule type="cellIs" dxfId="2816" priority="94" operator="lessThan">
      <formula>0</formula>
    </cfRule>
  </conditionalFormatting>
  <conditionalFormatting sqref="P692:P693 P695">
    <cfRule type="cellIs" dxfId="2815" priority="93" operator="lessThan">
      <formula>0</formula>
    </cfRule>
  </conditionalFormatting>
  <conditionalFormatting sqref="P696:P699">
    <cfRule type="cellIs" dxfId="2814" priority="92" operator="lessThan">
      <formula>0</formula>
    </cfRule>
  </conditionalFormatting>
  <conditionalFormatting sqref="P698">
    <cfRule type="cellIs" dxfId="2813" priority="91" operator="lessThan">
      <formula>0</formula>
    </cfRule>
  </conditionalFormatting>
  <conditionalFormatting sqref="P700:P703">
    <cfRule type="cellIs" dxfId="2812" priority="90" operator="lessThan">
      <formula>0</formula>
    </cfRule>
  </conditionalFormatting>
  <conditionalFormatting sqref="P702">
    <cfRule type="cellIs" dxfId="2811" priority="89" operator="lessThan">
      <formula>0</formula>
    </cfRule>
  </conditionalFormatting>
  <conditionalFormatting sqref="P704:P707">
    <cfRule type="cellIs" dxfId="2810" priority="88" operator="lessThan">
      <formula>0</formula>
    </cfRule>
  </conditionalFormatting>
  <conditionalFormatting sqref="P706">
    <cfRule type="cellIs" dxfId="2809" priority="87" operator="lessThan">
      <formula>0</formula>
    </cfRule>
  </conditionalFormatting>
  <conditionalFormatting sqref="P712:P715">
    <cfRule type="cellIs" dxfId="2808" priority="86" operator="lessThan">
      <formula>0</formula>
    </cfRule>
  </conditionalFormatting>
  <conditionalFormatting sqref="P714">
    <cfRule type="cellIs" dxfId="2807" priority="85" operator="lessThan">
      <formula>0</formula>
    </cfRule>
  </conditionalFormatting>
  <conditionalFormatting sqref="P716:P719">
    <cfRule type="cellIs" dxfId="2806" priority="84" operator="lessThan">
      <formula>0</formula>
    </cfRule>
  </conditionalFormatting>
  <conditionalFormatting sqref="P718">
    <cfRule type="cellIs" dxfId="2805" priority="83" operator="lessThan">
      <formula>0</formula>
    </cfRule>
  </conditionalFormatting>
  <conditionalFormatting sqref="P466">
    <cfRule type="cellIs" dxfId="2804" priority="82" operator="lessThan">
      <formula>0</formula>
    </cfRule>
  </conditionalFormatting>
  <conditionalFormatting sqref="P505">
    <cfRule type="cellIs" dxfId="2803" priority="81" operator="lessThan">
      <formula>0</formula>
    </cfRule>
  </conditionalFormatting>
  <conditionalFormatting sqref="P513">
    <cfRule type="cellIs" dxfId="2802" priority="80" operator="lessThan">
      <formula>0</formula>
    </cfRule>
  </conditionalFormatting>
  <conditionalFormatting sqref="P522">
    <cfRule type="cellIs" dxfId="2801" priority="79" operator="lessThan">
      <formula>0</formula>
    </cfRule>
  </conditionalFormatting>
  <conditionalFormatting sqref="P530">
    <cfRule type="cellIs" dxfId="2800" priority="78" operator="lessThan">
      <formula>0</formula>
    </cfRule>
  </conditionalFormatting>
  <conditionalFormatting sqref="P538">
    <cfRule type="cellIs" dxfId="2799" priority="77" operator="lessThan">
      <formula>0</formula>
    </cfRule>
  </conditionalFormatting>
  <conditionalFormatting sqref="P553">
    <cfRule type="cellIs" dxfId="2798" priority="76" operator="lessThan">
      <formula>0</formula>
    </cfRule>
  </conditionalFormatting>
  <conditionalFormatting sqref="P561">
    <cfRule type="cellIs" dxfId="2797" priority="75" operator="lessThan">
      <formula>0</formula>
    </cfRule>
  </conditionalFormatting>
  <conditionalFormatting sqref="P590">
    <cfRule type="cellIs" dxfId="2796" priority="74" operator="lessThan">
      <formula>0</formula>
    </cfRule>
  </conditionalFormatting>
  <conditionalFormatting sqref="P492:P496">
    <cfRule type="cellIs" dxfId="2795" priority="73" operator="lessThan">
      <formula>0</formula>
    </cfRule>
  </conditionalFormatting>
  <conditionalFormatting sqref="P492:P496">
    <cfRule type="expression" dxfId="2794" priority="71">
      <formula>P492/O492&gt;1</formula>
    </cfRule>
    <cfRule type="expression" dxfId="2793" priority="72">
      <formula>P492/O492&lt;1</formula>
    </cfRule>
  </conditionalFormatting>
  <conditionalFormatting sqref="P720:P723">
    <cfRule type="cellIs" dxfId="2792" priority="70" operator="lessThan">
      <formula>0</formula>
    </cfRule>
  </conditionalFormatting>
  <conditionalFormatting sqref="P722">
    <cfRule type="cellIs" dxfId="2791" priority="69" operator="lessThan">
      <formula>0</formula>
    </cfRule>
  </conditionalFormatting>
  <conditionalFormatting sqref="P639:P640">
    <cfRule type="expression" dxfId="2790" priority="67">
      <formula>P639/O639&gt;1</formula>
    </cfRule>
    <cfRule type="expression" dxfId="2789" priority="68">
      <formula>P639/O639&lt;1</formula>
    </cfRule>
  </conditionalFormatting>
  <conditionalFormatting sqref="P639:P640">
    <cfRule type="cellIs" dxfId="2788" priority="66" operator="lessThan">
      <formula>0</formula>
    </cfRule>
  </conditionalFormatting>
  <conditionalFormatting sqref="P357:P360">
    <cfRule type="cellIs" dxfId="2787" priority="65" operator="lessThan">
      <formula>0</formula>
    </cfRule>
  </conditionalFormatting>
  <conditionalFormatting sqref="P779">
    <cfRule type="cellIs" dxfId="2786" priority="64" operator="lessThan">
      <formula>0</formula>
    </cfRule>
  </conditionalFormatting>
  <conditionalFormatting sqref="P779">
    <cfRule type="cellIs" dxfId="2785" priority="63" operator="lessThan">
      <formula>0</formula>
    </cfRule>
  </conditionalFormatting>
  <conditionalFormatting sqref="P795">
    <cfRule type="cellIs" dxfId="2784" priority="62" operator="lessThan">
      <formula>0</formula>
    </cfRule>
  </conditionalFormatting>
  <conditionalFormatting sqref="P727:P730">
    <cfRule type="cellIs" dxfId="2783" priority="61" operator="lessThan">
      <formula>0</formula>
    </cfRule>
  </conditionalFormatting>
  <conditionalFormatting sqref="P727:P730">
    <cfRule type="expression" dxfId="2782" priority="59">
      <formula>P727/O727&gt;1</formula>
    </cfRule>
    <cfRule type="expression" dxfId="2781" priority="60">
      <formula>P727/O727&lt;1</formula>
    </cfRule>
  </conditionalFormatting>
  <conditionalFormatting sqref="P733:P735">
    <cfRule type="cellIs" dxfId="2780" priority="58" operator="lessThan">
      <formula>0</formula>
    </cfRule>
  </conditionalFormatting>
  <conditionalFormatting sqref="P733:P735">
    <cfRule type="expression" dxfId="2779" priority="56">
      <formula>P733/O733&gt;1</formula>
    </cfRule>
    <cfRule type="expression" dxfId="2778" priority="57">
      <formula>P733/O733&lt;1</formula>
    </cfRule>
  </conditionalFormatting>
  <conditionalFormatting sqref="P770:P773">
    <cfRule type="cellIs" dxfId="2777" priority="55" operator="lessThan">
      <formula>0</formula>
    </cfRule>
  </conditionalFormatting>
  <conditionalFormatting sqref="P770:P773">
    <cfRule type="cellIs" dxfId="2776" priority="54" operator="lessThan">
      <formula>0</formula>
    </cfRule>
  </conditionalFormatting>
  <conditionalFormatting sqref="P770:P773">
    <cfRule type="expression" dxfId="2775" priority="52">
      <formula>P770/O770&gt;1</formula>
    </cfRule>
    <cfRule type="expression" dxfId="2774" priority="53">
      <formula>P770/O770&lt;1</formula>
    </cfRule>
  </conditionalFormatting>
  <conditionalFormatting sqref="P802">
    <cfRule type="cellIs" dxfId="2773" priority="51" operator="lessThan">
      <formula>0</formula>
    </cfRule>
  </conditionalFormatting>
  <conditionalFormatting sqref="P798:P800">
    <cfRule type="cellIs" dxfId="2772" priority="50" operator="lessThan">
      <formula>0</formula>
    </cfRule>
  </conditionalFormatting>
  <conditionalFormatting sqref="P798:P800">
    <cfRule type="expression" dxfId="2771" priority="48">
      <formula>P798/O798&gt;1</formula>
    </cfRule>
    <cfRule type="expression" dxfId="2770" priority="49">
      <formula>P798/O798&lt;1</formula>
    </cfRule>
  </conditionalFormatting>
  <conditionalFormatting sqref="P796">
    <cfRule type="cellIs" dxfId="2769" priority="47" operator="lessThan">
      <formula>0</formula>
    </cfRule>
  </conditionalFormatting>
  <conditionalFormatting sqref="P792:P794">
    <cfRule type="cellIs" dxfId="2768" priority="46" operator="lessThan">
      <formula>0</formula>
    </cfRule>
  </conditionalFormatting>
  <conditionalFormatting sqref="P804:P806">
    <cfRule type="cellIs" dxfId="2767" priority="45" operator="lessThan">
      <formula>0</formula>
    </cfRule>
  </conditionalFormatting>
  <conditionalFormatting sqref="P804:P806">
    <cfRule type="expression" dxfId="2766" priority="43">
      <formula>P804/O804&gt;1</formula>
    </cfRule>
    <cfRule type="expression" dxfId="2765" priority="44">
      <formula>P804/O804&lt;1</formula>
    </cfRule>
  </conditionalFormatting>
  <conditionalFormatting sqref="P808">
    <cfRule type="cellIs" dxfId="2764" priority="42" operator="lessThan">
      <formula>0</formula>
    </cfRule>
  </conditionalFormatting>
  <conditionalFormatting sqref="P814">
    <cfRule type="cellIs" dxfId="2763" priority="41" operator="lessThan">
      <formula>0</formula>
    </cfRule>
  </conditionalFormatting>
  <conditionalFormatting sqref="P810:P812">
    <cfRule type="cellIs" dxfId="2762" priority="40" operator="lessThan">
      <formula>0</formula>
    </cfRule>
  </conditionalFormatting>
  <conditionalFormatting sqref="P810:P812">
    <cfRule type="expression" dxfId="2761" priority="38">
      <formula>P810/O810&gt;1</formula>
    </cfRule>
    <cfRule type="expression" dxfId="2760" priority="39">
      <formula>P810/O810&lt;1</formula>
    </cfRule>
  </conditionalFormatting>
  <conditionalFormatting sqref="P787:P788">
    <cfRule type="cellIs" dxfId="2759" priority="37" operator="lessThan">
      <formula>0</formula>
    </cfRule>
  </conditionalFormatting>
  <conditionalFormatting sqref="P787:P788">
    <cfRule type="expression" dxfId="2758" priority="35">
      <formula>P787/O787&gt;1</formula>
    </cfRule>
    <cfRule type="expression" dxfId="2757" priority="36">
      <formula>P787/O787&lt;1</formula>
    </cfRule>
  </conditionalFormatting>
  <conditionalFormatting sqref="P820">
    <cfRule type="cellIs" dxfId="2756" priority="34" operator="lessThan">
      <formula>0</formula>
    </cfRule>
  </conditionalFormatting>
  <conditionalFormatting sqref="P816:P818">
    <cfRule type="cellIs" dxfId="2755" priority="33" operator="lessThan">
      <formula>0</formula>
    </cfRule>
  </conditionalFormatting>
  <conditionalFormatting sqref="P816:P818">
    <cfRule type="expression" dxfId="2754" priority="31">
      <formula>P816/O816&gt;1</formula>
    </cfRule>
    <cfRule type="expression" dxfId="2753" priority="32">
      <formula>P816/O816&lt;1</formula>
    </cfRule>
  </conditionalFormatting>
  <conditionalFormatting sqref="P739:P743 P745:P749 P751:P755 P757:P761 P763:P767">
    <cfRule type="expression" dxfId="2752" priority="29">
      <formula>P739/O739&gt;1</formula>
    </cfRule>
    <cfRule type="expression" dxfId="2751" priority="30">
      <formula>P739/O739&lt;1</formula>
    </cfRule>
  </conditionalFormatting>
  <conditionalFormatting sqref="P784">
    <cfRule type="cellIs" dxfId="2750" priority="28" operator="lessThan">
      <formula>0</formula>
    </cfRule>
  </conditionalFormatting>
  <conditionalFormatting sqref="P784">
    <cfRule type="expression" dxfId="2749" priority="26">
      <formula>P784/O784&gt;1</formula>
    </cfRule>
    <cfRule type="expression" dxfId="2748" priority="27">
      <formula>P784/O784&lt;1</formula>
    </cfRule>
  </conditionalFormatting>
  <conditionalFormatting sqref="P731:P732">
    <cfRule type="expression" dxfId="2747" priority="24">
      <formula>P731/O731&lt;1</formula>
    </cfRule>
    <cfRule type="expression" dxfId="2746" priority="25">
      <formula>P731/O731&gt;1</formula>
    </cfRule>
  </conditionalFormatting>
  <conditionalFormatting sqref="P774">
    <cfRule type="expression" dxfId="2745" priority="22">
      <formula>P774/O774&lt;1</formula>
    </cfRule>
    <cfRule type="expression" dxfId="2744" priority="23">
      <formula>P774/O774&gt;1</formula>
    </cfRule>
  </conditionalFormatting>
  <conditionalFormatting sqref="P775:P778">
    <cfRule type="cellIs" dxfId="2743" priority="21" operator="lessThan">
      <formula>0</formula>
    </cfRule>
  </conditionalFormatting>
  <conditionalFormatting sqref="P775:P778">
    <cfRule type="cellIs" dxfId="2742" priority="20" operator="lessThan">
      <formula>0</formula>
    </cfRule>
  </conditionalFormatting>
  <conditionalFormatting sqref="P775:P778">
    <cfRule type="expression" dxfId="2741" priority="18">
      <formula>P775/O775&gt;1</formula>
    </cfRule>
    <cfRule type="expression" dxfId="2740" priority="19">
      <formula>P775/O775&lt;1</formula>
    </cfRule>
  </conditionalFormatting>
  <conditionalFormatting sqref="P781:P783">
    <cfRule type="cellIs" dxfId="2739" priority="17" operator="lessThan">
      <formula>0</formula>
    </cfRule>
  </conditionalFormatting>
  <conditionalFormatting sqref="P781:P783">
    <cfRule type="cellIs" dxfId="2738" priority="16" operator="lessThan">
      <formula>0</formula>
    </cfRule>
  </conditionalFormatting>
  <conditionalFormatting sqref="P781:P783">
    <cfRule type="expression" dxfId="2737" priority="14">
      <formula>P781/O781&gt;1</formula>
    </cfRule>
    <cfRule type="expression" dxfId="2736" priority="15">
      <formula>P781/O781&lt;1</formula>
    </cfRule>
  </conditionalFormatting>
  <conditionalFormatting sqref="P801">
    <cfRule type="cellIs" dxfId="2735" priority="13" operator="lessThan">
      <formula>0</formula>
    </cfRule>
  </conditionalFormatting>
  <conditionalFormatting sqref="P801">
    <cfRule type="expression" dxfId="2734" priority="11">
      <formula>P801/O801&gt;1</formula>
    </cfRule>
    <cfRule type="expression" dxfId="2733" priority="12">
      <formula>P801/O801&lt;1</formula>
    </cfRule>
  </conditionalFormatting>
  <conditionalFormatting sqref="P807">
    <cfRule type="cellIs" dxfId="2732" priority="10" operator="lessThan">
      <formula>0</formula>
    </cfRule>
  </conditionalFormatting>
  <conditionalFormatting sqref="P807">
    <cfRule type="expression" dxfId="2731" priority="8">
      <formula>P807/O807&gt;1</formula>
    </cfRule>
    <cfRule type="expression" dxfId="2730" priority="9">
      <formula>P807/O807&lt;1</formula>
    </cfRule>
  </conditionalFormatting>
  <conditionalFormatting sqref="P813">
    <cfRule type="cellIs" dxfId="2729" priority="7" operator="lessThan">
      <formula>0</formula>
    </cfRule>
  </conditionalFormatting>
  <conditionalFormatting sqref="P813">
    <cfRule type="expression" dxfId="2728" priority="5">
      <formula>P813/O813&gt;1</formula>
    </cfRule>
    <cfRule type="expression" dxfId="2727" priority="6">
      <formula>P813/O813&lt;1</formula>
    </cfRule>
  </conditionalFormatting>
  <conditionalFormatting sqref="P819">
    <cfRule type="cellIs" dxfId="2726" priority="4" operator="lessThan">
      <formula>0</formula>
    </cfRule>
  </conditionalFormatting>
  <conditionalFormatting sqref="P819">
    <cfRule type="expression" dxfId="2725" priority="2">
      <formula>P819/O819&gt;1</formula>
    </cfRule>
    <cfRule type="expression" dxfId="2724" priority="3">
      <formula>P819/O819&lt;1</formula>
    </cfRule>
  </conditionalFormatting>
  <conditionalFormatting sqref="P661">
    <cfRule type="cellIs" dxfId="2723"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648" zoomScaleNormal="100" workbookViewId="0">
      <selection activeCell="P662" sqref="P662"/>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804</v>
      </c>
      <c r="C2" t="s">
        <v>805</v>
      </c>
      <c r="D2" t="s">
        <v>806</v>
      </c>
      <c r="E2" t="s">
        <v>727</v>
      </c>
      <c r="F2" t="s">
        <v>393</v>
      </c>
      <c r="G2" t="s">
        <v>394</v>
      </c>
      <c r="H2" t="s">
        <v>395</v>
      </c>
      <c r="I2" t="s">
        <v>396</v>
      </c>
      <c r="J2" t="s">
        <v>397</v>
      </c>
      <c r="K2" t="s">
        <v>398</v>
      </c>
      <c r="L2" t="s">
        <v>399</v>
      </c>
      <c r="M2" t="s">
        <v>400</v>
      </c>
      <c r="N2" t="s">
        <v>401</v>
      </c>
      <c r="O2" t="s">
        <v>402</v>
      </c>
      <c r="P2" t="s">
        <v>402</v>
      </c>
      <c r="Q2" t="s">
        <v>403</v>
      </c>
      <c r="R2" t="s">
        <v>404</v>
      </c>
      <c r="S2" t="s">
        <v>405</v>
      </c>
      <c r="T2" t="s">
        <v>406</v>
      </c>
      <c r="U2" t="s">
        <v>407</v>
      </c>
      <c r="V2" t="s">
        <v>408</v>
      </c>
      <c r="W2" t="s">
        <v>409</v>
      </c>
      <c r="X2" t="s">
        <v>410</v>
      </c>
      <c r="Y2" t="s">
        <v>411</v>
      </c>
      <c r="Z2" t="s">
        <v>412</v>
      </c>
      <c r="AA2" t="s">
        <v>413</v>
      </c>
      <c r="AB2" t="s">
        <v>414</v>
      </c>
      <c r="AC2" t="s">
        <v>415</v>
      </c>
      <c r="AD2" t="s">
        <v>416</v>
      </c>
      <c r="AE2" t="s">
        <v>417</v>
      </c>
      <c r="AF2" t="s">
        <v>418</v>
      </c>
      <c r="AG2" t="s">
        <v>419</v>
      </c>
      <c r="AH2" t="s">
        <v>420</v>
      </c>
      <c r="AI2" t="s">
        <v>421</v>
      </c>
      <c r="AJ2" t="s">
        <v>422</v>
      </c>
      <c r="AK2" t="s">
        <v>423</v>
      </c>
      <c r="AL2" t="s">
        <v>424</v>
      </c>
      <c r="AM2" t="s">
        <v>425</v>
      </c>
      <c r="AN2" t="s">
        <v>426</v>
      </c>
      <c r="AO2" t="s">
        <v>427</v>
      </c>
      <c r="AP2" t="s">
        <v>428</v>
      </c>
      <c r="AQ2" t="s">
        <v>429</v>
      </c>
      <c r="AR2" t="s">
        <v>430</v>
      </c>
      <c r="AS2" t="s">
        <v>431</v>
      </c>
      <c r="AT2" t="s">
        <v>432</v>
      </c>
      <c r="AU2" t="s">
        <v>433</v>
      </c>
      <c r="AV2" t="s">
        <v>434</v>
      </c>
      <c r="AW2" t="s">
        <v>435</v>
      </c>
      <c r="AX2" t="s">
        <v>436</v>
      </c>
      <c r="AY2" t="s">
        <v>437</v>
      </c>
      <c r="AZ2" t="s">
        <v>438</v>
      </c>
      <c r="BA2" t="s">
        <v>439</v>
      </c>
      <c r="BB2" t="s">
        <v>440</v>
      </c>
      <c r="BC2" t="s">
        <v>441</v>
      </c>
      <c r="BD2" t="s">
        <v>442</v>
      </c>
      <c r="BE2" t="s">
        <v>443</v>
      </c>
      <c r="BF2" t="s">
        <v>444</v>
      </c>
      <c r="BG2" t="s">
        <v>445</v>
      </c>
      <c r="BH2"/>
      <c r="BI2"/>
      <c r="BJ2"/>
      <c r="BK2"/>
      <c r="BL2"/>
      <c r="BM2"/>
      <c r="BN2"/>
      <c r="BO2"/>
      <c r="BP2"/>
      <c r="BQ2"/>
      <c r="BR2"/>
      <c r="BS2"/>
      <c r="BT2"/>
      <c r="BU2"/>
    </row>
    <row r="3" spans="1:73">
      <c r="A3" t="s">
        <v>446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310</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311</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312</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448</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476</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449</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687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476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313</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450</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688</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689</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690</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691</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451</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692</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693</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694</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452</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453</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314</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454</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455</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448</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456</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457</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459</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461</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462</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807</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464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465</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466</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315</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467</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316</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695</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468</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469</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470</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471</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472</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317</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318</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473</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474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319</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320</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448</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476</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696</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321</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448</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322</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477</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479</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480</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483</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484</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485</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323</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486</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697</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448</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698</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324</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477</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487</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488</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808</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489</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465</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699</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491</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492</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493</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325</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326</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494</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495</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496</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497</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498</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499</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500</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502</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503</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504</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327</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505</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506</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507</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508</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509</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510</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511</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328</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512</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513</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514</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630</v>
      </c>
      <c r="B106" t="s">
        <v>809</v>
      </c>
      <c r="C106" t="s">
        <v>810</v>
      </c>
      <c r="D106" t="s">
        <v>811</v>
      </c>
      <c r="E106" t="s">
        <v>728</v>
      </c>
      <c r="F106" t="s">
        <v>631</v>
      </c>
      <c r="G106" t="s">
        <v>632</v>
      </c>
      <c r="H106" t="s">
        <v>633</v>
      </c>
      <c r="I106" t="s">
        <v>634</v>
      </c>
      <c r="J106" t="s">
        <v>635</v>
      </c>
      <c r="K106" t="s">
        <v>636</v>
      </c>
      <c r="L106" t="s">
        <v>637</v>
      </c>
      <c r="M106" t="s">
        <v>638</v>
      </c>
      <c r="N106" t="s">
        <v>639</v>
      </c>
      <c r="O106" t="s">
        <v>640</v>
      </c>
      <c r="P106" t="s">
        <v>640</v>
      </c>
      <c r="Q106" t="s">
        <v>641</v>
      </c>
      <c r="R106" t="s">
        <v>642</v>
      </c>
      <c r="S106" t="s">
        <v>643</v>
      </c>
      <c r="T106" t="s">
        <v>644</v>
      </c>
      <c r="U106" t="s">
        <v>645</v>
      </c>
      <c r="V106" t="s">
        <v>646</v>
      </c>
      <c r="W106" t="s">
        <v>647</v>
      </c>
      <c r="X106" t="s">
        <v>648</v>
      </c>
      <c r="Y106" t="s">
        <v>649</v>
      </c>
      <c r="Z106" t="s">
        <v>650</v>
      </c>
      <c r="AA106" t="s">
        <v>651</v>
      </c>
      <c r="AB106" t="s">
        <v>652</v>
      </c>
      <c r="AC106" t="s">
        <v>653</v>
      </c>
      <c r="AD106" t="s">
        <v>654</v>
      </c>
      <c r="AE106" t="s">
        <v>655</v>
      </c>
      <c r="AF106" t="s">
        <v>656</v>
      </c>
      <c r="AG106" t="s">
        <v>657</v>
      </c>
      <c r="AH106" t="s">
        <v>658</v>
      </c>
      <c r="AI106" t="s">
        <v>659</v>
      </c>
      <c r="AJ106" t="s">
        <v>660</v>
      </c>
      <c r="AK106" t="s">
        <v>661</v>
      </c>
      <c r="AL106" t="s">
        <v>662</v>
      </c>
      <c r="AM106" t="s">
        <v>663</v>
      </c>
      <c r="AN106" t="s">
        <v>664</v>
      </c>
      <c r="AO106" t="s">
        <v>665</v>
      </c>
      <c r="AP106" t="s">
        <v>666</v>
      </c>
      <c r="AQ106" t="s">
        <v>667</v>
      </c>
      <c r="AR106" t="s">
        <v>668</v>
      </c>
      <c r="AS106" t="s">
        <v>669</v>
      </c>
      <c r="AT106" t="s">
        <v>670</v>
      </c>
      <c r="AU106" t="s">
        <v>671</v>
      </c>
      <c r="AV106" t="s">
        <v>672</v>
      </c>
      <c r="AW106" t="s">
        <v>673</v>
      </c>
      <c r="AX106" t="s">
        <v>674</v>
      </c>
      <c r="AY106" t="s">
        <v>675</v>
      </c>
      <c r="AZ106" t="s">
        <v>676</v>
      </c>
      <c r="BA106" t="s">
        <v>677</v>
      </c>
      <c r="BB106" t="s">
        <v>678</v>
      </c>
      <c r="BC106" t="s">
        <v>679</v>
      </c>
      <c r="BD106" t="s">
        <v>680</v>
      </c>
      <c r="BE106" t="s">
        <v>681</v>
      </c>
      <c r="BF106" t="s">
        <v>682</v>
      </c>
      <c r="BG106" t="s">
        <v>683</v>
      </c>
    </row>
    <row r="107" spans="1:73">
      <c r="A107" t="s">
        <v>684</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812</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686</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319</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321</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322</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324</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804</v>
      </c>
      <c r="C128" t="s">
        <v>813</v>
      </c>
      <c r="D128" t="s">
        <v>806</v>
      </c>
      <c r="E128" t="s">
        <v>727</v>
      </c>
      <c r="F128" t="s">
        <v>393</v>
      </c>
      <c r="G128" t="s">
        <v>515</v>
      </c>
      <c r="H128" t="s">
        <v>395</v>
      </c>
      <c r="I128" t="s">
        <v>396</v>
      </c>
      <c r="J128" t="s">
        <v>397</v>
      </c>
      <c r="K128" t="s">
        <v>516</v>
      </c>
      <c r="L128" t="s">
        <v>399</v>
      </c>
      <c r="M128" t="s">
        <v>400</v>
      </c>
      <c r="N128" t="s">
        <v>401</v>
      </c>
      <c r="O128" t="s">
        <v>517</v>
      </c>
      <c r="P128" t="s">
        <v>517</v>
      </c>
      <c r="Q128" t="s">
        <v>403</v>
      </c>
      <c r="R128" t="s">
        <v>404</v>
      </c>
      <c r="S128" t="s">
        <v>405</v>
      </c>
      <c r="T128" t="s">
        <v>518</v>
      </c>
      <c r="U128" t="s">
        <v>407</v>
      </c>
      <c r="V128" t="s">
        <v>408</v>
      </c>
      <c r="W128" t="s">
        <v>409</v>
      </c>
      <c r="X128" t="s">
        <v>519</v>
      </c>
      <c r="Y128" t="s">
        <v>411</v>
      </c>
      <c r="Z128" t="s">
        <v>412</v>
      </c>
      <c r="AA128" t="s">
        <v>413</v>
      </c>
      <c r="AB128" t="s">
        <v>520</v>
      </c>
      <c r="AC128" t="s">
        <v>415</v>
      </c>
      <c r="AD128" t="s">
        <v>416</v>
      </c>
      <c r="AE128" t="s">
        <v>417</v>
      </c>
      <c r="AF128" t="s">
        <v>521</v>
      </c>
      <c r="AG128" t="s">
        <v>419</v>
      </c>
      <c r="AH128" t="s">
        <v>420</v>
      </c>
      <c r="AI128" t="s">
        <v>421</v>
      </c>
      <c r="AJ128" t="s">
        <v>522</v>
      </c>
      <c r="AK128" t="s">
        <v>423</v>
      </c>
      <c r="AL128" t="s">
        <v>424</v>
      </c>
      <c r="AM128" t="s">
        <v>425</v>
      </c>
      <c r="AN128" t="s">
        <v>523</v>
      </c>
      <c r="AO128" t="s">
        <v>427</v>
      </c>
      <c r="AP128" t="s">
        <v>428</v>
      </c>
      <c r="AQ128" t="s">
        <v>429</v>
      </c>
      <c r="AR128" t="s">
        <v>524</v>
      </c>
      <c r="AS128" t="s">
        <v>431</v>
      </c>
      <c r="AT128" t="s">
        <v>432</v>
      </c>
      <c r="AU128" t="s">
        <v>433</v>
      </c>
      <c r="AV128" t="s">
        <v>525</v>
      </c>
      <c r="AW128" t="s">
        <v>435</v>
      </c>
      <c r="AX128" t="s">
        <v>436</v>
      </c>
      <c r="AY128" t="s">
        <v>437</v>
      </c>
      <c r="AZ128" t="s">
        <v>526</v>
      </c>
      <c r="BA128" t="s">
        <v>439</v>
      </c>
      <c r="BB128" t="s">
        <v>440</v>
      </c>
      <c r="BC128" t="s">
        <v>441</v>
      </c>
      <c r="BD128" t="s">
        <v>527</v>
      </c>
      <c r="BE128" t="s">
        <v>443</v>
      </c>
      <c r="BF128" t="s">
        <v>444</v>
      </c>
      <c r="BG128" t="s">
        <v>445</v>
      </c>
      <c r="BH128"/>
      <c r="BI128"/>
      <c r="BJ128"/>
      <c r="BK128"/>
      <c r="BL128"/>
      <c r="BM128"/>
      <c r="BN128"/>
      <c r="BO128"/>
      <c r="BP128"/>
      <c r="BQ128"/>
      <c r="BR128"/>
      <c r="BS128"/>
      <c r="BT128"/>
      <c r="BU128"/>
    </row>
    <row r="129" spans="1:73">
      <c r="A129" t="s">
        <v>528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346</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700</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701</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818</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819</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347</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348</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309</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349</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532</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350</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702</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820</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351</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352</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353</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354</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360</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703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533</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355</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356</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534</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704</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536</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357</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358</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537</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538</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539</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540</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541</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542</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543</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544</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545</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546</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548</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716</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549</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550</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551</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726</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729</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552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730</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731</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553</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554</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630</v>
      </c>
      <c r="B180" t="s">
        <v>809</v>
      </c>
      <c r="C180" t="s">
        <v>810</v>
      </c>
      <c r="D180" t="s">
        <v>811</v>
      </c>
      <c r="E180" t="s">
        <v>728</v>
      </c>
      <c r="F180" t="s">
        <v>631</v>
      </c>
      <c r="G180" t="s">
        <v>632</v>
      </c>
      <c r="H180" t="s">
        <v>633</v>
      </c>
      <c r="I180" t="s">
        <v>634</v>
      </c>
      <c r="J180" t="s">
        <v>635</v>
      </c>
      <c r="K180" t="s">
        <v>636</v>
      </c>
      <c r="L180" t="s">
        <v>637</v>
      </c>
      <c r="M180" t="s">
        <v>638</v>
      </c>
      <c r="N180" t="s">
        <v>639</v>
      </c>
      <c r="O180" t="s">
        <v>640</v>
      </c>
      <c r="P180" t="s">
        <v>640</v>
      </c>
      <c r="Q180" t="s">
        <v>641</v>
      </c>
      <c r="R180" t="s">
        <v>642</v>
      </c>
      <c r="S180" t="s">
        <v>643</v>
      </c>
      <c r="T180" t="s">
        <v>644</v>
      </c>
      <c r="U180" t="s">
        <v>645</v>
      </c>
      <c r="V180" t="s">
        <v>646</v>
      </c>
      <c r="W180" t="s">
        <v>647</v>
      </c>
      <c r="X180" t="s">
        <v>648</v>
      </c>
      <c r="Y180" t="s">
        <v>649</v>
      </c>
      <c r="Z180" t="s">
        <v>650</v>
      </c>
      <c r="AA180" t="s">
        <v>651</v>
      </c>
      <c r="AB180" t="s">
        <v>652</v>
      </c>
      <c r="AC180" t="s">
        <v>653</v>
      </c>
      <c r="AD180" t="s">
        <v>654</v>
      </c>
      <c r="AE180" t="s">
        <v>655</v>
      </c>
      <c r="AF180" t="s">
        <v>656</v>
      </c>
      <c r="AG180" t="s">
        <v>657</v>
      </c>
      <c r="AH180" t="s">
        <v>658</v>
      </c>
      <c r="AI180" t="s">
        <v>659</v>
      </c>
      <c r="AJ180" t="s">
        <v>660</v>
      </c>
      <c r="AK180" t="s">
        <v>661</v>
      </c>
      <c r="AL180" t="s">
        <v>662</v>
      </c>
      <c r="AM180" t="s">
        <v>663</v>
      </c>
      <c r="AN180" t="s">
        <v>664</v>
      </c>
      <c r="AO180" t="s">
        <v>665</v>
      </c>
      <c r="AP180" t="s">
        <v>666</v>
      </c>
      <c r="AQ180" t="s">
        <v>667</v>
      </c>
      <c r="AR180" t="s">
        <v>668</v>
      </c>
      <c r="AS180" t="s">
        <v>669</v>
      </c>
      <c r="AT180" t="s">
        <v>670</v>
      </c>
      <c r="AU180" t="s">
        <v>671</v>
      </c>
      <c r="AV180" t="s">
        <v>672</v>
      </c>
      <c r="AW180" t="s">
        <v>673</v>
      </c>
      <c r="AX180" t="s">
        <v>674</v>
      </c>
      <c r="AY180" t="s">
        <v>675</v>
      </c>
      <c r="AZ180" t="s">
        <v>676</v>
      </c>
      <c r="BA180" t="s">
        <v>677</v>
      </c>
      <c r="BB180" t="s">
        <v>678</v>
      </c>
      <c r="BC180" t="s">
        <v>679</v>
      </c>
      <c r="BD180" t="s">
        <v>680</v>
      </c>
      <c r="BE180" t="s">
        <v>681</v>
      </c>
      <c r="BF180" t="s">
        <v>682</v>
      </c>
      <c r="BG180" t="s">
        <v>683</v>
      </c>
      <c r="BH180" s="80"/>
      <c r="BI180" s="80"/>
      <c r="BJ180" s="80"/>
      <c r="BK180" s="80"/>
      <c r="BL180" s="80"/>
      <c r="BM180" s="80"/>
      <c r="BN180" s="80"/>
      <c r="BO180" s="80"/>
      <c r="BP180" s="80"/>
      <c r="BQ180" s="80"/>
      <c r="BR180" s="80"/>
    </row>
    <row r="181" spans="1:73">
      <c r="A181" t="s">
        <v>684</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812</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686</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354</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804</v>
      </c>
      <c r="C219" t="s">
        <v>805</v>
      </c>
      <c r="D219" t="s">
        <v>806</v>
      </c>
      <c r="E219" t="s">
        <v>727</v>
      </c>
      <c r="F219" t="s">
        <v>393</v>
      </c>
      <c r="G219" t="s">
        <v>394</v>
      </c>
      <c r="H219" t="s">
        <v>395</v>
      </c>
      <c r="I219" t="s">
        <v>396</v>
      </c>
      <c r="J219" t="s">
        <v>397</v>
      </c>
      <c r="K219" t="s">
        <v>398</v>
      </c>
      <c r="L219" t="s">
        <v>399</v>
      </c>
      <c r="M219" t="s">
        <v>400</v>
      </c>
      <c r="N219" t="s">
        <v>401</v>
      </c>
      <c r="O219" t="s">
        <v>402</v>
      </c>
      <c r="P219" t="s">
        <v>402</v>
      </c>
      <c r="Q219" t="s">
        <v>403</v>
      </c>
      <c r="R219" t="s">
        <v>404</v>
      </c>
      <c r="S219" t="s">
        <v>405</v>
      </c>
      <c r="T219" t="s">
        <v>406</v>
      </c>
      <c r="U219" t="s">
        <v>407</v>
      </c>
      <c r="V219" t="s">
        <v>408</v>
      </c>
      <c r="W219" t="s">
        <v>409</v>
      </c>
      <c r="X219" t="s">
        <v>410</v>
      </c>
      <c r="Y219" t="s">
        <v>411</v>
      </c>
      <c r="Z219" t="s">
        <v>412</v>
      </c>
      <c r="AA219" t="s">
        <v>413</v>
      </c>
      <c r="AB219" t="s">
        <v>414</v>
      </c>
      <c r="AC219" t="s">
        <v>415</v>
      </c>
      <c r="AD219" t="s">
        <v>416</v>
      </c>
      <c r="AE219" t="s">
        <v>417</v>
      </c>
      <c r="AF219" t="s">
        <v>418</v>
      </c>
      <c r="AG219" t="s">
        <v>419</v>
      </c>
      <c r="AH219" t="s">
        <v>420</v>
      </c>
      <c r="AI219" t="s">
        <v>421</v>
      </c>
      <c r="AJ219" t="s">
        <v>422</v>
      </c>
      <c r="AK219" t="s">
        <v>423</v>
      </c>
      <c r="AL219" t="s">
        <v>424</v>
      </c>
      <c r="AM219" t="s">
        <v>425</v>
      </c>
      <c r="AN219" t="s">
        <v>426</v>
      </c>
      <c r="AO219" t="s">
        <v>427</v>
      </c>
      <c r="AP219" t="s">
        <v>428</v>
      </c>
      <c r="AQ219" t="s">
        <v>429</v>
      </c>
      <c r="AR219" t="s">
        <v>430</v>
      </c>
      <c r="AS219" t="s">
        <v>431</v>
      </c>
      <c r="AT219" t="s">
        <v>432</v>
      </c>
      <c r="AU219" t="s">
        <v>433</v>
      </c>
      <c r="AV219" t="s">
        <v>434</v>
      </c>
      <c r="AW219" t="s">
        <v>435</v>
      </c>
      <c r="AX219" t="s">
        <v>436</v>
      </c>
      <c r="AY219" t="s">
        <v>437</v>
      </c>
      <c r="AZ219" t="s">
        <v>438</v>
      </c>
      <c r="BA219" t="s">
        <v>439</v>
      </c>
      <c r="BB219" t="s">
        <v>440</v>
      </c>
      <c r="BC219" t="s">
        <v>441</v>
      </c>
      <c r="BD219" t="s">
        <v>442</v>
      </c>
      <c r="BE219" t="s">
        <v>443</v>
      </c>
      <c r="BF219" t="s">
        <v>444</v>
      </c>
      <c r="BG219" t="s">
        <v>445</v>
      </c>
    </row>
    <row r="220" spans="1:119">
      <c r="A220" t="s">
        <v>555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556</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705</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359</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557</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558</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360</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559</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560</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561</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564</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565</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566</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567</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568</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706</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569</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571</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572</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348</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357</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358</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573</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574</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575</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576</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577</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578</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579</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580</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581</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707</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582</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815</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583</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584</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599</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623</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585</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361</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586</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587</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588</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590</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592</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593</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594</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595</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596</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362</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594</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595</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596</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597</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598</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600</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363</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601</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602</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603</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604</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605</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608</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609</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611</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612</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613</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732</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615</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616</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708</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618</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621</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816</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817</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622</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624</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364</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365</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626</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628</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629</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630</v>
      </c>
      <c r="B302" t="s">
        <v>809</v>
      </c>
      <c r="C302" t="s">
        <v>810</v>
      </c>
      <c r="D302" t="s">
        <v>811</v>
      </c>
      <c r="E302" t="s">
        <v>728</v>
      </c>
      <c r="F302" t="s">
        <v>631</v>
      </c>
      <c r="G302" t="s">
        <v>632</v>
      </c>
      <c r="H302" t="s">
        <v>633</v>
      </c>
      <c r="I302" t="s">
        <v>634</v>
      </c>
      <c r="J302" t="s">
        <v>635</v>
      </c>
      <c r="K302" t="s">
        <v>636</v>
      </c>
      <c r="L302" t="s">
        <v>637</v>
      </c>
      <c r="M302" t="s">
        <v>638</v>
      </c>
      <c r="N302" t="s">
        <v>639</v>
      </c>
      <c r="O302" t="s">
        <v>640</v>
      </c>
      <c r="P302" t="s">
        <v>640</v>
      </c>
      <c r="Q302" t="s">
        <v>641</v>
      </c>
      <c r="R302" t="s">
        <v>642</v>
      </c>
      <c r="S302" t="s">
        <v>643</v>
      </c>
      <c r="T302" t="s">
        <v>644</v>
      </c>
      <c r="U302" t="s">
        <v>645</v>
      </c>
      <c r="V302" t="s">
        <v>646</v>
      </c>
      <c r="W302" t="s">
        <v>647</v>
      </c>
      <c r="X302" t="s">
        <v>648</v>
      </c>
      <c r="Y302" t="s">
        <v>649</v>
      </c>
      <c r="Z302" t="s">
        <v>650</v>
      </c>
      <c r="AA302" t="s">
        <v>651</v>
      </c>
      <c r="AB302" t="s">
        <v>652</v>
      </c>
      <c r="AC302" t="s">
        <v>653</v>
      </c>
      <c r="AD302" t="s">
        <v>654</v>
      </c>
      <c r="AE302" t="s">
        <v>655</v>
      </c>
      <c r="AF302" t="s">
        <v>656</v>
      </c>
      <c r="AG302" t="s">
        <v>657</v>
      </c>
      <c r="AH302" t="s">
        <v>658</v>
      </c>
      <c r="AI302" t="s">
        <v>659</v>
      </c>
      <c r="AJ302" t="s">
        <v>660</v>
      </c>
      <c r="AK302" t="s">
        <v>661</v>
      </c>
      <c r="AL302" t="s">
        <v>662</v>
      </c>
      <c r="AM302" t="s">
        <v>663</v>
      </c>
      <c r="AN302" t="s">
        <v>664</v>
      </c>
      <c r="AO302" t="s">
        <v>665</v>
      </c>
      <c r="AP302" t="s">
        <v>666</v>
      </c>
      <c r="AQ302" t="s">
        <v>667</v>
      </c>
      <c r="AR302" t="s">
        <v>668</v>
      </c>
      <c r="AS302" t="s">
        <v>669</v>
      </c>
      <c r="AT302" t="s">
        <v>670</v>
      </c>
      <c r="AU302" t="s">
        <v>671</v>
      </c>
      <c r="AV302" t="s">
        <v>672</v>
      </c>
      <c r="AW302" t="s">
        <v>673</v>
      </c>
      <c r="AX302" t="s">
        <v>674</v>
      </c>
      <c r="AY302" t="s">
        <v>675</v>
      </c>
      <c r="AZ302" t="s">
        <v>676</v>
      </c>
      <c r="BA302" t="s">
        <v>677</v>
      </c>
      <c r="BB302" t="s">
        <v>678</v>
      </c>
      <c r="BC302" t="s">
        <v>679</v>
      </c>
      <c r="BD302" t="s">
        <v>680</v>
      </c>
      <c r="BE302" t="s">
        <v>681</v>
      </c>
      <c r="BF302" t="s">
        <v>682</v>
      </c>
      <c r="BG302" t="s">
        <v>683</v>
      </c>
    </row>
    <row r="303" spans="1:59">
      <c r="A303" t="s">
        <v>684</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812</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686</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379</v>
      </c>
      <c r="R347" s="134" t="s">
        <v>380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347" t="s">
        <v>11</v>
      </c>
      <c r="C349" s="347"/>
      <c r="D349" s="347"/>
      <c r="E349" s="347"/>
      <c r="F349" s="347"/>
      <c r="G349" s="347"/>
      <c r="H349" s="347"/>
      <c r="I349" s="347"/>
      <c r="J349" s="347"/>
      <c r="K349" s="347"/>
      <c r="L349" s="347"/>
      <c r="M349" s="347"/>
      <c r="N349" s="347"/>
      <c r="O349" s="115"/>
      <c r="P349" s="115"/>
      <c r="Q349" s="6"/>
      <c r="R349" s="3"/>
    </row>
    <row r="350" spans="1:54" ht="14">
      <c r="B350" s="368" t="s">
        <v>310</v>
      </c>
      <c r="C350" s="368"/>
      <c r="D350" s="368"/>
      <c r="E350" s="368"/>
      <c r="F350" s="368"/>
      <c r="G350" s="368"/>
      <c r="H350" s="368"/>
      <c r="I350" s="368"/>
      <c r="J350" s="368"/>
      <c r="K350" s="368"/>
      <c r="L350" s="368"/>
      <c r="M350" s="368"/>
      <c r="N350" s="368"/>
      <c r="O350" s="116"/>
      <c r="P350" s="116"/>
      <c r="Q350" s="6"/>
      <c r="R350" s="3"/>
    </row>
    <row r="351" spans="1:54" ht="1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ht="1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ht="14">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ht="14">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ht="14">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388</v>
      </c>
    </row>
    <row r="356" spans="2:18" ht="14">
      <c r="B356" s="368" t="s">
        <v>311</v>
      </c>
      <c r="C356" s="368"/>
      <c r="D356" s="368"/>
      <c r="E356" s="368"/>
      <c r="F356" s="368"/>
      <c r="G356" s="368"/>
      <c r="H356" s="368"/>
      <c r="I356" s="368"/>
      <c r="J356" s="368"/>
      <c r="K356" s="368"/>
      <c r="L356" s="368"/>
      <c r="M356" s="368"/>
      <c r="N356" s="368"/>
      <c r="O356" s="116"/>
      <c r="P356" s="116"/>
      <c r="Q356" s="6"/>
      <c r="R356" s="3"/>
    </row>
    <row r="357" spans="2:18" ht="14">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ht="14">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ht="14">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ht="14">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ht="14">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388</v>
      </c>
    </row>
    <row r="362" spans="2:18" ht="14">
      <c r="B362" s="368" t="s">
        <v>312</v>
      </c>
      <c r="C362" s="368"/>
      <c r="D362" s="368"/>
      <c r="E362" s="368"/>
      <c r="F362" s="368"/>
      <c r="G362" s="368"/>
      <c r="H362" s="368"/>
      <c r="I362" s="368"/>
      <c r="J362" s="368"/>
      <c r="K362" s="368"/>
      <c r="L362" s="368"/>
      <c r="M362" s="368"/>
      <c r="N362" s="368"/>
      <c r="O362" s="116"/>
      <c r="P362" s="116"/>
      <c r="Q362" s="6"/>
      <c r="R362" s="3"/>
    </row>
    <row r="363" spans="2:18" ht="14">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ht="14">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ht="14">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ht="14">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ht="14">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388</v>
      </c>
    </row>
    <row r="368" spans="2:18" ht="14">
      <c r="B368" s="368" t="s">
        <v>313</v>
      </c>
      <c r="C368" s="368"/>
      <c r="D368" s="368"/>
      <c r="E368" s="368"/>
      <c r="F368" s="368"/>
      <c r="G368" s="368"/>
      <c r="H368" s="368"/>
      <c r="I368" s="368"/>
      <c r="J368" s="368"/>
      <c r="K368" s="368"/>
      <c r="L368" s="368"/>
      <c r="M368" s="368"/>
      <c r="N368" s="368"/>
      <c r="O368" s="116"/>
      <c r="P368" s="116"/>
      <c r="Q368" s="6"/>
      <c r="R368" s="3"/>
    </row>
    <row r="369" spans="1:18" ht="14">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ht="14">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ht="14">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ht="14">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ht="14">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388</v>
      </c>
    </row>
    <row r="374" spans="1:18" ht="14">
      <c r="A374" s="84"/>
      <c r="B374" s="369" t="s">
        <v>314</v>
      </c>
      <c r="C374" s="369"/>
      <c r="D374" s="369"/>
      <c r="E374" s="369"/>
      <c r="F374" s="369"/>
      <c r="G374" s="369"/>
      <c r="H374" s="369"/>
      <c r="I374" s="369"/>
      <c r="J374" s="369"/>
      <c r="K374" s="369"/>
      <c r="L374" s="369"/>
      <c r="M374" s="369"/>
      <c r="N374" s="369"/>
      <c r="O374" s="116"/>
      <c r="P374" s="116"/>
      <c r="Q374" s="6"/>
      <c r="R374" s="3"/>
    </row>
    <row r="375" spans="1:18" ht="14">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ht="14">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ht="14">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ht="14">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ht="14">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388</v>
      </c>
    </row>
    <row r="380" spans="1:18" ht="14">
      <c r="B380" s="368" t="s">
        <v>315</v>
      </c>
      <c r="C380" s="368"/>
      <c r="D380" s="368"/>
      <c r="E380" s="368"/>
      <c r="F380" s="368"/>
      <c r="G380" s="368"/>
      <c r="H380" s="368"/>
      <c r="I380" s="368"/>
      <c r="J380" s="368"/>
      <c r="K380" s="368"/>
      <c r="L380" s="368"/>
      <c r="M380" s="368"/>
      <c r="N380" s="368"/>
      <c r="O380" s="116"/>
      <c r="P380" s="116"/>
      <c r="Q380" s="6"/>
      <c r="R380" s="3"/>
    </row>
    <row r="381" spans="1:18" ht="14">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ht="14">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ht="14">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ht="14">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ht="14">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388</v>
      </c>
    </row>
    <row r="386" spans="1:18" ht="14">
      <c r="B386" s="368" t="s">
        <v>316</v>
      </c>
      <c r="C386" s="368"/>
      <c r="D386" s="368"/>
      <c r="E386" s="368"/>
      <c r="F386" s="368"/>
      <c r="G386" s="368"/>
      <c r="H386" s="368"/>
      <c r="I386" s="368"/>
      <c r="J386" s="368"/>
      <c r="K386" s="368"/>
      <c r="L386" s="368"/>
      <c r="M386" s="368"/>
      <c r="N386" s="368"/>
      <c r="O386" s="116"/>
      <c r="P386" s="116"/>
      <c r="Q386" s="6"/>
      <c r="R386" s="3"/>
    </row>
    <row r="387" spans="1:18" ht="14">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ht="14">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ht="14">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ht="14">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ht="14">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388</v>
      </c>
    </row>
    <row r="392" spans="1:18" ht="14">
      <c r="A392" s="84"/>
      <c r="B392" s="369" t="s">
        <v>317</v>
      </c>
      <c r="C392" s="369"/>
      <c r="D392" s="369"/>
      <c r="E392" s="369"/>
      <c r="F392" s="369"/>
      <c r="G392" s="369"/>
      <c r="H392" s="369"/>
      <c r="I392" s="369"/>
      <c r="J392" s="369"/>
      <c r="K392" s="369"/>
      <c r="L392" s="369"/>
      <c r="M392" s="369"/>
      <c r="N392" s="369"/>
      <c r="O392" s="116"/>
      <c r="P392" s="116"/>
      <c r="Q392" s="6"/>
      <c r="R392" s="3"/>
    </row>
    <row r="393" spans="1:18" ht="14">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ht="14">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ht="14">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ht="14">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ht="14">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388</v>
      </c>
    </row>
    <row r="398" spans="1:18" ht="14">
      <c r="B398" s="347" t="s">
        <v>318</v>
      </c>
      <c r="C398" s="347"/>
      <c r="D398" s="347"/>
      <c r="E398" s="347"/>
      <c r="F398" s="347"/>
      <c r="G398" s="347"/>
      <c r="H398" s="347"/>
      <c r="I398" s="347"/>
      <c r="J398" s="347"/>
      <c r="K398" s="347"/>
      <c r="L398" s="347"/>
      <c r="M398" s="347"/>
      <c r="N398" s="347"/>
      <c r="O398" s="115"/>
      <c r="P398" s="115"/>
      <c r="Q398" s="6"/>
      <c r="R398" s="3"/>
    </row>
    <row r="399" spans="1:18" ht="14">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ht="14">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ht="14">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ht="14">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ht="14">
      <c r="B403" s="364" t="s">
        <v>1</v>
      </c>
      <c r="C403" s="364"/>
      <c r="D403" s="364"/>
      <c r="E403" s="364"/>
      <c r="F403" s="364"/>
      <c r="G403" s="364"/>
      <c r="H403" s="364"/>
      <c r="I403" s="364"/>
      <c r="J403" s="364"/>
      <c r="K403" s="364"/>
      <c r="L403" s="364"/>
      <c r="M403" s="364"/>
      <c r="N403" s="364"/>
      <c r="O403" s="117"/>
      <c r="P403" s="117"/>
    </row>
    <row r="404" spans="1:18" ht="14">
      <c r="B404" s="365" t="s">
        <v>320</v>
      </c>
      <c r="C404" s="365"/>
      <c r="D404" s="365"/>
      <c r="E404" s="365"/>
      <c r="F404" s="365"/>
      <c r="G404" s="365"/>
      <c r="H404" s="365"/>
      <c r="I404" s="365"/>
      <c r="J404" s="365"/>
      <c r="K404" s="365"/>
      <c r="L404" s="365"/>
      <c r="M404" s="365"/>
      <c r="N404" s="365"/>
      <c r="O404" s="118"/>
      <c r="P404" s="118"/>
      <c r="Q404" s="6"/>
      <c r="R404" s="3"/>
    </row>
    <row r="405" spans="1:18" ht="14">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ht="14">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ht="14">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ht="14">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ht="14">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388</v>
      </c>
    </row>
    <row r="410" spans="1:18" ht="14">
      <c r="A410" s="84"/>
      <c r="B410" s="365" t="s">
        <v>323</v>
      </c>
      <c r="C410" s="365"/>
      <c r="D410" s="365"/>
      <c r="E410" s="365"/>
      <c r="F410" s="365"/>
      <c r="G410" s="365"/>
      <c r="H410" s="365"/>
      <c r="I410" s="365"/>
      <c r="J410" s="365"/>
      <c r="K410" s="365"/>
      <c r="L410" s="365"/>
      <c r="M410" s="365"/>
      <c r="N410" s="365"/>
      <c r="O410" s="118"/>
      <c r="P410" s="118"/>
      <c r="Q410" s="6"/>
      <c r="R410" s="3"/>
    </row>
    <row r="411" spans="1:18" ht="14">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ht="14">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ht="14">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ht="14">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ht="14">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388</v>
      </c>
    </row>
    <row r="416" spans="1:18" ht="14">
      <c r="B416" s="370" t="s">
        <v>2</v>
      </c>
      <c r="C416" s="370"/>
      <c r="D416" s="370"/>
      <c r="E416" s="370"/>
      <c r="F416" s="370"/>
      <c r="G416" s="370"/>
      <c r="H416" s="370"/>
      <c r="I416" s="370"/>
      <c r="J416" s="370"/>
      <c r="K416" s="370"/>
      <c r="L416" s="370"/>
      <c r="M416" s="370"/>
      <c r="N416" s="370"/>
      <c r="O416" s="119"/>
      <c r="P416" s="119"/>
      <c r="Q416" s="6"/>
      <c r="R416" s="3"/>
    </row>
    <row r="417" spans="2:18" ht="14">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ht="14">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ht="14">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ht="14">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ht="14">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388</v>
      </c>
    </row>
    <row r="422" spans="2:18" ht="14">
      <c r="B422" s="365" t="s">
        <v>3</v>
      </c>
      <c r="C422" s="365"/>
      <c r="D422" s="365"/>
      <c r="E422" s="365"/>
      <c r="F422" s="365"/>
      <c r="G422" s="365"/>
      <c r="H422" s="365"/>
      <c r="I422" s="365"/>
      <c r="J422" s="365"/>
      <c r="K422" s="365"/>
      <c r="L422" s="365"/>
      <c r="M422" s="365"/>
      <c r="N422" s="365"/>
      <c r="O422" s="118"/>
      <c r="P422" s="118"/>
      <c r="Q422" s="6"/>
      <c r="R422" s="3"/>
    </row>
    <row r="423" spans="2:18" ht="14">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ht="14">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ht="14">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388</v>
      </c>
    </row>
    <row r="428" spans="2:18" ht="14">
      <c r="B428" s="365" t="s">
        <v>4</v>
      </c>
      <c r="C428" s="365"/>
      <c r="D428" s="365"/>
      <c r="E428" s="365"/>
      <c r="F428" s="365"/>
      <c r="G428" s="365"/>
      <c r="H428" s="365"/>
      <c r="I428" s="365"/>
      <c r="J428" s="365"/>
      <c r="K428" s="365"/>
      <c r="L428" s="365"/>
      <c r="M428" s="365"/>
      <c r="N428" s="365"/>
      <c r="O428" s="118"/>
      <c r="P428" s="118"/>
      <c r="Q428" s="6"/>
      <c r="R428" s="3"/>
    </row>
    <row r="429" spans="2:18" ht="14">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ht="14">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ht="14">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ht="14">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ht="14">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ht="14">
      <c r="A434" s="84"/>
      <c r="B434" s="365" t="s">
        <v>325</v>
      </c>
      <c r="C434" s="365"/>
      <c r="D434" s="365"/>
      <c r="E434" s="365"/>
      <c r="F434" s="365"/>
      <c r="G434" s="365"/>
      <c r="H434" s="365"/>
      <c r="I434" s="365"/>
      <c r="J434" s="365"/>
      <c r="K434" s="365"/>
      <c r="L434" s="365"/>
      <c r="M434" s="365"/>
      <c r="N434" s="365"/>
      <c r="O434" s="118"/>
      <c r="P434" s="118"/>
      <c r="Q434" s="6"/>
      <c r="R434" s="3"/>
    </row>
    <row r="435" spans="1:18" ht="14">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ht="14">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ht="14">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ht="14">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ht="14">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388</v>
      </c>
    </row>
    <row r="440" spans="1:18" ht="14">
      <c r="B440" s="364" t="s">
        <v>326</v>
      </c>
      <c r="C440" s="364"/>
      <c r="D440" s="364"/>
      <c r="E440" s="364"/>
      <c r="F440" s="364"/>
      <c r="G440" s="364"/>
      <c r="H440" s="364"/>
      <c r="I440" s="364"/>
      <c r="J440" s="364"/>
      <c r="K440" s="364"/>
      <c r="L440" s="364"/>
      <c r="M440" s="364"/>
      <c r="N440" s="364"/>
      <c r="O440" s="117"/>
      <c r="P440" s="117"/>
      <c r="Q440" s="6"/>
      <c r="R440" s="3"/>
    </row>
    <row r="441" spans="1:18" ht="14">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ht="14">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ht="14">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ht="14">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ht="14">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388</v>
      </c>
    </row>
    <row r="446" spans="1:18" ht="14">
      <c r="B446" s="363" t="s">
        <v>17</v>
      </c>
      <c r="C446" s="363"/>
      <c r="D446" s="363"/>
      <c r="E446" s="363"/>
      <c r="F446" s="363"/>
      <c r="G446" s="363"/>
      <c r="H446" s="363"/>
      <c r="I446" s="363"/>
      <c r="J446" s="363"/>
      <c r="K446" s="363"/>
      <c r="L446" s="363"/>
      <c r="M446" s="363"/>
      <c r="N446" s="363"/>
      <c r="O446" s="120"/>
      <c r="P446" s="120"/>
      <c r="Q446" s="6"/>
      <c r="R446" s="11"/>
    </row>
    <row r="447" spans="1:18" ht="14">
      <c r="B447" s="367" t="s">
        <v>327</v>
      </c>
      <c r="C447" s="367"/>
      <c r="D447" s="367"/>
      <c r="E447" s="367"/>
      <c r="F447" s="367"/>
      <c r="G447" s="367"/>
      <c r="H447" s="367"/>
      <c r="I447" s="367"/>
      <c r="J447" s="367"/>
      <c r="K447" s="367"/>
      <c r="L447" s="367"/>
      <c r="M447" s="367"/>
      <c r="N447" s="367"/>
      <c r="O447" s="121"/>
      <c r="P447" s="121"/>
    </row>
    <row r="448" spans="1:18" ht="14">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ht="14">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ht="14">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ht="14">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ht="14">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388</v>
      </c>
    </row>
    <row r="453" spans="1:19" ht="14">
      <c r="B453" s="363" t="s">
        <v>328</v>
      </c>
      <c r="C453" s="363"/>
      <c r="D453" s="363"/>
      <c r="E453" s="363"/>
      <c r="F453" s="363"/>
      <c r="G453" s="363"/>
      <c r="H453" s="363"/>
      <c r="I453" s="363"/>
      <c r="J453" s="363"/>
      <c r="K453" s="363"/>
      <c r="L453" s="363"/>
      <c r="M453" s="363"/>
      <c r="N453" s="363"/>
      <c r="O453" s="120"/>
      <c r="P453" s="120"/>
    </row>
    <row r="454" spans="1:19" ht="14">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ht="14">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ht="14">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ht="14">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ht="14">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388</v>
      </c>
    </row>
    <row r="459" spans="1:19" ht="14">
      <c r="B459" s="347" t="s">
        <v>18</v>
      </c>
      <c r="C459" s="347"/>
      <c r="D459" s="347"/>
      <c r="E459" s="347"/>
      <c r="F459" s="347"/>
      <c r="G459" s="347"/>
      <c r="H459" s="347"/>
      <c r="I459" s="347"/>
      <c r="J459" s="347"/>
      <c r="K459" s="347"/>
      <c r="L459" s="347"/>
      <c r="M459" s="347"/>
      <c r="N459" s="347"/>
      <c r="O459" s="115"/>
      <c r="P459" s="115"/>
      <c r="Q459" s="6"/>
      <c r="R459" s="15"/>
    </row>
    <row r="460" spans="1:19" ht="14">
      <c r="B460" s="347" t="s">
        <v>346</v>
      </c>
      <c r="C460" s="347"/>
      <c r="D460" s="347"/>
      <c r="E460" s="347"/>
      <c r="F460" s="347"/>
      <c r="G460" s="347"/>
      <c r="H460" s="347"/>
      <c r="I460" s="347"/>
      <c r="J460" s="347"/>
      <c r="K460" s="347"/>
      <c r="L460" s="347"/>
      <c r="M460" s="347"/>
      <c r="N460" s="347"/>
      <c r="O460" s="115"/>
      <c r="P460" s="115"/>
      <c r="Q460" s="6"/>
      <c r="R460" s="9"/>
    </row>
    <row r="461" spans="1:19" ht="14">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ht="14">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ht="14">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ht="14">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ht="14">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ht="14">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ht="14">
      <c r="B467" s="347" t="s">
        <v>309</v>
      </c>
      <c r="C467" s="347"/>
      <c r="D467" s="347"/>
      <c r="E467" s="347"/>
      <c r="F467" s="347"/>
      <c r="G467" s="347"/>
      <c r="H467" s="347"/>
      <c r="I467" s="347"/>
      <c r="J467" s="347"/>
      <c r="K467" s="347"/>
      <c r="L467" s="347"/>
      <c r="M467" s="347"/>
      <c r="N467" s="347"/>
      <c r="O467" s="115"/>
      <c r="P467" s="115"/>
      <c r="Q467" s="6"/>
      <c r="R467" s="9"/>
    </row>
    <row r="468" spans="1:18" ht="14">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ht="14">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ht="14">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ht="14">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ht="14">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ht="14">
      <c r="B473" s="347" t="s">
        <v>347</v>
      </c>
      <c r="C473" s="347"/>
      <c r="D473" s="347"/>
      <c r="E473" s="347"/>
      <c r="F473" s="347"/>
      <c r="G473" s="347"/>
      <c r="H473" s="347"/>
      <c r="I473" s="347"/>
      <c r="J473" s="347"/>
      <c r="K473" s="347"/>
      <c r="L473" s="347"/>
      <c r="M473" s="347"/>
      <c r="N473" s="347"/>
      <c r="O473" s="115"/>
      <c r="P473" s="115"/>
      <c r="Q473" s="6"/>
      <c r="R473" s="9"/>
    </row>
    <row r="474" spans="1:18" ht="14">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ht="14">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ht="14">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ht="14">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ht="14">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ht="14">
      <c r="B479" s="347" t="s">
        <v>355</v>
      </c>
      <c r="C479" s="347"/>
      <c r="D479" s="347"/>
      <c r="E479" s="347"/>
      <c r="F479" s="347"/>
      <c r="G479" s="347"/>
      <c r="H479" s="347"/>
      <c r="I479" s="347"/>
      <c r="J479" s="347"/>
      <c r="K479" s="347"/>
      <c r="L479" s="347"/>
      <c r="M479" s="347"/>
      <c r="N479" s="347"/>
      <c r="O479" s="115"/>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ht="14">
      <c r="B485" s="347" t="s">
        <v>356</v>
      </c>
      <c r="C485" s="347"/>
      <c r="D485" s="347"/>
      <c r="E485" s="347"/>
      <c r="F485" s="347"/>
      <c r="G485" s="347"/>
      <c r="H485" s="347"/>
      <c r="I485" s="347"/>
      <c r="J485" s="347"/>
      <c r="K485" s="347"/>
      <c r="L485" s="347"/>
      <c r="M485" s="347"/>
      <c r="N485" s="347"/>
      <c r="O485" s="115"/>
      <c r="P485" s="115"/>
      <c r="Q485" s="6"/>
      <c r="R485" s="9"/>
    </row>
    <row r="486" spans="2:18" ht="14">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ht="14">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ht="14">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ht="14">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ht="14">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ht="14">
      <c r="B491" s="347" t="s">
        <v>349</v>
      </c>
      <c r="C491" s="347"/>
      <c r="D491" s="347"/>
      <c r="E491" s="347"/>
      <c r="F491" s="347"/>
      <c r="G491" s="347"/>
      <c r="H491" s="347"/>
      <c r="I491" s="347"/>
      <c r="J491" s="347"/>
      <c r="K491" s="347"/>
      <c r="L491" s="347"/>
      <c r="M491" s="347"/>
      <c r="N491" s="347"/>
      <c r="O491" s="115"/>
      <c r="P491" s="115"/>
      <c r="Q491" s="6"/>
      <c r="R491" s="9"/>
    </row>
    <row r="492" spans="2:18" s="2" customFormat="1" ht="14">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ht="14">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ht="14">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ht="14">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ht="14">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ht="14">
      <c r="B497" s="364" t="s">
        <v>21</v>
      </c>
      <c r="C497" s="364"/>
      <c r="D497" s="364"/>
      <c r="E497" s="364"/>
      <c r="F497" s="364"/>
      <c r="G497" s="364"/>
      <c r="H497" s="364"/>
      <c r="I497" s="364"/>
      <c r="J497" s="364"/>
      <c r="K497" s="364"/>
      <c r="L497" s="364"/>
      <c r="M497" s="364"/>
      <c r="N497" s="364"/>
      <c r="O497" s="117"/>
      <c r="P497" s="117"/>
      <c r="Q497" s="6"/>
      <c r="R497" s="9"/>
    </row>
    <row r="498" spans="1:18" ht="14">
      <c r="B498" s="365" t="s">
        <v>350</v>
      </c>
      <c r="C498" s="365"/>
      <c r="D498" s="365"/>
      <c r="E498" s="365"/>
      <c r="F498" s="365"/>
      <c r="G498" s="365"/>
      <c r="H498" s="365"/>
      <c r="I498" s="365"/>
      <c r="J498" s="365"/>
      <c r="K498" s="365"/>
      <c r="L498" s="365"/>
      <c r="M498" s="365"/>
      <c r="N498" s="365"/>
      <c r="O498" s="118"/>
      <c r="P498" s="118"/>
      <c r="Q498" s="6"/>
      <c r="R498" s="9"/>
    </row>
    <row r="499" spans="1:18" ht="14">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ht="14">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ht="14">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ht="14">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ht="14">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ht="14">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388</v>
      </c>
    </row>
    <row r="505" spans="1:18" s="87" customFormat="1" ht="14">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ht="14">
      <c r="B506" s="363" t="s">
        <v>22</v>
      </c>
      <c r="C506" s="363"/>
      <c r="D506" s="363"/>
      <c r="E506" s="363"/>
      <c r="F506" s="363"/>
      <c r="G506" s="363"/>
      <c r="H506" s="363"/>
      <c r="I506" s="363"/>
      <c r="J506" s="363"/>
      <c r="K506" s="363"/>
      <c r="L506" s="363"/>
      <c r="M506" s="363"/>
      <c r="N506" s="363"/>
      <c r="O506" s="120"/>
      <c r="P506" s="120"/>
      <c r="Q506" s="6"/>
      <c r="R506" s="9"/>
    </row>
    <row r="507" spans="1:18" ht="14">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ht="14">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ht="14">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ht="14">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ht="14">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ht="14">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ht="14">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ht="14">
      <c r="B514" s="364" t="s">
        <v>24</v>
      </c>
      <c r="C514" s="364"/>
      <c r="D514" s="364"/>
      <c r="E514" s="364"/>
      <c r="F514" s="364"/>
      <c r="G514" s="364"/>
      <c r="H514" s="364"/>
      <c r="I514" s="364"/>
      <c r="J514" s="364"/>
      <c r="K514" s="364"/>
      <c r="L514" s="364"/>
      <c r="M514" s="364"/>
      <c r="N514" s="364"/>
      <c r="O514" s="117"/>
      <c r="P514" s="117"/>
      <c r="Q514" s="6"/>
      <c r="R514" s="3"/>
    </row>
    <row r="515" spans="1:18" ht="14">
      <c r="B515" s="365" t="s">
        <v>352</v>
      </c>
      <c r="C515" s="365"/>
      <c r="D515" s="365"/>
      <c r="E515" s="365"/>
      <c r="F515" s="365"/>
      <c r="G515" s="365"/>
      <c r="H515" s="365"/>
      <c r="I515" s="365"/>
      <c r="J515" s="365"/>
      <c r="K515" s="365"/>
      <c r="L515" s="365"/>
      <c r="M515" s="365"/>
      <c r="N515" s="365"/>
      <c r="O515" s="118"/>
      <c r="P515" s="118"/>
      <c r="Q515" s="6"/>
      <c r="R515" s="3"/>
    </row>
    <row r="516" spans="1:18" ht="14">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ht="14">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ht="14">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ht="14">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ht="14">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ht="14">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388</v>
      </c>
    </row>
    <row r="522" spans="1:18" s="87" customFormat="1" ht="14">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ht="14">
      <c r="B523" s="365" t="s">
        <v>353</v>
      </c>
      <c r="C523" s="365"/>
      <c r="D523" s="365"/>
      <c r="E523" s="365"/>
      <c r="F523" s="365"/>
      <c r="G523" s="365"/>
      <c r="H523" s="365"/>
      <c r="I523" s="365"/>
      <c r="J523" s="365"/>
      <c r="K523" s="365"/>
      <c r="L523" s="365"/>
      <c r="M523" s="365"/>
      <c r="N523" s="365"/>
      <c r="O523" s="118"/>
      <c r="P523" s="118"/>
      <c r="Q523" s="6"/>
      <c r="R523" s="3"/>
    </row>
    <row r="524" spans="1:18" ht="14">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ht="14">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ht="14">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ht="14">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ht="14">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ht="14">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388</v>
      </c>
    </row>
    <row r="530" spans="1:18" s="87" customFormat="1" ht="14">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ht="14">
      <c r="B531" s="364" t="s">
        <v>351</v>
      </c>
      <c r="C531" s="364"/>
      <c r="D531" s="364"/>
      <c r="E531" s="364"/>
      <c r="F531" s="364"/>
      <c r="G531" s="364"/>
      <c r="H531" s="364"/>
      <c r="I531" s="364"/>
      <c r="J531" s="364"/>
      <c r="K531" s="364"/>
      <c r="L531" s="364"/>
      <c r="M531" s="364"/>
      <c r="N531" s="364"/>
      <c r="O531" s="117"/>
      <c r="P531" s="117"/>
      <c r="Q531" s="6"/>
      <c r="R531" s="3"/>
    </row>
    <row r="532" spans="1:18" ht="14">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ht="14">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ht="14">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ht="14">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ht="14">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ht="14">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388</v>
      </c>
    </row>
    <row r="538" spans="1:18" s="87" customFormat="1" ht="14">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ht="14">
      <c r="B539" s="365" t="s">
        <v>7</v>
      </c>
      <c r="C539" s="365"/>
      <c r="D539" s="365"/>
      <c r="E539" s="365"/>
      <c r="F539" s="365"/>
      <c r="G539" s="365"/>
      <c r="H539" s="365"/>
      <c r="I539" s="365"/>
      <c r="J539" s="365"/>
      <c r="K539" s="365"/>
      <c r="L539" s="365"/>
      <c r="M539" s="365"/>
      <c r="N539" s="365"/>
      <c r="O539" s="118"/>
      <c r="P539" s="118"/>
      <c r="Q539" s="6"/>
      <c r="R539" s="3"/>
    </row>
    <row r="540" spans="1:18" ht="14">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ht="14">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388</v>
      </c>
    </row>
    <row r="546" spans="1:18" ht="14">
      <c r="B546" s="363" t="s">
        <v>25</v>
      </c>
      <c r="C546" s="363"/>
      <c r="D546" s="363"/>
      <c r="E546" s="363"/>
      <c r="F546" s="363"/>
      <c r="G546" s="363"/>
      <c r="H546" s="363"/>
      <c r="I546" s="363"/>
      <c r="J546" s="363"/>
      <c r="K546" s="363"/>
      <c r="L546" s="363"/>
      <c r="M546" s="363"/>
      <c r="N546" s="363"/>
      <c r="O546" s="120"/>
      <c r="P546" s="120"/>
      <c r="Q546" s="6"/>
      <c r="R546" s="3"/>
    </row>
    <row r="547" spans="1:18" ht="14">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ht="14">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ht="14">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ht="14">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ht="14">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ht="14">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ht="14">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ht="14">
      <c r="B554" s="363" t="s">
        <v>27</v>
      </c>
      <c r="C554" s="363"/>
      <c r="D554" s="363"/>
      <c r="E554" s="363"/>
      <c r="F554" s="363"/>
      <c r="G554" s="363"/>
      <c r="H554" s="363"/>
      <c r="I554" s="363"/>
      <c r="J554" s="363"/>
      <c r="K554" s="363"/>
      <c r="L554" s="363"/>
      <c r="M554" s="363"/>
      <c r="N554" s="363"/>
      <c r="O554" s="120"/>
      <c r="P554" s="120"/>
      <c r="Q554" s="6"/>
      <c r="R554" s="11"/>
    </row>
    <row r="555" spans="1:18" ht="14">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ht="14">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ht="14">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ht="14">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ht="14">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ht="14">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ht="14">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ht="14">
      <c r="B562" s="365" t="s">
        <v>357</v>
      </c>
      <c r="C562" s="365"/>
      <c r="D562" s="365"/>
      <c r="E562" s="365"/>
      <c r="F562" s="365"/>
      <c r="G562" s="365"/>
      <c r="H562" s="365"/>
      <c r="I562" s="365"/>
      <c r="J562" s="365"/>
      <c r="K562" s="365"/>
      <c r="L562" s="365"/>
      <c r="M562" s="365"/>
      <c r="N562" s="365"/>
      <c r="O562" s="118"/>
      <c r="P562" s="118"/>
      <c r="Q562" s="6"/>
      <c r="R562" s="3"/>
    </row>
    <row r="563" spans="1:18" ht="14">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ht="14">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ht="14">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ht="14">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ht="14">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ht="14">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388</v>
      </c>
    </row>
    <row r="569" spans="1:18" ht="14">
      <c r="B569" s="363" t="s">
        <v>29</v>
      </c>
      <c r="C569" s="363"/>
      <c r="D569" s="363"/>
      <c r="E569" s="363"/>
      <c r="F569" s="363"/>
      <c r="G569" s="363"/>
      <c r="H569" s="363"/>
      <c r="I569" s="363"/>
      <c r="J569" s="363"/>
      <c r="K569" s="363"/>
      <c r="L569" s="363"/>
      <c r="M569" s="363"/>
      <c r="N569" s="363"/>
      <c r="O569" s="120"/>
      <c r="P569" s="120"/>
      <c r="Q569" s="6"/>
      <c r="R569" s="3"/>
    </row>
    <row r="570" spans="1:18" ht="14">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ht="14">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ht="14">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ht="14">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ht="14">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ht="14">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ht="14">
      <c r="B576" s="366" t="s">
        <v>358</v>
      </c>
      <c r="C576" s="366"/>
      <c r="D576" s="366"/>
      <c r="E576" s="366"/>
      <c r="F576" s="366"/>
      <c r="G576" s="366"/>
      <c r="H576" s="366"/>
      <c r="I576" s="366"/>
      <c r="J576" s="366"/>
      <c r="K576" s="366"/>
      <c r="L576" s="366"/>
      <c r="M576" s="366"/>
      <c r="N576" s="366"/>
      <c r="O576" s="122"/>
      <c r="P576" s="122"/>
      <c r="Q576" s="6"/>
      <c r="R576" s="3"/>
    </row>
    <row r="577" spans="1:18" ht="14">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ht="14">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ht="14">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ht="14">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ht="14">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ht="14">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ht="14">
      <c r="B583" s="363" t="s">
        <v>726</v>
      </c>
      <c r="C583" s="363"/>
      <c r="D583" s="363"/>
      <c r="E583" s="363"/>
      <c r="F583" s="363"/>
      <c r="G583" s="363"/>
      <c r="H583" s="363"/>
      <c r="I583" s="363"/>
      <c r="J583" s="363"/>
      <c r="K583" s="363"/>
      <c r="L583" s="363"/>
      <c r="M583" s="363"/>
      <c r="N583" s="363"/>
      <c r="O583" s="120"/>
      <c r="P583" s="120"/>
      <c r="Q583" s="6"/>
      <c r="R583" s="3"/>
    </row>
    <row r="584" spans="1:18" ht="14">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ht="14">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ht="14">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ht="14">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ht="14">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ht="14">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ht="14">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ht="14">
      <c r="B591" s="347" t="s">
        <v>9</v>
      </c>
      <c r="C591" s="347"/>
      <c r="D591" s="347"/>
      <c r="E591" s="347"/>
      <c r="F591" s="347"/>
      <c r="G591" s="347"/>
      <c r="H591" s="347"/>
      <c r="I591" s="347"/>
      <c r="J591" s="347"/>
      <c r="K591" s="347"/>
      <c r="L591" s="347"/>
      <c r="M591" s="347"/>
      <c r="N591" s="347"/>
      <c r="O591" s="115"/>
      <c r="P591" s="115"/>
    </row>
    <row r="592" spans="1:18" ht="14">
      <c r="B592" s="348" t="s">
        <v>359</v>
      </c>
      <c r="C592" s="348"/>
      <c r="D592" s="348"/>
      <c r="E592" s="348"/>
      <c r="F592" s="348"/>
      <c r="G592" s="348"/>
      <c r="H592" s="348"/>
      <c r="I592" s="348"/>
      <c r="J592" s="348"/>
      <c r="K592" s="348"/>
      <c r="L592" s="348"/>
      <c r="M592" s="348"/>
      <c r="N592" s="348"/>
      <c r="O592" s="123"/>
      <c r="P592" s="123"/>
    </row>
    <row r="593" spans="2:18" ht="14">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ht="14">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ht="14">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ht="14">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ht="14">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388</v>
      </c>
    </row>
    <row r="598" spans="2:18" ht="14">
      <c r="B598" s="349" t="s">
        <v>361</v>
      </c>
      <c r="C598" s="350"/>
      <c r="D598" s="350"/>
      <c r="E598" s="350"/>
      <c r="F598" s="350"/>
      <c r="G598" s="350"/>
      <c r="H598" s="350"/>
      <c r="I598" s="350"/>
      <c r="J598" s="350"/>
      <c r="K598" s="350"/>
      <c r="L598" s="350"/>
      <c r="M598" s="350"/>
      <c r="N598" s="350"/>
      <c r="O598" s="115"/>
      <c r="P598" s="115"/>
    </row>
    <row r="599" spans="2:18" ht="14">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ht="14">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ht="14">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ht="14">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ht="14">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ht="14">
      <c r="B604" s="351" t="s">
        <v>34</v>
      </c>
      <c r="C604" s="352"/>
      <c r="D604" s="352"/>
      <c r="E604" s="352"/>
      <c r="F604" s="352"/>
      <c r="G604" s="352"/>
      <c r="H604" s="352"/>
      <c r="I604" s="352"/>
      <c r="J604" s="352"/>
      <c r="K604" s="352"/>
      <c r="L604" s="352"/>
      <c r="M604" s="352"/>
      <c r="N604" s="352"/>
      <c r="O604" s="120"/>
      <c r="P604" s="120"/>
    </row>
    <row r="605" spans="2:18" ht="14">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ht="14">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ht="14">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ht="14">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ht="14">
      <c r="B609" s="353" t="s">
        <v>10</v>
      </c>
      <c r="C609" s="354"/>
      <c r="D609" s="354"/>
      <c r="E609" s="354"/>
      <c r="F609" s="354"/>
      <c r="G609" s="354"/>
      <c r="H609" s="354"/>
      <c r="I609" s="354"/>
      <c r="J609" s="354"/>
      <c r="K609" s="354"/>
      <c r="L609" s="354"/>
      <c r="M609" s="354"/>
      <c r="N609" s="354"/>
      <c r="O609" s="124"/>
      <c r="P609" s="124"/>
      <c r="Q609" s="6"/>
      <c r="R609" s="9"/>
    </row>
    <row r="610" spans="2:18" ht="14">
      <c r="B610" s="355" t="s">
        <v>362</v>
      </c>
      <c r="C610" s="356"/>
      <c r="D610" s="356"/>
      <c r="E610" s="356"/>
      <c r="F610" s="356"/>
      <c r="G610" s="356"/>
      <c r="H610" s="356"/>
      <c r="I610" s="356"/>
      <c r="J610" s="356"/>
      <c r="K610" s="356"/>
      <c r="L610" s="356"/>
      <c r="M610" s="356"/>
      <c r="N610" s="356"/>
      <c r="O610" s="118"/>
      <c r="P610" s="118"/>
    </row>
    <row r="611" spans="2:18" ht="14">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ht="14">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ht="14">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ht="14">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ht="14">
      <c r="B615" s="357" t="s">
        <v>363</v>
      </c>
      <c r="C615" s="358"/>
      <c r="D615" s="358"/>
      <c r="E615" s="358"/>
      <c r="F615" s="358"/>
      <c r="G615" s="358"/>
      <c r="H615" s="358"/>
      <c r="I615" s="358"/>
      <c r="J615" s="358"/>
      <c r="K615" s="358"/>
      <c r="L615" s="358"/>
      <c r="M615" s="358"/>
      <c r="N615" s="358"/>
      <c r="O615" s="122"/>
      <c r="P615" s="122"/>
    </row>
    <row r="616" spans="2:18" ht="14">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ht="14">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ht="14">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ht="14">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ht="14">
      <c r="B620" s="351" t="s">
        <v>364</v>
      </c>
      <c r="C620" s="352"/>
      <c r="D620" s="352"/>
      <c r="E620" s="352"/>
      <c r="F620" s="352"/>
      <c r="G620" s="352"/>
      <c r="H620" s="352"/>
      <c r="I620" s="352"/>
      <c r="J620" s="352"/>
      <c r="K620" s="352"/>
      <c r="L620" s="352"/>
      <c r="M620" s="352"/>
      <c r="N620" s="352"/>
      <c r="O620" s="120"/>
      <c r="P620" s="120"/>
    </row>
    <row r="621" spans="2:18" ht="14">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ht="14">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ht="14">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ht="14">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ht="14">
      <c r="B625" s="359" t="s">
        <v>365</v>
      </c>
      <c r="C625" s="360"/>
      <c r="D625" s="360"/>
      <c r="E625" s="360"/>
      <c r="F625" s="360"/>
      <c r="G625" s="360"/>
      <c r="H625" s="360"/>
      <c r="I625" s="360"/>
      <c r="J625" s="360"/>
      <c r="K625" s="360"/>
      <c r="L625" s="360"/>
      <c r="M625" s="360"/>
      <c r="N625" s="360"/>
      <c r="O625" s="136"/>
      <c r="P625" s="136"/>
    </row>
    <row r="626" spans="2:18" ht="14">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ht="14">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ht="14">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ht="14">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ht="14">
      <c r="B630" s="361" t="s">
        <v>35</v>
      </c>
      <c r="C630" s="362"/>
      <c r="D630" s="362"/>
      <c r="E630" s="362"/>
      <c r="F630" s="362"/>
      <c r="G630" s="362"/>
      <c r="H630" s="362"/>
      <c r="I630" s="362"/>
      <c r="J630" s="362"/>
      <c r="K630" s="362"/>
      <c r="L630" s="362"/>
      <c r="M630" s="362"/>
      <c r="N630" s="362"/>
      <c r="O630" s="125"/>
      <c r="P630" s="125"/>
      <c r="Q630" s="28"/>
      <c r="R630" s="89"/>
    </row>
    <row r="631" spans="2:18" ht="14">
      <c r="B631" s="337" t="s">
        <v>36</v>
      </c>
      <c r="C631" s="338"/>
      <c r="D631" s="338"/>
      <c r="E631" s="338"/>
      <c r="F631" s="338"/>
      <c r="G631" s="338"/>
      <c r="H631" s="338"/>
      <c r="I631" s="338"/>
      <c r="J631" s="338"/>
      <c r="K631" s="338"/>
      <c r="L631" s="338"/>
      <c r="M631" s="338"/>
      <c r="N631" s="338"/>
      <c r="O631" s="126"/>
      <c r="P631" s="126"/>
      <c r="Q631" s="28"/>
      <c r="R631" s="89"/>
    </row>
    <row r="632" spans="2:18" ht="14">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ht="14">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ht="14">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ht="14">
      <c r="B635" s="337" t="s">
        <v>59</v>
      </c>
      <c r="C635" s="338"/>
      <c r="D635" s="338"/>
      <c r="E635" s="338"/>
      <c r="F635" s="338"/>
      <c r="G635" s="338"/>
      <c r="H635" s="338"/>
      <c r="I635" s="338"/>
      <c r="J635" s="338"/>
      <c r="K635" s="338"/>
      <c r="L635" s="338"/>
      <c r="M635" s="338"/>
      <c r="N635" s="338"/>
      <c r="O635" s="126"/>
      <c r="P635" s="126"/>
      <c r="Q635" s="28"/>
      <c r="R635" s="89"/>
    </row>
    <row r="636" spans="2:18" ht="14">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390</v>
      </c>
    </row>
    <row r="637" spans="2:18" ht="14">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391</v>
      </c>
    </row>
    <row r="638" spans="2:18" ht="14">
      <c r="B638" s="337" t="s">
        <v>366</v>
      </c>
      <c r="C638" s="338"/>
      <c r="D638" s="338"/>
      <c r="E638" s="338"/>
      <c r="F638" s="338"/>
      <c r="G638" s="338"/>
      <c r="H638" s="338"/>
      <c r="I638" s="338"/>
      <c r="J638" s="338"/>
      <c r="K638" s="338"/>
      <c r="L638" s="338"/>
      <c r="M638" s="338"/>
      <c r="N638" s="338"/>
      <c r="O638" s="126"/>
      <c r="P638" s="126"/>
      <c r="Q638" s="28"/>
      <c r="R638" s="89"/>
    </row>
    <row r="639" spans="2:18" ht="14">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ht="14">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ht="14">
      <c r="B641" s="341" t="s">
        <v>389</v>
      </c>
      <c r="C641" s="342"/>
      <c r="D641" s="342"/>
      <c r="E641" s="342"/>
      <c r="F641" s="342"/>
      <c r="G641" s="342"/>
      <c r="H641" s="342"/>
      <c r="I641" s="342"/>
      <c r="J641" s="342"/>
      <c r="K641" s="342"/>
      <c r="L641" s="342"/>
      <c r="M641" s="342"/>
      <c r="N641" s="342"/>
      <c r="O641" s="127"/>
      <c r="P641" s="127"/>
      <c r="Q641" s="40"/>
      <c r="R641" s="41"/>
    </row>
    <row r="642" spans="2:18" ht="14">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ht="14">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ht="14">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ht="14">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ht="14">
      <c r="B646" s="339" t="s">
        <v>42</v>
      </c>
      <c r="C646" s="340"/>
      <c r="D646" s="340"/>
      <c r="E646" s="340"/>
      <c r="F646" s="340"/>
      <c r="G646" s="340"/>
      <c r="H646" s="340"/>
      <c r="I646" s="340"/>
      <c r="J646" s="340"/>
      <c r="K646" s="340"/>
      <c r="L646" s="340"/>
      <c r="M646" s="340"/>
      <c r="N646" s="340"/>
      <c r="O646" s="126"/>
      <c r="P646" s="126"/>
      <c r="Q646" s="28"/>
      <c r="R646" s="89"/>
    </row>
    <row r="647" spans="2:18" ht="14">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ht="14">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ht="14">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ht="14">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ht="14">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ht="14">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ht="14">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199200000</v>
      </c>
      <c r="Q654" s="6"/>
      <c r="R654" s="89" t="s">
        <v>50</v>
      </c>
    </row>
    <row r="655" spans="2:18" ht="14">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0.6875638181842274</v>
      </c>
      <c r="Q655" s="35">
        <f>(SUM(INDEX($B655:$P655,,$R$348-$B$348-$Q$348+1):INDEX($B655:$P655,$R$348-$B$348+1))-MAX(INDEX($B655:$P655,,$R$348-$B$348-$Q$348+1):INDEX($B655:$P655,$R$348-$B$348+1))-MIN(INDEX($B655:$P655,,$R$348-$B$348-$Q$348+1):INDEX($B655:$P655,$R$348-$B$348+1)))/(COUNT(INDEX($B655:$P655,,$R$348-$B$348-$Q$348+1):INDEX($B655:$P655,$R$348-$B$348+1))-2)</f>
        <v>9.4185496573912246</v>
      </c>
      <c r="R655" s="36" t="s">
        <v>51</v>
      </c>
    </row>
    <row r="656" spans="2:18" ht="14">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24.289021801104127</v>
      </c>
      <c r="Q656" s="35">
        <f>(SUM(INDEX($B656:$P656,,$R$348-$B$348-$Q$348+1):INDEX($B656:$P656,$R$348-$B$348+1))-MAX(INDEX($B656:$P656,,$R$348-$B$348-$Q$348+1):INDEX($B656:$P656,$R$348-$B$348+1))-MIN(INDEX($B656:$P656,,$R$348-$B$348-$Q$348+1):INDEX($B656:$P656,$R$348-$B$348+1)))/(COUNT(INDEX($B656:$P656,,$R$348-$B$348-$Q$348+1):INDEX($B656:$P656,$R$348-$B$348+1))-2)</f>
        <v>30.351524107585252</v>
      </c>
      <c r="R656" s="36" t="s">
        <v>52</v>
      </c>
    </row>
    <row r="657" spans="1:18" ht="14">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8.0575918666789974</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ht="14">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0.44955160341922451</v>
      </c>
      <c r="Q658" s="35">
        <f>(SUM(INDEX($B658:$P658,,$R$348-$B$348-$Q$348+1):INDEX($B658:$P658,$R$348-$B$348+1))-MAX(INDEX($B658:$P658,,$R$348-$B$348-$Q$348+1):INDEX($B658:$P658,$R$348-$B$348+1))-MIN(INDEX($B658:$P658,,$R$348-$B$348-$Q$348+1):INDEX($B658:$P658,$R$348-$B$348+1)))/(COUNT(INDEX($B658:$P658,,$R$348-$B$348-$Q$348+1):INDEX($B658:$P658,$R$348-$B$348+1))-2)</f>
        <v>0.96803919956809426</v>
      </c>
      <c r="R658" s="36" t="s">
        <v>54</v>
      </c>
    </row>
    <row r="659" spans="1:18" s="15" customFormat="1" ht="14">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ht="14">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ht="14">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t="str">
        <f>VLOOKUP($Q661,Price!$A$1:$F$1200,6,FALSE)</f>
        <v>41.50</v>
      </c>
      <c r="Q661" s="148" t="s">
        <v>208</v>
      </c>
      <c r="R661" s="36" t="s">
        <v>57</v>
      </c>
    </row>
    <row r="662" spans="1:18" ht="14">
      <c r="B662" s="343" t="s">
        <v>64</v>
      </c>
      <c r="C662" s="344"/>
      <c r="D662" s="344"/>
      <c r="E662" s="344"/>
      <c r="F662" s="344"/>
      <c r="G662" s="344"/>
      <c r="H662" s="344"/>
      <c r="I662" s="344"/>
      <c r="J662" s="344"/>
      <c r="K662" s="344"/>
      <c r="L662" s="344"/>
      <c r="M662" s="344"/>
      <c r="N662" s="344"/>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-0.60603004395097659</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0.73692572615355922</v>
      </c>
      <c r="C665" s="49">
        <f t="shared" si="209"/>
        <v>0.7828574786634136</v>
      </c>
      <c r="D665" s="48">
        <f t="shared" si="209"/>
        <v>0.66974805085443001</v>
      </c>
      <c r="E665" s="49">
        <f t="shared" si="209"/>
        <v>0.48660861612404144</v>
      </c>
      <c r="F665" s="48">
        <f t="shared" si="209"/>
        <v>8.3771698626164737E-2</v>
      </c>
      <c r="G665" s="49">
        <f t="shared" si="209"/>
        <v>-0.61192216637871255</v>
      </c>
      <c r="H665" s="48">
        <f t="shared" si="209"/>
        <v>-0.46376974774267504</v>
      </c>
      <c r="I665" s="49">
        <f t="shared" si="209"/>
        <v>-0.3769418360779726</v>
      </c>
      <c r="J665" s="48">
        <f t="shared" si="209"/>
        <v>-9.4739175267099129E-2</v>
      </c>
      <c r="K665" s="49">
        <f t="shared" si="209"/>
        <v>-3.0997063008833026E-2</v>
      </c>
      <c r="L665" s="48">
        <f t="shared" si="209"/>
        <v>-0.17170493277755566</v>
      </c>
      <c r="M665" s="49">
        <f t="shared" si="209"/>
        <v>0.10590472496540121</v>
      </c>
      <c r="N665" s="50">
        <f t="shared" si="209"/>
        <v>0.10524905906874418</v>
      </c>
      <c r="O665" s="50">
        <f t="shared" si="209"/>
        <v>0.9309073332426947</v>
      </c>
      <c r="P665" s="50">
        <f t="shared" si="209"/>
        <v>0.92699897083998917</v>
      </c>
      <c r="Q665" s="31"/>
      <c r="R665" s="51" t="s">
        <v>67</v>
      </c>
    </row>
    <row r="666" spans="1:18" ht="14">
      <c r="B666" s="48">
        <f t="shared" ref="B666:P666" si="210">($Q656-B656)/$Q656</f>
        <v>0.58414421208049405</v>
      </c>
      <c r="C666" s="49">
        <f t="shared" si="210"/>
        <v>0.61455240727422844</v>
      </c>
      <c r="D666" s="48">
        <f t="shared" si="210"/>
        <v>0.50006881791829361</v>
      </c>
      <c r="E666" s="49">
        <f t="shared" si="210"/>
        <v>0.40784229820708268</v>
      </c>
      <c r="F666" s="48">
        <f t="shared" si="210"/>
        <v>0.14793272450885164</v>
      </c>
      <c r="G666" s="49">
        <f t="shared" si="210"/>
        <v>-0.2825060263116162</v>
      </c>
      <c r="H666" s="48">
        <f t="shared" si="210"/>
        <v>-0.1889959072689191</v>
      </c>
      <c r="I666" s="49">
        <f t="shared" si="210"/>
        <v>-0.12865294954692152</v>
      </c>
      <c r="J666" s="48">
        <f t="shared" si="210"/>
        <v>1.3249889829994569E-2</v>
      </c>
      <c r="K666" s="49">
        <f t="shared" si="210"/>
        <v>9.102281114988503E-2</v>
      </c>
      <c r="L666" s="48">
        <f t="shared" si="210"/>
        <v>-0.14605429697895894</v>
      </c>
      <c r="M666" s="49">
        <f t="shared" si="210"/>
        <v>0.10058725639845867</v>
      </c>
      <c r="N666" s="50">
        <f t="shared" si="210"/>
        <v>5.910026802209975E-2</v>
      </c>
      <c r="O666" s="50">
        <f t="shared" si="210"/>
        <v>0.54884668019444272</v>
      </c>
      <c r="P666" s="50">
        <f t="shared" si="210"/>
        <v>0.19974292839436109</v>
      </c>
      <c r="Q666" s="31"/>
      <c r="R666" s="51" t="s">
        <v>68</v>
      </c>
    </row>
    <row r="667" spans="1:18" ht="14">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0.55877046816677911</v>
      </c>
      <c r="Q667" s="31"/>
      <c r="R667" s="51" t="s">
        <v>69</v>
      </c>
    </row>
    <row r="668" spans="1:18" ht="14">
      <c r="B668" s="48">
        <f t="shared" ref="B668:P668" si="212">($Q658-B658)/$Q658</f>
        <v>0.70348954016966514</v>
      </c>
      <c r="C668" s="49">
        <f t="shared" si="212"/>
        <v>0.76342545362146985</v>
      </c>
      <c r="D668" s="48">
        <f t="shared" si="212"/>
        <v>0.66566116547768139</v>
      </c>
      <c r="E668" s="49">
        <f t="shared" si="212"/>
        <v>0.51206910780358406</v>
      </c>
      <c r="F668" s="48">
        <f t="shared" si="212"/>
        <v>0.16911252936936402</v>
      </c>
      <c r="G668" s="49">
        <f t="shared" si="212"/>
        <v>-0.33903087419256123</v>
      </c>
      <c r="H668" s="48">
        <f t="shared" si="212"/>
        <v>-0.2839842597741134</v>
      </c>
      <c r="I668" s="49">
        <f t="shared" si="212"/>
        <v>-0.22621735868783457</v>
      </c>
      <c r="J668" s="48">
        <f t="shared" si="212"/>
        <v>2.6956115427098262E-2</v>
      </c>
      <c r="K668" s="49">
        <f t="shared" si="212"/>
        <v>5.2361296678571395E-2</v>
      </c>
      <c r="L668" s="48">
        <f t="shared" si="212"/>
        <v>-0.11206657899679927</v>
      </c>
      <c r="M668" s="49">
        <f t="shared" si="212"/>
        <v>0.16053327605920267</v>
      </c>
      <c r="N668" s="50">
        <f t="shared" si="212"/>
        <v>0.11149521269982786</v>
      </c>
      <c r="O668" s="50">
        <f t="shared" si="212"/>
        <v>0.27092229659404693</v>
      </c>
      <c r="P668" s="50">
        <f t="shared" si="212"/>
        <v>0.53560599238150797</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109">
        <f t="shared" ref="B670:M670" si="213">AVERAGE(B665:B669)</f>
        <v>0.67107522710660727</v>
      </c>
      <c r="C670" s="110">
        <f t="shared" si="213"/>
        <v>0.72450658919097366</v>
      </c>
      <c r="D670" s="109">
        <f t="shared" si="213"/>
        <v>0.62251337907130266</v>
      </c>
      <c r="E670" s="110">
        <f t="shared" si="213"/>
        <v>0.48940531291275524</v>
      </c>
      <c r="F670" s="109">
        <f t="shared" si="213"/>
        <v>0.14816730037478792</v>
      </c>
      <c r="G670" s="110">
        <f t="shared" si="213"/>
        <v>-0.38954040026780223</v>
      </c>
      <c r="H670" s="109">
        <f t="shared" si="213"/>
        <v>-0.29598693502244261</v>
      </c>
      <c r="I670" s="110">
        <f t="shared" si="213"/>
        <v>-0.22244622309462128</v>
      </c>
      <c r="J670" s="52">
        <f t="shared" si="213"/>
        <v>-1.4146018800882707E-2</v>
      </c>
      <c r="K670" s="53">
        <f t="shared" si="213"/>
        <v>4.8643138218615829E-2</v>
      </c>
      <c r="L670" s="52">
        <f t="shared" si="213"/>
        <v>-0.13780304322961273</v>
      </c>
      <c r="M670" s="53">
        <f t="shared" si="213"/>
        <v>0.12443594388190302</v>
      </c>
      <c r="N670" s="54">
        <f>AVERAGE(N665:N669)</f>
        <v>-0.11353822243284317</v>
      </c>
      <c r="O670" s="54">
        <f>AVERAGE(O665:O669)</f>
        <v>0.18198315571103288</v>
      </c>
      <c r="P670" s="54">
        <f>AVERAGE(P665:P669)</f>
        <v>0.24422367195652744</v>
      </c>
      <c r="Q670" s="31"/>
      <c r="R670" s="51" t="s">
        <v>72</v>
      </c>
    </row>
    <row r="671" spans="1:18" ht="14">
      <c r="B671" s="345" t="s">
        <v>73</v>
      </c>
      <c r="C671" s="346"/>
      <c r="D671" s="346"/>
      <c r="E671" s="346"/>
      <c r="F671" s="346"/>
      <c r="G671" s="346"/>
      <c r="H671" s="346"/>
      <c r="I671" s="346"/>
      <c r="J671" s="346"/>
      <c r="K671" s="346"/>
      <c r="L671" s="346"/>
      <c r="M671" s="346"/>
      <c r="N671" s="346"/>
      <c r="O671" s="129"/>
      <c r="P671" s="129"/>
      <c r="Q671" s="28"/>
      <c r="R671" s="89"/>
    </row>
    <row r="672" spans="1:18" s="3" customFormat="1" ht="14">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50.762500000000003</v>
      </c>
      <c r="Q673" s="31"/>
      <c r="R673" s="36" t="s">
        <v>75</v>
      </c>
    </row>
    <row r="674" spans="1:18" s="3" customFormat="1" ht="14">
      <c r="B674" s="72"/>
      <c r="I674" s="61"/>
      <c r="J674" s="61"/>
      <c r="K674" s="61"/>
      <c r="L674" s="61"/>
      <c r="M674" s="61"/>
      <c r="N674" s="62"/>
      <c r="O674" s="62">
        <f>+O673/B673-1</f>
        <v>9.9734443910059021</v>
      </c>
      <c r="P674" s="62">
        <f>+P673/C673-1</f>
        <v>11.543848340753357</v>
      </c>
      <c r="Q674" s="31"/>
      <c r="R674" s="63" t="s">
        <v>76</v>
      </c>
    </row>
    <row r="675" spans="1:18" s="70" customFormat="1" ht="14">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0.19082542162415894</v>
      </c>
      <c r="Q675" s="68"/>
      <c r="R675" s="69" t="s">
        <v>77</v>
      </c>
    </row>
    <row r="676" spans="1:18" s="3" customFormat="1" ht="14">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50.4375</v>
      </c>
      <c r="Q677" s="31"/>
      <c r="R677" s="36" t="s">
        <v>75</v>
      </c>
    </row>
    <row r="678" spans="1:18" s="3" customFormat="1" ht="14">
      <c r="B678" s="72"/>
      <c r="I678" s="61"/>
      <c r="J678" s="61"/>
      <c r="K678" s="61"/>
      <c r="L678" s="61"/>
      <c r="M678" s="61"/>
      <c r="N678" s="62"/>
      <c r="O678" s="62">
        <f>+O677/C677-1</f>
        <v>11.892209792296581</v>
      </c>
      <c r="P678" s="62">
        <f>+P677/D677-1</f>
        <v>7.0909865998058521</v>
      </c>
      <c r="Q678" s="31"/>
      <c r="R678" s="63" t="s">
        <v>76</v>
      </c>
    </row>
    <row r="679" spans="1:18" s="70" customFormat="1" ht="14">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0.22201608970431022</v>
      </c>
      <c r="Q679" s="68"/>
      <c r="R679" s="69" t="s">
        <v>77</v>
      </c>
    </row>
    <row r="680" spans="1:18" s="3" customFormat="1" ht="14">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50.15</v>
      </c>
      <c r="Q681" s="31"/>
      <c r="R681" s="36" t="s">
        <v>75</v>
      </c>
    </row>
    <row r="682" spans="1:18" s="3" customFormat="1" ht="14">
      <c r="B682" s="72"/>
      <c r="I682" s="61"/>
      <c r="J682" s="61"/>
      <c r="K682" s="61"/>
      <c r="L682" s="61"/>
      <c r="M682" s="61"/>
      <c r="N682" s="62"/>
      <c r="O682" s="62">
        <f>+O681/D681-1</f>
        <v>7.0209330039063342</v>
      </c>
      <c r="P682" s="62">
        <f>+P681/E681-1</f>
        <v>3.9643987718571747</v>
      </c>
      <c r="Q682" s="31"/>
      <c r="R682" s="63" t="s">
        <v>76</v>
      </c>
    </row>
    <row r="683" spans="1:18" s="70" customFormat="1" ht="14">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0.19445212155413608</v>
      </c>
      <c r="Q683" s="68"/>
      <c r="R683" s="69" t="s">
        <v>77</v>
      </c>
    </row>
    <row r="684" spans="1:18" s="3" customFormat="1" ht="14">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49.8</v>
      </c>
      <c r="Q685" s="31"/>
      <c r="R685" s="36" t="s">
        <v>75</v>
      </c>
    </row>
    <row r="686" spans="1:18" s="3" customFormat="1" ht="14">
      <c r="B686" s="72"/>
      <c r="I686" s="61"/>
      <c r="J686" s="61"/>
      <c r="K686" s="61"/>
      <c r="L686" s="61"/>
      <c r="M686" s="61"/>
      <c r="N686" s="62"/>
      <c r="O686" s="62">
        <f>+O685/E685-1</f>
        <v>3.8549149905247546</v>
      </c>
      <c r="P686" s="62">
        <f>+P685/F685-1</f>
        <v>1.5300202640270353</v>
      </c>
      <c r="Q686" s="31"/>
      <c r="R686" s="63" t="s">
        <v>76</v>
      </c>
    </row>
    <row r="687" spans="1:18" s="70" customFormat="1" ht="14">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0.15978171878140507</v>
      </c>
      <c r="Q687" s="68"/>
      <c r="R687" s="69" t="s">
        <v>77</v>
      </c>
    </row>
    <row r="688" spans="1:18" s="3" customFormat="1" ht="14">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49.274999999999999</v>
      </c>
      <c r="Q689" s="31"/>
      <c r="R689" s="36" t="s">
        <v>75</v>
      </c>
    </row>
    <row r="690" spans="1:18" s="3" customFormat="1" ht="14">
      <c r="B690" s="72"/>
      <c r="I690" s="61"/>
      <c r="J690" s="61"/>
      <c r="K690" s="61"/>
      <c r="L690" s="61"/>
      <c r="M690" s="61"/>
      <c r="N690" s="62"/>
      <c r="O690" s="62">
        <f>+O689/F689-1</f>
        <v>1.4437950840406497</v>
      </c>
      <c r="P690" s="62">
        <f>+P689/G689-1</f>
        <v>0.38862696754624859</v>
      </c>
      <c r="Q690" s="31"/>
      <c r="R690" s="63" t="s">
        <v>76</v>
      </c>
    </row>
    <row r="691" spans="1:18" s="70" customFormat="1" ht="14">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9.9072149136835444E-2</v>
      </c>
      <c r="Q691" s="68"/>
      <c r="R691" s="69" t="s">
        <v>77</v>
      </c>
    </row>
    <row r="692" spans="1:18" s="3" customFormat="1" ht="14">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48.65</v>
      </c>
      <c r="Q693" s="31"/>
      <c r="R693" s="36" t="s">
        <v>75</v>
      </c>
    </row>
    <row r="694" spans="1:18" s="3" customFormat="1" ht="14">
      <c r="B694" s="72"/>
      <c r="I694" s="61"/>
      <c r="J694" s="61"/>
      <c r="K694" s="61"/>
      <c r="L694" s="61"/>
      <c r="M694" s="61"/>
      <c r="N694" s="62"/>
      <c r="O694" s="62">
        <f>+O693/G693-1</f>
        <v>0.32516324840548472</v>
      </c>
      <c r="P694" s="62">
        <f>+P693/H693-1</f>
        <v>0.29643193939125267</v>
      </c>
      <c r="Q694" s="31"/>
      <c r="R694" s="63" t="s">
        <v>76</v>
      </c>
    </row>
    <row r="695" spans="1:18" s="70" customFormat="1" ht="14">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3.7729987466601576E-2</v>
      </c>
      <c r="Q695" s="68"/>
      <c r="R695" s="69" t="s">
        <v>77</v>
      </c>
    </row>
    <row r="696" spans="1:18" s="3" customFormat="1" ht="14">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47.85</v>
      </c>
      <c r="Q697" s="31"/>
      <c r="R697" s="36" t="s">
        <v>75</v>
      </c>
    </row>
    <row r="698" spans="1:18" s="3" customFormat="1" ht="14">
      <c r="B698" s="72"/>
      <c r="I698" s="61"/>
      <c r="J698" s="61"/>
      <c r="K698" s="61"/>
      <c r="L698" s="61"/>
      <c r="M698" s="61"/>
      <c r="N698" s="62"/>
      <c r="O698" s="62">
        <f>+O697/H697-1</f>
        <v>0.236036917696403</v>
      </c>
      <c r="P698" s="62">
        <f>+P697/I697-1</f>
        <v>0.22207211588715992</v>
      </c>
      <c r="Q698" s="31"/>
      <c r="R698" s="63" t="s">
        <v>76</v>
      </c>
    </row>
    <row r="699" spans="1:18" s="70" customFormat="1" ht="14">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3.3626013233153916E-2</v>
      </c>
      <c r="Q699" s="68"/>
      <c r="R699" s="69" t="s">
        <v>77</v>
      </c>
    </row>
    <row r="700" spans="1:18" s="3" customFormat="1" ht="14">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47.08</v>
      </c>
      <c r="Q701" s="31"/>
      <c r="R701" s="36" t="s">
        <v>75</v>
      </c>
    </row>
    <row r="702" spans="1:18" s="3" customFormat="1" ht="14">
      <c r="B702" s="72"/>
      <c r="I702" s="61"/>
      <c r="J702" s="61"/>
      <c r="K702" s="61"/>
      <c r="L702" s="61"/>
      <c r="M702" s="61"/>
      <c r="N702" s="62"/>
      <c r="O702" s="62">
        <f>+O701/I701-1</f>
        <v>0.16256362568284155</v>
      </c>
      <c r="P702" s="62">
        <f>+P701/J701-1</f>
        <v>0.35986112456092534</v>
      </c>
      <c r="Q702" s="31"/>
      <c r="R702" s="63" t="s">
        <v>76</v>
      </c>
    </row>
    <row r="703" spans="1:18" s="70" customFormat="1" ht="14">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2.9599097620020925E-2</v>
      </c>
      <c r="Q703" s="68"/>
      <c r="R703" s="69" t="s">
        <v>77</v>
      </c>
    </row>
    <row r="704" spans="1:18" s="3" customFormat="1" ht="14">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46.230000000000004</v>
      </c>
      <c r="Q705" s="31"/>
      <c r="R705" s="36" t="s">
        <v>75</v>
      </c>
    </row>
    <row r="706" spans="1:18" s="3" customFormat="1" ht="14">
      <c r="B706" s="72"/>
      <c r="I706" s="61"/>
      <c r="J706" s="61"/>
      <c r="K706" s="61"/>
      <c r="L706" s="61"/>
      <c r="M706" s="61"/>
      <c r="N706" s="62"/>
      <c r="O706" s="62">
        <f>+O705/J705-1</f>
        <v>0.29621705175203572</v>
      </c>
      <c r="P706" s="62">
        <f>+P705/K705-1</f>
        <v>0.27145561429669351</v>
      </c>
      <c r="Q706" s="31"/>
      <c r="R706" s="63" t="s">
        <v>76</v>
      </c>
    </row>
    <row r="707" spans="1:18" s="70" customFormat="1" ht="14">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5.3730630424049637E-2</v>
      </c>
      <c r="Q707" s="68"/>
      <c r="R707" s="69" t="s">
        <v>77</v>
      </c>
    </row>
    <row r="708" spans="1:18" s="3" customFormat="1" ht="14">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45.38</v>
      </c>
      <c r="Q709" s="31"/>
      <c r="R709" s="36" t="s">
        <v>75</v>
      </c>
    </row>
    <row r="710" spans="1:18" s="3" customFormat="1" ht="14">
      <c r="B710" s="72"/>
      <c r="I710" s="61"/>
      <c r="J710" s="61"/>
      <c r="K710" s="61"/>
      <c r="L710" s="61"/>
      <c r="M710" s="61"/>
      <c r="N710" s="62"/>
      <c r="O710" s="62">
        <f>+O709/K709-1</f>
        <v>0.20881166925653738</v>
      </c>
      <c r="P710" s="62">
        <f>+P709/L709-1</f>
        <v>3.0889137491346474E-2</v>
      </c>
      <c r="Q710" s="31"/>
      <c r="R710" s="63" t="s">
        <v>76</v>
      </c>
    </row>
    <row r="711" spans="1:18" s="70" customFormat="1" ht="14">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5.0274948104480202E-2</v>
      </c>
      <c r="Q711" s="68"/>
      <c r="R711" s="69" t="s">
        <v>77</v>
      </c>
    </row>
    <row r="712" spans="1:18" s="3" customFormat="1" ht="14">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44.42</v>
      </c>
      <c r="Q713" s="31"/>
      <c r="R713" s="36" t="s">
        <v>75</v>
      </c>
    </row>
    <row r="714" spans="1:18" s="3" customFormat="1" ht="14">
      <c r="B714" s="72"/>
      <c r="I714" s="61"/>
      <c r="J714" s="61"/>
      <c r="K714" s="61"/>
      <c r="L714" s="61"/>
      <c r="M714" s="61"/>
      <c r="N714" s="62"/>
      <c r="O714" s="62">
        <f>+O713/L713-1</f>
        <v>-2.5440397062519104E-2</v>
      </c>
      <c r="P714" s="62">
        <f>+P713/M713-1</f>
        <v>0.21784619830633689</v>
      </c>
      <c r="Q714" s="31"/>
      <c r="R714" s="63" t="s">
        <v>76</v>
      </c>
    </row>
    <row r="715" spans="1:18" s="70" customFormat="1" ht="14">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7.8026496498629794E-3</v>
      </c>
      <c r="Q715" s="68"/>
      <c r="R715" s="69" t="s">
        <v>77</v>
      </c>
    </row>
    <row r="716" spans="1:18" s="3" customFormat="1" ht="14">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43.46</v>
      </c>
      <c r="Q717" s="31"/>
      <c r="R717" s="36" t="s">
        <v>75</v>
      </c>
    </row>
    <row r="718" spans="1:18" s="3" customFormat="1" ht="14">
      <c r="B718" s="72"/>
      <c r="I718" s="61"/>
      <c r="J718" s="61"/>
      <c r="K718" s="61"/>
      <c r="L718" s="61"/>
      <c r="M718" s="61"/>
      <c r="N718" s="62"/>
      <c r="O718" s="62">
        <f>+O717/M717-1</f>
        <v>0.15460154068278209</v>
      </c>
      <c r="P718" s="62">
        <f>+P717/N717-1</f>
        <v>8.6370112119608766E-2</v>
      </c>
      <c r="Q718" s="31"/>
      <c r="R718" s="63" t="s">
        <v>76</v>
      </c>
    </row>
    <row r="719" spans="1:18" s="70" customFormat="1" ht="14">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6.9619013135799684E-2</v>
      </c>
      <c r="Q719" s="68"/>
      <c r="R719" s="69" t="s">
        <v>77</v>
      </c>
    </row>
    <row r="720" spans="1:18" s="3" customFormat="1" ht="14">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
      <c r="B721" s="76"/>
      <c r="C721" s="77"/>
      <c r="D721" s="77"/>
      <c r="E721" s="77"/>
      <c r="F721" s="77"/>
      <c r="G721" s="77"/>
      <c r="H721" s="77"/>
      <c r="I721" s="77"/>
      <c r="J721" s="77"/>
      <c r="K721" s="77"/>
      <c r="L721" s="77"/>
      <c r="M721" s="77"/>
      <c r="N721" s="78">
        <f>+N$661+N720</f>
        <v>39.044782454117332</v>
      </c>
      <c r="O721" s="78">
        <f>+O$661+O720</f>
        <v>40.044782454117332</v>
      </c>
      <c r="P721" s="78">
        <f>+P$661+P720</f>
        <v>42.5</v>
      </c>
      <c r="Q721" s="31"/>
      <c r="R721" s="36" t="s">
        <v>75</v>
      </c>
    </row>
    <row r="722" spans="1:18" s="3" customFormat="1" ht="14">
      <c r="B722" s="72"/>
      <c r="I722" s="61"/>
      <c r="J722" s="61"/>
      <c r="K722" s="61"/>
      <c r="L722" s="61"/>
      <c r="M722" s="61"/>
      <c r="N722" s="62"/>
      <c r="O722" s="62">
        <f>+O721/N721-1</f>
        <v>2.5611616639819479E-2</v>
      </c>
      <c r="P722" s="62">
        <f>+P721/O721-1</f>
        <v>6.1311796329417412E-2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2.5611616639819475E-2</v>
      </c>
      <c r="P723" s="67">
        <f>RATE(P$348-$N$348,,-$N721,P721)</f>
        <v>4.3309018073485493E-2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722" priority="1500" operator="lessThan">
      <formula>0</formula>
    </cfRule>
  </conditionalFormatting>
  <conditionalFormatting sqref="Q583">
    <cfRule type="cellIs" dxfId="2721" priority="1495" operator="lessThan">
      <formula>0</formula>
    </cfRule>
  </conditionalFormatting>
  <conditionalFormatting sqref="B348:N348">
    <cfRule type="cellIs" dxfId="2720" priority="1494" operator="lessThan">
      <formula>0</formula>
    </cfRule>
  </conditionalFormatting>
  <conditionalFormatting sqref="Q514:Q515">
    <cfRule type="cellIs" dxfId="2719" priority="1496" operator="lessThan">
      <formula>0</formula>
    </cfRule>
  </conditionalFormatting>
  <conditionalFormatting sqref="Q523 R529 R539:R545">
    <cfRule type="cellIs" dxfId="2718" priority="1497" operator="lessThan">
      <formula>0</formula>
    </cfRule>
  </conditionalFormatting>
  <conditionalFormatting sqref="Q531">
    <cfRule type="cellIs" dxfId="2717" priority="1498" operator="lessThan">
      <formula>0</formula>
    </cfRule>
  </conditionalFormatting>
  <conditionalFormatting sqref="Q562">
    <cfRule type="cellIs" dxfId="2716" priority="1499" operator="lessThan">
      <formula>0</formula>
    </cfRule>
  </conditionalFormatting>
  <conditionalFormatting sqref="B348:N348">
    <cfRule type="cellIs" dxfId="2715" priority="1493" operator="lessThan">
      <formula>0</formula>
    </cfRule>
  </conditionalFormatting>
  <conditionalFormatting sqref="R588">
    <cfRule type="cellIs" dxfId="2714" priority="1478" operator="lessThan">
      <formula>0</formula>
    </cfRule>
  </conditionalFormatting>
  <conditionalFormatting sqref="R499:R502">
    <cfRule type="cellIs" dxfId="2713" priority="1492" operator="lessThan">
      <formula>0</formula>
    </cfRule>
  </conditionalFormatting>
  <conditionalFormatting sqref="R503">
    <cfRule type="cellIs" dxfId="2712" priority="1491" operator="lessThan">
      <formula>0</formula>
    </cfRule>
  </conditionalFormatting>
  <conditionalFormatting sqref="R503">
    <cfRule type="cellIs" dxfId="2711" priority="1490" operator="lessThan">
      <formula>0</formula>
    </cfRule>
  </conditionalFormatting>
  <conditionalFormatting sqref="B514">
    <cfRule type="cellIs" dxfId="2710" priority="1488" operator="lessThan">
      <formula>0</formula>
    </cfRule>
  </conditionalFormatting>
  <conditionalFormatting sqref="B531">
    <cfRule type="cellIs" dxfId="2709" priority="1487" operator="lessThan">
      <formula>0</formula>
    </cfRule>
  </conditionalFormatting>
  <conditionalFormatting sqref="R520">
    <cfRule type="cellIs" dxfId="2708" priority="1486" operator="lessThan">
      <formula>0</formula>
    </cfRule>
  </conditionalFormatting>
  <conditionalFormatting sqref="R520">
    <cfRule type="cellIs" dxfId="2707" priority="1485" operator="lessThan">
      <formula>0</formula>
    </cfRule>
  </conditionalFormatting>
  <conditionalFormatting sqref="R567">
    <cfRule type="cellIs" dxfId="2706" priority="1480" operator="lessThan">
      <formula>0</formula>
    </cfRule>
  </conditionalFormatting>
  <conditionalFormatting sqref="B523 B515">
    <cfRule type="cellIs" dxfId="2705" priority="1489" operator="lessThan">
      <formula>0</formula>
    </cfRule>
  </conditionalFormatting>
  <conditionalFormatting sqref="R528">
    <cfRule type="cellIs" dxfId="2704" priority="1483" operator="lessThan">
      <formula>0</formula>
    </cfRule>
  </conditionalFormatting>
  <conditionalFormatting sqref="R536">
    <cfRule type="cellIs" dxfId="2703" priority="1482" operator="lessThan">
      <formula>0</formula>
    </cfRule>
  </conditionalFormatting>
  <conditionalFormatting sqref="R536">
    <cfRule type="cellIs" dxfId="2702" priority="1481" operator="lessThan">
      <formula>0</formula>
    </cfRule>
  </conditionalFormatting>
  <conditionalFormatting sqref="Q539">
    <cfRule type="cellIs" dxfId="2701" priority="1469" operator="lessThan">
      <formula>0</formula>
    </cfRule>
  </conditionalFormatting>
  <conditionalFormatting sqref="R528">
    <cfRule type="cellIs" dxfId="2700" priority="1484" operator="lessThan">
      <formula>0</formula>
    </cfRule>
  </conditionalFormatting>
  <conditionalFormatting sqref="R567">
    <cfRule type="cellIs" dxfId="2699" priority="1479" operator="lessThan">
      <formula>0</formula>
    </cfRule>
  </conditionalFormatting>
  <conditionalFormatting sqref="Q584:Q587">
    <cfRule type="cellIs" dxfId="2698" priority="1471" operator="lessThan">
      <formula>0</formula>
    </cfRule>
  </conditionalFormatting>
  <conditionalFormatting sqref="Q563:Q566">
    <cfRule type="cellIs" dxfId="2697" priority="1472" operator="lessThan">
      <formula>0</formula>
    </cfRule>
  </conditionalFormatting>
  <conditionalFormatting sqref="R366">
    <cfRule type="cellIs" dxfId="2696" priority="1430" operator="lessThan">
      <formula>0</formula>
    </cfRule>
  </conditionalFormatting>
  <conditionalFormatting sqref="R588">
    <cfRule type="cellIs" dxfId="2695" priority="1477" operator="lessThan">
      <formula>0</formula>
    </cfRule>
  </conditionalFormatting>
  <conditionalFormatting sqref="R544">
    <cfRule type="cellIs" dxfId="2694" priority="1468" operator="lessThan">
      <formula>0</formula>
    </cfRule>
  </conditionalFormatting>
  <conditionalFormatting sqref="J353:N354 K351:N352">
    <cfRule type="cellIs" dxfId="2693" priority="1457" operator="lessThan">
      <formula>0</formula>
    </cfRule>
  </conditionalFormatting>
  <conditionalFormatting sqref="Q516:Q519">
    <cfRule type="cellIs" dxfId="2692" priority="1476" operator="lessThan">
      <formula>0</formula>
    </cfRule>
  </conditionalFormatting>
  <conditionalFormatting sqref="Q524:Q527">
    <cfRule type="cellIs" dxfId="2691" priority="1475" operator="lessThan">
      <formula>0</formula>
    </cfRule>
  </conditionalFormatting>
  <conditionalFormatting sqref="Q539:Q543">
    <cfRule type="cellIs" dxfId="2690" priority="1474" operator="lessThan">
      <formula>0</formula>
    </cfRule>
  </conditionalFormatting>
  <conditionalFormatting sqref="Q532:Q535">
    <cfRule type="cellIs" dxfId="2689" priority="1473" operator="lessThan">
      <formula>0</formula>
    </cfRule>
  </conditionalFormatting>
  <conditionalFormatting sqref="R544">
    <cfRule type="cellIs" dxfId="2688" priority="1467" operator="lessThan">
      <formula>0</formula>
    </cfRule>
  </conditionalFormatting>
  <conditionalFormatting sqref="R354">
    <cfRule type="cellIs" dxfId="2687" priority="1450" operator="lessThan">
      <formula>0</formula>
    </cfRule>
  </conditionalFormatting>
  <conditionalFormatting sqref="R540:R543 B539">
    <cfRule type="cellIs" dxfId="2686" priority="1470" operator="lessThan">
      <formula>0</formula>
    </cfRule>
  </conditionalFormatting>
  <conditionalFormatting sqref="Q555:Q558">
    <cfRule type="cellIs" dxfId="2685" priority="1462" operator="lessThan">
      <formula>0</formula>
    </cfRule>
  </conditionalFormatting>
  <conditionalFormatting sqref="R555:R558 R560">
    <cfRule type="cellIs" dxfId="2684" priority="1465" operator="lessThan">
      <formula>0</formula>
    </cfRule>
  </conditionalFormatting>
  <conditionalFormatting sqref="R559">
    <cfRule type="cellIs" dxfId="2683" priority="1464" operator="lessThan">
      <formula>0</formula>
    </cfRule>
  </conditionalFormatting>
  <conditionalFormatting sqref="R468:R472">
    <cfRule type="cellIs" dxfId="2682" priority="1461" operator="lessThan">
      <formula>0</formula>
    </cfRule>
  </conditionalFormatting>
  <conditionalFormatting sqref="R559">
    <cfRule type="cellIs" dxfId="2681" priority="1463" operator="lessThan">
      <formula>0</formula>
    </cfRule>
  </conditionalFormatting>
  <conditionalFormatting sqref="J351">
    <cfRule type="cellIs" dxfId="2680" priority="1456" operator="lessThan">
      <formula>0</formula>
    </cfRule>
  </conditionalFormatting>
  <conditionalFormatting sqref="Q540:Q543">
    <cfRule type="cellIs" dxfId="2679" priority="1466" operator="lessThan">
      <formula>0</formula>
    </cfRule>
  </conditionalFormatting>
  <conditionalFormatting sqref="Q349:R350 R351:R353">
    <cfRule type="cellIs" dxfId="2678" priority="1460" operator="lessThan">
      <formula>0</formula>
    </cfRule>
  </conditionalFormatting>
  <conditionalFormatting sqref="R396">
    <cfRule type="cellIs" dxfId="2677" priority="1383" operator="lessThan">
      <formula>0</formula>
    </cfRule>
  </conditionalFormatting>
  <conditionalFormatting sqref="B349">
    <cfRule type="cellIs" dxfId="2676" priority="1455" operator="lessThan">
      <formula>0</formula>
    </cfRule>
  </conditionalFormatting>
  <conditionalFormatting sqref="Q393:Q395">
    <cfRule type="cellIs" dxfId="2675" priority="1387" operator="lessThan">
      <formula>0</formula>
    </cfRule>
  </conditionalFormatting>
  <conditionalFormatting sqref="R397">
    <cfRule type="cellIs" dxfId="2674" priority="1385" operator="lessThan">
      <formula>0</formula>
    </cfRule>
  </conditionalFormatting>
  <conditionalFormatting sqref="Q349:Q350">
    <cfRule type="cellIs" dxfId="2673" priority="1459" operator="lessThan">
      <formula>0</formula>
    </cfRule>
  </conditionalFormatting>
  <conditionalFormatting sqref="Q351:Q354">
    <cfRule type="cellIs" dxfId="2672" priority="1458" operator="lessThan">
      <formula>0</formula>
    </cfRule>
  </conditionalFormatting>
  <conditionalFormatting sqref="C397:M397">
    <cfRule type="cellIs" dxfId="2671" priority="1382" operator="lessThan">
      <formula>0</formula>
    </cfRule>
  </conditionalFormatting>
  <conditionalFormatting sqref="R355">
    <cfRule type="cellIs" dxfId="2670" priority="1453" operator="lessThan">
      <formula>0</formula>
    </cfRule>
  </conditionalFormatting>
  <conditionalFormatting sqref="Q398:R398 R399:R401">
    <cfRule type="cellIs" dxfId="2669" priority="1381" operator="lessThan">
      <formula>0</formula>
    </cfRule>
  </conditionalFormatting>
  <conditionalFormatting sqref="Q399:Q401">
    <cfRule type="cellIs" dxfId="2668" priority="1379" operator="lessThan">
      <formula>0</formula>
    </cfRule>
  </conditionalFormatting>
  <conditionalFormatting sqref="H385">
    <cfRule type="cellIs" dxfId="2667" priority="1344" operator="lessThan">
      <formula>0</formula>
    </cfRule>
  </conditionalFormatting>
  <conditionalFormatting sqref="R402">
    <cfRule type="cellIs" dxfId="2666" priority="1377" operator="lessThan">
      <formula>0</formula>
    </cfRule>
  </conditionalFormatting>
  <conditionalFormatting sqref="B350">
    <cfRule type="cellIs" dxfId="2665" priority="1454" operator="lessThan">
      <formula>0</formula>
    </cfRule>
  </conditionalFormatting>
  <conditionalFormatting sqref="J352">
    <cfRule type="cellIs" dxfId="2664" priority="1451" operator="lessThan">
      <formula>0</formula>
    </cfRule>
  </conditionalFormatting>
  <conditionalFormatting sqref="Q355">
    <cfRule type="cellIs" dxfId="2663" priority="1452" operator="lessThan">
      <formula>0</formula>
    </cfRule>
  </conditionalFormatting>
  <conditionalFormatting sqref="Q440">
    <cfRule type="cellIs" dxfId="2662" priority="1330" operator="lessThan">
      <formula>0</formula>
    </cfRule>
  </conditionalFormatting>
  <conditionalFormatting sqref="R354">
    <cfRule type="cellIs" dxfId="2661" priority="1449" operator="lessThan">
      <formula>0</formula>
    </cfRule>
  </conditionalFormatting>
  <conditionalFormatting sqref="Q356:R356 R357:R359">
    <cfRule type="cellIs" dxfId="2660" priority="1448" operator="lessThan">
      <formula>0</formula>
    </cfRule>
  </conditionalFormatting>
  <conditionalFormatting sqref="Q356">
    <cfRule type="cellIs" dxfId="2659" priority="1447" operator="lessThan">
      <formula>0</formula>
    </cfRule>
  </conditionalFormatting>
  <conditionalFormatting sqref="Q357:Q360">
    <cfRule type="cellIs" dxfId="2658" priority="1446" operator="lessThan">
      <formula>0</formula>
    </cfRule>
  </conditionalFormatting>
  <conditionalFormatting sqref="B356">
    <cfRule type="cellIs" dxfId="2657" priority="1442" operator="lessThan">
      <formula>0</formula>
    </cfRule>
  </conditionalFormatting>
  <conditionalFormatting sqref="R361">
    <cfRule type="cellIs" dxfId="2656" priority="1441" operator="lessThan">
      <formula>0</formula>
    </cfRule>
  </conditionalFormatting>
  <conditionalFormatting sqref="R360">
    <cfRule type="cellIs" dxfId="2655" priority="1439" operator="lessThan">
      <formula>0</formula>
    </cfRule>
  </conditionalFormatting>
  <conditionalFormatting sqref="R360">
    <cfRule type="cellIs" dxfId="2654" priority="1438" operator="lessThan">
      <formula>0</formula>
    </cfRule>
  </conditionalFormatting>
  <conditionalFormatting sqref="Q362:R362 R363:R365">
    <cfRule type="cellIs" dxfId="2653" priority="1437" operator="lessThan">
      <formula>0</formula>
    </cfRule>
  </conditionalFormatting>
  <conditionalFormatting sqref="Q362">
    <cfRule type="cellIs" dxfId="2652" priority="1436" operator="lessThan">
      <formula>0</formula>
    </cfRule>
  </conditionalFormatting>
  <conditionalFormatting sqref="J363">
    <cfRule type="cellIs" dxfId="2651" priority="1434" operator="lessThan">
      <formula>0</formula>
    </cfRule>
  </conditionalFormatting>
  <conditionalFormatting sqref="K363:N364 J365:M366">
    <cfRule type="cellIs" dxfId="2650" priority="1435" operator="lessThan">
      <formula>0</formula>
    </cfRule>
  </conditionalFormatting>
  <conditionalFormatting sqref="Q368">
    <cfRule type="cellIs" dxfId="2649" priority="1427" operator="lessThan">
      <formula>0</formula>
    </cfRule>
  </conditionalFormatting>
  <conditionalFormatting sqref="R367">
    <cfRule type="cellIs" dxfId="2648" priority="1432" operator="lessThan">
      <formula>0</formula>
    </cfRule>
  </conditionalFormatting>
  <conditionalFormatting sqref="B362">
    <cfRule type="cellIs" dxfId="2647" priority="1433" operator="lessThan">
      <formula>0</formula>
    </cfRule>
  </conditionalFormatting>
  <conditionalFormatting sqref="Q405:Q407">
    <cfRule type="cellIs" dxfId="2646" priority="1365" operator="lessThan">
      <formula>0</formula>
    </cfRule>
  </conditionalFormatting>
  <conditionalFormatting sqref="J364">
    <cfRule type="cellIs" dxfId="2645" priority="1431" operator="lessThan">
      <formula>0</formula>
    </cfRule>
  </conditionalFormatting>
  <conditionalFormatting sqref="R366">
    <cfRule type="cellIs" dxfId="2644" priority="1429" operator="lessThan">
      <formula>0</formula>
    </cfRule>
  </conditionalFormatting>
  <conditionalFormatting sqref="Q368:R368 R369:R371">
    <cfRule type="cellIs" dxfId="2643" priority="1428" operator="lessThan">
      <formula>0</formula>
    </cfRule>
  </conditionalFormatting>
  <conditionalFormatting sqref="R372">
    <cfRule type="cellIs" dxfId="2642" priority="1419" operator="lessThan">
      <formula>0</formula>
    </cfRule>
  </conditionalFormatting>
  <conditionalFormatting sqref="I370 K369:N370 C371:M372">
    <cfRule type="cellIs" dxfId="2641" priority="1426" operator="lessThan">
      <formula>0</formula>
    </cfRule>
  </conditionalFormatting>
  <conditionalFormatting sqref="I369">
    <cfRule type="cellIs" dxfId="2640" priority="1424" operator="lessThan">
      <formula>0</formula>
    </cfRule>
  </conditionalFormatting>
  <conditionalFormatting sqref="C369:J369">
    <cfRule type="cellIs" dxfId="2639" priority="1425" operator="lessThan">
      <formula>0</formula>
    </cfRule>
  </conditionalFormatting>
  <conditionalFormatting sqref="B368">
    <cfRule type="cellIs" dxfId="2638" priority="1423" operator="lessThan">
      <formula>0</formula>
    </cfRule>
  </conditionalFormatting>
  <conditionalFormatting sqref="R373">
    <cfRule type="cellIs" dxfId="2637" priority="1422" operator="lessThan">
      <formula>0</formula>
    </cfRule>
  </conditionalFormatting>
  <conditionalFormatting sqref="Q411:Q413">
    <cfRule type="cellIs" dxfId="2636" priority="1358" operator="lessThan">
      <formula>0</formula>
    </cfRule>
  </conditionalFormatting>
  <conditionalFormatting sqref="C370:J370">
    <cfRule type="cellIs" dxfId="2635" priority="1421" operator="lessThan">
      <formula>0</formula>
    </cfRule>
  </conditionalFormatting>
  <conditionalFormatting sqref="R372">
    <cfRule type="cellIs" dxfId="2634" priority="1420" operator="lessThan">
      <formula>0</formula>
    </cfRule>
  </conditionalFormatting>
  <conditionalFormatting sqref="Q374:R374 R375:R377">
    <cfRule type="cellIs" dxfId="2633" priority="1418" operator="lessThan">
      <formula>0</formula>
    </cfRule>
  </conditionalFormatting>
  <conditionalFormatting sqref="Q374">
    <cfRule type="cellIs" dxfId="2632" priority="1417" operator="lessThan">
      <formula>0</formula>
    </cfRule>
  </conditionalFormatting>
  <conditionalFormatting sqref="Q375:Q377">
    <cfRule type="cellIs" dxfId="2631" priority="1416" operator="lessThan">
      <formula>0</formula>
    </cfRule>
  </conditionalFormatting>
  <conditionalFormatting sqref="I376 K375:N376 C377:M378">
    <cfRule type="cellIs" dxfId="2630" priority="1415" operator="lessThan">
      <formula>0</formula>
    </cfRule>
  </conditionalFormatting>
  <conditionalFormatting sqref="I375">
    <cfRule type="cellIs" dxfId="2629" priority="1413" operator="lessThan">
      <formula>0</formula>
    </cfRule>
  </conditionalFormatting>
  <conditionalFormatting sqref="C375:J375">
    <cfRule type="cellIs" dxfId="2628" priority="1414" operator="lessThan">
      <formula>0</formula>
    </cfRule>
  </conditionalFormatting>
  <conditionalFormatting sqref="B374">
    <cfRule type="cellIs" dxfId="2627" priority="1412" operator="lessThan">
      <formula>0</formula>
    </cfRule>
  </conditionalFormatting>
  <conditionalFormatting sqref="R379">
    <cfRule type="cellIs" dxfId="2626" priority="1411" operator="lessThan">
      <formula>0</formula>
    </cfRule>
  </conditionalFormatting>
  <conditionalFormatting sqref="C376:J376">
    <cfRule type="cellIs" dxfId="2625" priority="1410" operator="lessThan">
      <formula>0</formula>
    </cfRule>
  </conditionalFormatting>
  <conditionalFormatting sqref="R378">
    <cfRule type="cellIs" dxfId="2624" priority="1409" operator="lessThan">
      <formula>0</formula>
    </cfRule>
  </conditionalFormatting>
  <conditionalFormatting sqref="R378">
    <cfRule type="cellIs" dxfId="2623" priority="1408" operator="lessThan">
      <formula>0</formula>
    </cfRule>
  </conditionalFormatting>
  <conditionalFormatting sqref="Q380:R380 R381:R383">
    <cfRule type="cellIs" dxfId="2622" priority="1407" operator="lessThan">
      <formula>0</formula>
    </cfRule>
  </conditionalFormatting>
  <conditionalFormatting sqref="Q380">
    <cfRule type="cellIs" dxfId="2621" priority="1406" operator="lessThan">
      <formula>0</formula>
    </cfRule>
  </conditionalFormatting>
  <conditionalFormatting sqref="Q381:Q383">
    <cfRule type="cellIs" dxfId="2620" priority="1405" operator="lessThan">
      <formula>0</formula>
    </cfRule>
  </conditionalFormatting>
  <conditionalFormatting sqref="I382 K381:N382 C383:N383 C384:M384">
    <cfRule type="cellIs" dxfId="2619" priority="1404" operator="lessThan">
      <formula>0</formula>
    </cfRule>
  </conditionalFormatting>
  <conditionalFormatting sqref="I381">
    <cfRule type="cellIs" dxfId="2618" priority="1402" operator="lessThan">
      <formula>0</formula>
    </cfRule>
  </conditionalFormatting>
  <conditionalFormatting sqref="C381:J381">
    <cfRule type="cellIs" dxfId="2617" priority="1403" operator="lessThan">
      <formula>0</formula>
    </cfRule>
  </conditionalFormatting>
  <conditionalFormatting sqref="B380">
    <cfRule type="cellIs" dxfId="2616" priority="1401" operator="lessThan">
      <formula>0</formula>
    </cfRule>
  </conditionalFormatting>
  <conditionalFormatting sqref="R385">
    <cfRule type="cellIs" dxfId="2615" priority="1400" operator="lessThan">
      <formula>0</formula>
    </cfRule>
  </conditionalFormatting>
  <conditionalFormatting sqref="C382:J382">
    <cfRule type="cellIs" dxfId="2614" priority="1399" operator="lessThan">
      <formula>0</formula>
    </cfRule>
  </conditionalFormatting>
  <conditionalFormatting sqref="R384">
    <cfRule type="cellIs" dxfId="2613" priority="1398" operator="lessThan">
      <formula>0</formula>
    </cfRule>
  </conditionalFormatting>
  <conditionalFormatting sqref="R384">
    <cfRule type="cellIs" dxfId="2612" priority="1397" operator="lessThan">
      <formula>0</formula>
    </cfRule>
  </conditionalFormatting>
  <conditionalFormatting sqref="Q386:R386 R387:R389">
    <cfRule type="cellIs" dxfId="2611" priority="1396" operator="lessThan">
      <formula>0</formula>
    </cfRule>
  </conditionalFormatting>
  <conditionalFormatting sqref="Q386">
    <cfRule type="cellIs" dxfId="2610" priority="1395" operator="lessThan">
      <formula>0</formula>
    </cfRule>
  </conditionalFormatting>
  <conditionalFormatting sqref="Q387:Q389">
    <cfRule type="cellIs" dxfId="2609" priority="1394" operator="lessThan">
      <formula>0</formula>
    </cfRule>
  </conditionalFormatting>
  <conditionalFormatting sqref="B386">
    <cfRule type="cellIs" dxfId="2608" priority="1393" operator="lessThan">
      <formula>0</formula>
    </cfRule>
  </conditionalFormatting>
  <conditionalFormatting sqref="R391">
    <cfRule type="cellIs" dxfId="2607" priority="1392" operator="lessThan">
      <formula>0</formula>
    </cfRule>
  </conditionalFormatting>
  <conditionalFormatting sqref="R390">
    <cfRule type="cellIs" dxfId="2606" priority="1391" operator="lessThan">
      <formula>0</formula>
    </cfRule>
  </conditionalFormatting>
  <conditionalFormatting sqref="R390">
    <cfRule type="cellIs" dxfId="2605" priority="1390" operator="lessThan">
      <formula>0</formula>
    </cfRule>
  </conditionalFormatting>
  <conditionalFormatting sqref="Q392:R392 R393:R395">
    <cfRule type="cellIs" dxfId="2604" priority="1389" operator="lessThan">
      <formula>0</formula>
    </cfRule>
  </conditionalFormatting>
  <conditionalFormatting sqref="Q392">
    <cfRule type="cellIs" dxfId="2603" priority="1388" operator="lessThan">
      <formula>0</formula>
    </cfRule>
  </conditionalFormatting>
  <conditionalFormatting sqref="H397">
    <cfRule type="cellIs" dxfId="2602" priority="1347" operator="lessThan">
      <formula>0</formula>
    </cfRule>
  </conditionalFormatting>
  <conditionalFormatting sqref="B392">
    <cfRule type="cellIs" dxfId="2601" priority="1386" operator="lessThan">
      <formula>0</formula>
    </cfRule>
  </conditionalFormatting>
  <conditionalFormatting sqref="H378">
    <cfRule type="cellIs" dxfId="2600" priority="1343" operator="lessThan">
      <formula>0</formula>
    </cfRule>
  </conditionalFormatting>
  <conditionalFormatting sqref="R396">
    <cfRule type="cellIs" dxfId="2599" priority="1384" operator="lessThan">
      <formula>0</formula>
    </cfRule>
  </conditionalFormatting>
  <conditionalFormatting sqref="H361">
    <cfRule type="cellIs" dxfId="2598" priority="1340" operator="lessThan">
      <formula>0</formula>
    </cfRule>
  </conditionalFormatting>
  <conditionalFormatting sqref="Q398">
    <cfRule type="cellIs" dxfId="2597" priority="1380" operator="lessThan">
      <formula>0</formula>
    </cfRule>
  </conditionalFormatting>
  <conditionalFormatting sqref="R438">
    <cfRule type="cellIs" dxfId="2596" priority="1333" operator="lessThan">
      <formula>0</formula>
    </cfRule>
  </conditionalFormatting>
  <conditionalFormatting sqref="H372">
    <cfRule type="cellIs" dxfId="2595" priority="1339" operator="lessThan">
      <formula>0</formula>
    </cfRule>
  </conditionalFormatting>
  <conditionalFormatting sqref="R402">
    <cfRule type="cellIs" dxfId="2594" priority="1378" operator="lessThan">
      <formula>0</formula>
    </cfRule>
  </conditionalFormatting>
  <conditionalFormatting sqref="Q440:R440 R441:R443">
    <cfRule type="cellIs" dxfId="2593" priority="1331" operator="lessThan">
      <formula>0</formula>
    </cfRule>
  </conditionalFormatting>
  <conditionalFormatting sqref="C391:M391">
    <cfRule type="cellIs" dxfId="2592" priority="1376" operator="lessThan">
      <formula>0</formula>
    </cfRule>
  </conditionalFormatting>
  <conditionalFormatting sqref="C385:M385">
    <cfRule type="cellIs" dxfId="2591" priority="1375" operator="lessThan">
      <formula>0</formula>
    </cfRule>
  </conditionalFormatting>
  <conditionalFormatting sqref="C379:M379">
    <cfRule type="cellIs" dxfId="2590" priority="1374" operator="lessThan">
      <formula>0</formula>
    </cfRule>
  </conditionalFormatting>
  <conditionalFormatting sqref="C373:M373">
    <cfRule type="cellIs" dxfId="2589" priority="1373" operator="lessThan">
      <formula>0</formula>
    </cfRule>
  </conditionalFormatting>
  <conditionalFormatting sqref="J367:M367">
    <cfRule type="cellIs" dxfId="2588" priority="1372" operator="lessThan">
      <formula>0</formula>
    </cfRule>
  </conditionalFormatting>
  <conditionalFormatting sqref="C361:M361">
    <cfRule type="cellIs" dxfId="2587" priority="1371" operator="lessThan">
      <formula>0</formula>
    </cfRule>
  </conditionalFormatting>
  <conditionalFormatting sqref="J355:N355">
    <cfRule type="cellIs" dxfId="2586" priority="1370" operator="lessThan">
      <formula>0</formula>
    </cfRule>
  </conditionalFormatting>
  <conditionalFormatting sqref="B398">
    <cfRule type="cellIs" dxfId="2585" priority="1369" operator="lessThan">
      <formula>0</formula>
    </cfRule>
  </conditionalFormatting>
  <conditionalFormatting sqref="B403">
    <cfRule type="cellIs" dxfId="2584" priority="1368" operator="lessThan">
      <formula>0</formula>
    </cfRule>
  </conditionalFormatting>
  <conditionalFormatting sqref="R408">
    <cfRule type="cellIs" dxfId="2583" priority="1362" operator="lessThan">
      <formula>0</formula>
    </cfRule>
  </conditionalFormatting>
  <conditionalFormatting sqref="R409">
    <cfRule type="cellIs" dxfId="2582" priority="1364" operator="lessThan">
      <formula>0</formula>
    </cfRule>
  </conditionalFormatting>
  <conditionalFormatting sqref="Q404:R404 R405:R407">
    <cfRule type="cellIs" dxfId="2581" priority="1367" operator="lessThan">
      <formula>0</formula>
    </cfRule>
  </conditionalFormatting>
  <conditionalFormatting sqref="Q404">
    <cfRule type="cellIs" dxfId="2580" priority="1366" operator="lessThan">
      <formula>0</formula>
    </cfRule>
  </conditionalFormatting>
  <conditionalFormatting sqref="R408">
    <cfRule type="cellIs" dxfId="2579" priority="1363" operator="lessThan">
      <formula>0</formula>
    </cfRule>
  </conditionalFormatting>
  <conditionalFormatting sqref="B404">
    <cfRule type="cellIs" dxfId="2578" priority="1361" operator="lessThan">
      <formula>0</formula>
    </cfRule>
  </conditionalFormatting>
  <conditionalFormatting sqref="R414">
    <cfRule type="cellIs" dxfId="2577" priority="1355" operator="lessThan">
      <formula>0</formula>
    </cfRule>
  </conditionalFormatting>
  <conditionalFormatting sqref="R415">
    <cfRule type="cellIs" dxfId="2576" priority="1357" operator="lessThan">
      <formula>0</formula>
    </cfRule>
  </conditionalFormatting>
  <conditionalFormatting sqref="Q410:R410 R411:R413">
    <cfRule type="cellIs" dxfId="2575" priority="1360" operator="lessThan">
      <formula>0</formula>
    </cfRule>
  </conditionalFormatting>
  <conditionalFormatting sqref="Q410">
    <cfRule type="cellIs" dxfId="2574" priority="1359" operator="lessThan">
      <formula>0</formula>
    </cfRule>
  </conditionalFormatting>
  <conditionalFormatting sqref="R414">
    <cfRule type="cellIs" dxfId="2573" priority="1356" operator="lessThan">
      <formula>0</formula>
    </cfRule>
  </conditionalFormatting>
  <conditionalFormatting sqref="B410">
    <cfRule type="cellIs" dxfId="2572" priority="1354" operator="lessThan">
      <formula>0</formula>
    </cfRule>
  </conditionalFormatting>
  <conditionalFormatting sqref="R432">
    <cfRule type="cellIs" dxfId="2571" priority="1348" operator="lessThan">
      <formula>0</formula>
    </cfRule>
  </conditionalFormatting>
  <conditionalFormatting sqref="Q429:Q431">
    <cfRule type="cellIs" dxfId="2570" priority="1351" operator="lessThan">
      <formula>0</formula>
    </cfRule>
  </conditionalFormatting>
  <conditionalFormatting sqref="R433">
    <cfRule type="cellIs" dxfId="2569" priority="1350" operator="lessThan">
      <formula>0</formula>
    </cfRule>
  </conditionalFormatting>
  <conditionalFormatting sqref="Q428:R428 R429:R431">
    <cfRule type="cellIs" dxfId="2568" priority="1353" operator="lessThan">
      <formula>0</formula>
    </cfRule>
  </conditionalFormatting>
  <conditionalFormatting sqref="Q428">
    <cfRule type="cellIs" dxfId="2567" priority="1352" operator="lessThan">
      <formula>0</formula>
    </cfRule>
  </conditionalFormatting>
  <conditionalFormatting sqref="R432">
    <cfRule type="cellIs" dxfId="2566" priority="1349" operator="lessThan">
      <formula>0</formula>
    </cfRule>
  </conditionalFormatting>
  <conditionalFormatting sqref="H391">
    <cfRule type="cellIs" dxfId="2565" priority="1346" operator="lessThan">
      <formula>0</formula>
    </cfRule>
  </conditionalFormatting>
  <conditionalFormatting sqref="Q435:Q437">
    <cfRule type="cellIs" dxfId="2564" priority="1335" operator="lessThan">
      <formula>0</formula>
    </cfRule>
  </conditionalFormatting>
  <conditionalFormatting sqref="R444">
    <cfRule type="cellIs" dxfId="2563" priority="1327" operator="lessThan">
      <formula>0</formula>
    </cfRule>
  </conditionalFormatting>
  <conditionalFormatting sqref="H384">
    <cfRule type="cellIs" dxfId="2562" priority="1345" operator="lessThan">
      <formula>0</formula>
    </cfRule>
  </conditionalFormatting>
  <conditionalFormatting sqref="H379">
    <cfRule type="cellIs" dxfId="2561" priority="1342" operator="lessThan">
      <formula>0</formula>
    </cfRule>
  </conditionalFormatting>
  <conditionalFormatting sqref="R438">
    <cfRule type="cellIs" dxfId="2560" priority="1334" operator="lessThan">
      <formula>0</formula>
    </cfRule>
  </conditionalFormatting>
  <conditionalFormatting sqref="H373">
    <cfRule type="cellIs" dxfId="2559" priority="1338" operator="lessThan">
      <formula>0</formula>
    </cfRule>
  </conditionalFormatting>
  <conditionalFormatting sqref="Q441:Q443">
    <cfRule type="cellIs" dxfId="2558" priority="1329" operator="lessThan">
      <formula>0</formula>
    </cfRule>
  </conditionalFormatting>
  <conditionalFormatting sqref="Q434:R434 R435:R437">
    <cfRule type="cellIs" dxfId="2557" priority="1337" operator="lessThan">
      <formula>0</formula>
    </cfRule>
  </conditionalFormatting>
  <conditionalFormatting sqref="Q434">
    <cfRule type="cellIs" dxfId="2556" priority="1336" operator="lessThan">
      <formula>0</formula>
    </cfRule>
  </conditionalFormatting>
  <conditionalFormatting sqref="B434">
    <cfRule type="cellIs" dxfId="2555" priority="1332" operator="lessThan">
      <formula>0</formula>
    </cfRule>
  </conditionalFormatting>
  <conditionalFormatting sqref="R445:R446">
    <cfRule type="cellIs" dxfId="2554" priority="1323" operator="lessThan">
      <formula>0</formula>
    </cfRule>
  </conditionalFormatting>
  <conditionalFormatting sqref="R444">
    <cfRule type="cellIs" dxfId="2553" priority="1326" operator="lessThan">
      <formula>0</formula>
    </cfRule>
  </conditionalFormatting>
  <conditionalFormatting sqref="B446">
    <cfRule type="cellIs" dxfId="2552" priority="1322" operator="lessThan">
      <formula>0</formula>
    </cfRule>
  </conditionalFormatting>
  <conditionalFormatting sqref="B440">
    <cfRule type="cellIs" dxfId="2551" priority="1325" operator="lessThan">
      <formula>0</formula>
    </cfRule>
  </conditionalFormatting>
  <conditionalFormatting sqref="Q446">
    <cfRule type="cellIs" dxfId="2550" priority="1328" operator="lessThan">
      <formula>0</formula>
    </cfRule>
  </conditionalFormatting>
  <conditionalFormatting sqref="B447">
    <cfRule type="cellIs" dxfId="2549" priority="1321" operator="lessThan">
      <formula>0</formula>
    </cfRule>
  </conditionalFormatting>
  <conditionalFormatting sqref="R439">
    <cfRule type="cellIs" dxfId="2548" priority="1324" operator="lessThan">
      <formula>0</formula>
    </cfRule>
  </conditionalFormatting>
  <conditionalFormatting sqref="R448:R450">
    <cfRule type="cellIs" dxfId="2547" priority="1320" operator="lessThan">
      <formula>0</formula>
    </cfRule>
  </conditionalFormatting>
  <conditionalFormatting sqref="Q448:Q450">
    <cfRule type="cellIs" dxfId="2546" priority="1319" operator="lessThan">
      <formula>0</formula>
    </cfRule>
  </conditionalFormatting>
  <conditionalFormatting sqref="R603">
    <cfRule type="cellIs" dxfId="2545" priority="1294" operator="lessThan">
      <formula>0</formula>
    </cfRule>
  </conditionalFormatting>
  <conditionalFormatting sqref="B625">
    <cfRule type="cellIs" dxfId="2544" priority="1258" operator="lessThan">
      <formula>0</formula>
    </cfRule>
  </conditionalFormatting>
  <conditionalFormatting sqref="Q454:Q456">
    <cfRule type="cellIs" dxfId="2543" priority="1315" operator="lessThan">
      <formula>0</formula>
    </cfRule>
  </conditionalFormatting>
  <conditionalFormatting sqref="R457">
    <cfRule type="cellIs" dxfId="2542" priority="1314" operator="lessThan">
      <formula>0</formula>
    </cfRule>
  </conditionalFormatting>
  <conditionalFormatting sqref="R597">
    <cfRule type="cellIs" dxfId="2541" priority="1303" operator="lessThan">
      <formula>0</formula>
    </cfRule>
  </conditionalFormatting>
  <conditionalFormatting sqref="R451">
    <cfRule type="cellIs" dxfId="2540" priority="1318" operator="lessThan">
      <formula>0</formula>
    </cfRule>
  </conditionalFormatting>
  <conditionalFormatting sqref="R451">
    <cfRule type="cellIs" dxfId="2539" priority="1317" operator="lessThan">
      <formula>0</formula>
    </cfRule>
  </conditionalFormatting>
  <conditionalFormatting sqref="R457">
    <cfRule type="cellIs" dxfId="2538" priority="1313" operator="lessThan">
      <formula>0</formula>
    </cfRule>
  </conditionalFormatting>
  <conditionalFormatting sqref="J593:N595 J596:M596">
    <cfRule type="cellIs" dxfId="2537" priority="1307" operator="lessThan">
      <formula>0</formula>
    </cfRule>
  </conditionalFormatting>
  <conditionalFormatting sqref="B453">
    <cfRule type="cellIs" dxfId="2536" priority="1311" operator="lessThan">
      <formula>0</formula>
    </cfRule>
  </conditionalFormatting>
  <conditionalFormatting sqref="Q599:Q602">
    <cfRule type="cellIs" dxfId="2535" priority="1300" operator="lessThan">
      <formula>0</formula>
    </cfRule>
  </conditionalFormatting>
  <conditionalFormatting sqref="R454:R456">
    <cfRule type="cellIs" dxfId="2534" priority="1316" operator="lessThan">
      <formula>0</formula>
    </cfRule>
  </conditionalFormatting>
  <conditionalFormatting sqref="R593:R595">
    <cfRule type="cellIs" dxfId="2533" priority="1310" operator="lessThan">
      <formula>0</formula>
    </cfRule>
  </conditionalFormatting>
  <conditionalFormatting sqref="R596">
    <cfRule type="cellIs" dxfId="2532" priority="1305" operator="lessThan">
      <formula>0</formula>
    </cfRule>
  </conditionalFormatting>
  <conditionalFormatting sqref="R452">
    <cfRule type="cellIs" dxfId="2531" priority="1312" operator="lessThan">
      <formula>0</formula>
    </cfRule>
  </conditionalFormatting>
  <conditionalFormatting sqref="B592">
    <cfRule type="cellIs" dxfId="2530" priority="1302" operator="lessThan">
      <formula>0</formula>
    </cfRule>
  </conditionalFormatting>
  <conditionalFormatting sqref="Q593:Q595">
    <cfRule type="cellIs" dxfId="2529" priority="1309" operator="lessThan">
      <formula>0</formula>
    </cfRule>
  </conditionalFormatting>
  <conditionalFormatting sqref="J594">
    <cfRule type="cellIs" dxfId="2528" priority="1306" operator="lessThan">
      <formula>0</formula>
    </cfRule>
  </conditionalFormatting>
  <conditionalFormatting sqref="R602">
    <cfRule type="cellIs" dxfId="2527" priority="1295" operator="lessThan">
      <formula>0</formula>
    </cfRule>
  </conditionalFormatting>
  <conditionalFormatting sqref="J595:N595 K593:N594 J596:M596">
    <cfRule type="cellIs" dxfId="2526" priority="1308" operator="lessThan">
      <formula>0</formula>
    </cfRule>
  </conditionalFormatting>
  <conditionalFormatting sqref="R596">
    <cfRule type="cellIs" dxfId="2525" priority="1304" operator="lessThan">
      <formula>0</formula>
    </cfRule>
  </conditionalFormatting>
  <conditionalFormatting sqref="J599:N599 J601:N602 J600:M600">
    <cfRule type="cellIs" dxfId="2524" priority="1298" operator="lessThan">
      <formula>0</formula>
    </cfRule>
  </conditionalFormatting>
  <conditionalFormatting sqref="Q616:Q619">
    <cfRule type="cellIs" dxfId="2523" priority="1292" operator="lessThan">
      <formula>0</formula>
    </cfRule>
  </conditionalFormatting>
  <conditionalFormatting sqref="R602">
    <cfRule type="cellIs" dxfId="2522" priority="1296" operator="lessThan">
      <formula>0</formula>
    </cfRule>
  </conditionalFormatting>
  <conditionalFormatting sqref="J600">
    <cfRule type="cellIs" dxfId="2521" priority="1297" operator="lessThan">
      <formula>0</formula>
    </cfRule>
  </conditionalFormatting>
  <conditionalFormatting sqref="J601:N602 K599:N599 K600:M600">
    <cfRule type="cellIs" dxfId="2520" priority="1299" operator="lessThan">
      <formula>0</formula>
    </cfRule>
  </conditionalFormatting>
  <conditionalFormatting sqref="R599:R601">
    <cfRule type="cellIs" dxfId="2519" priority="1301" operator="lessThan">
      <formula>0</formula>
    </cfRule>
  </conditionalFormatting>
  <conditionalFormatting sqref="R629">
    <cfRule type="cellIs" dxfId="2518" priority="1262" operator="lessThan">
      <formula>0</formula>
    </cfRule>
  </conditionalFormatting>
  <conditionalFormatting sqref="I626">
    <cfRule type="cellIs" dxfId="2517" priority="1265" operator="lessThan">
      <formula>0</formula>
    </cfRule>
  </conditionalFormatting>
  <conditionalFormatting sqref="C616:N619">
    <cfRule type="cellIs" dxfId="2516" priority="1290" operator="lessThan">
      <formula>0</formula>
    </cfRule>
  </conditionalFormatting>
  <conditionalFormatting sqref="R619">
    <cfRule type="cellIs" dxfId="2515" priority="1286" operator="lessThan">
      <formula>0</formula>
    </cfRule>
  </conditionalFormatting>
  <conditionalFormatting sqref="I616">
    <cfRule type="cellIs" dxfId="2514" priority="1289" operator="lessThan">
      <formula>0</formula>
    </cfRule>
  </conditionalFormatting>
  <conditionalFormatting sqref="H621:H624">
    <cfRule type="cellIs" dxfId="2513" priority="1272" operator="lessThan">
      <formula>0</formula>
    </cfRule>
  </conditionalFormatting>
  <conditionalFormatting sqref="R619">
    <cfRule type="cellIs" dxfId="2512" priority="1287" operator="lessThan">
      <formula>0</formula>
    </cfRule>
  </conditionalFormatting>
  <conditionalFormatting sqref="H616">
    <cfRule type="cellIs" dxfId="2511" priority="1283" operator="lessThan">
      <formula>0</formula>
    </cfRule>
  </conditionalFormatting>
  <conditionalFormatting sqref="H616:H619">
    <cfRule type="cellIs" dxfId="2510" priority="1284" operator="lessThan">
      <formula>0</formula>
    </cfRule>
  </conditionalFormatting>
  <conditionalFormatting sqref="C617:J617">
    <cfRule type="cellIs" dxfId="2509" priority="1288" operator="lessThan">
      <formula>0</formula>
    </cfRule>
  </conditionalFormatting>
  <conditionalFormatting sqref="H617:H619">
    <cfRule type="cellIs" dxfId="2508" priority="1285" operator="lessThan">
      <formula>0</formula>
    </cfRule>
  </conditionalFormatting>
  <conditionalFormatting sqref="I617 K616:N617 C618:N619">
    <cfRule type="cellIs" dxfId="2507" priority="1291" operator="lessThan">
      <formula>0</formula>
    </cfRule>
  </conditionalFormatting>
  <conditionalFormatting sqref="R616:R618">
    <cfRule type="cellIs" dxfId="2506" priority="1293" operator="lessThan">
      <formula>0</formula>
    </cfRule>
  </conditionalFormatting>
  <conditionalFormatting sqref="B615">
    <cfRule type="cellIs" dxfId="2505" priority="1282" operator="lessThan">
      <formula>0</formula>
    </cfRule>
  </conditionalFormatting>
  <conditionalFormatting sqref="R624">
    <cfRule type="cellIs" dxfId="2504" priority="1274" operator="lessThan">
      <formula>0</formula>
    </cfRule>
  </conditionalFormatting>
  <conditionalFormatting sqref="I621">
    <cfRule type="cellIs" dxfId="2503" priority="1277" operator="lessThan">
      <formula>0</formula>
    </cfRule>
  </conditionalFormatting>
  <conditionalFormatting sqref="C621:N624">
    <cfRule type="cellIs" dxfId="2502" priority="1278" operator="lessThan">
      <formula>0</formula>
    </cfRule>
  </conditionalFormatting>
  <conditionalFormatting sqref="R624">
    <cfRule type="cellIs" dxfId="2501" priority="1275" operator="lessThan">
      <formula>0</formula>
    </cfRule>
  </conditionalFormatting>
  <conditionalFormatting sqref="H621">
    <cfRule type="cellIs" dxfId="2500" priority="1271" operator="lessThan">
      <formula>0</formula>
    </cfRule>
  </conditionalFormatting>
  <conditionalFormatting sqref="Q621:Q624">
    <cfRule type="cellIs" dxfId="2499" priority="1280" operator="lessThan">
      <formula>0</formula>
    </cfRule>
  </conditionalFormatting>
  <conditionalFormatting sqref="C622:J622">
    <cfRule type="cellIs" dxfId="2498" priority="1276" operator="lessThan">
      <formula>0</formula>
    </cfRule>
  </conditionalFormatting>
  <conditionalFormatting sqref="H622:H624">
    <cfRule type="cellIs" dxfId="2497" priority="1273" operator="lessThan">
      <formula>0</formula>
    </cfRule>
  </conditionalFormatting>
  <conditionalFormatting sqref="I622 K621:N622 C623:N624">
    <cfRule type="cellIs" dxfId="2496" priority="1279" operator="lessThan">
      <formula>0</formula>
    </cfRule>
  </conditionalFormatting>
  <conditionalFormatting sqref="R621:R623">
    <cfRule type="cellIs" dxfId="2495" priority="1281" operator="lessThan">
      <formula>0</formula>
    </cfRule>
  </conditionalFormatting>
  <conditionalFormatting sqref="B620">
    <cfRule type="cellIs" dxfId="2494" priority="1270" operator="lessThan">
      <formula>0</formula>
    </cfRule>
  </conditionalFormatting>
  <conditionalFormatting sqref="C626:N629">
    <cfRule type="cellIs" dxfId="2493" priority="1266" operator="lessThan">
      <formula>0</formula>
    </cfRule>
  </conditionalFormatting>
  <conditionalFormatting sqref="R629">
    <cfRule type="cellIs" dxfId="2492" priority="1263" operator="lessThan">
      <formula>0</formula>
    </cfRule>
  </conditionalFormatting>
  <conditionalFormatting sqref="H626">
    <cfRule type="cellIs" dxfId="2491" priority="1259" operator="lessThan">
      <formula>0</formula>
    </cfRule>
  </conditionalFormatting>
  <conditionalFormatting sqref="H626:H629">
    <cfRule type="cellIs" dxfId="2490" priority="1260" operator="lessThan">
      <formula>0</formula>
    </cfRule>
  </conditionalFormatting>
  <conditionalFormatting sqref="Q626:Q629">
    <cfRule type="cellIs" dxfId="2489" priority="1268" operator="lessThan">
      <formula>0</formula>
    </cfRule>
  </conditionalFormatting>
  <conditionalFormatting sqref="C627:J627">
    <cfRule type="cellIs" dxfId="2488" priority="1264" operator="lessThan">
      <formula>0</formula>
    </cfRule>
  </conditionalFormatting>
  <conditionalFormatting sqref="H627:H629">
    <cfRule type="cellIs" dxfId="2487" priority="1261" operator="lessThan">
      <formula>0</formula>
    </cfRule>
  </conditionalFormatting>
  <conditionalFormatting sqref="I627 K626:N627 C628:N629">
    <cfRule type="cellIs" dxfId="2486" priority="1267" operator="lessThan">
      <formula>0</formula>
    </cfRule>
  </conditionalFormatting>
  <conditionalFormatting sqref="R626:R628">
    <cfRule type="cellIs" dxfId="2485" priority="1269" operator="lessThan">
      <formula>0</formula>
    </cfRule>
  </conditionalFormatting>
  <conditionalFormatting sqref="C351:I351">
    <cfRule type="cellIs" dxfId="2484" priority="1255" operator="lessThan">
      <formula>0</formula>
    </cfRule>
  </conditionalFormatting>
  <conditionalFormatting sqref="C353:I354">
    <cfRule type="cellIs" dxfId="2483" priority="1256" operator="lessThan">
      <formula>0</formula>
    </cfRule>
  </conditionalFormatting>
  <conditionalFormatting sqref="Q506:R506">
    <cfRule type="cellIs" dxfId="2482" priority="1239" operator="lessThan">
      <formula>0</formula>
    </cfRule>
  </conditionalFormatting>
  <conditionalFormatting sqref="Q499:Q502">
    <cfRule type="cellIs" dxfId="2481" priority="1240" operator="lessThan">
      <formula>0</formula>
    </cfRule>
  </conditionalFormatting>
  <conditionalFormatting sqref="R611:R613">
    <cfRule type="cellIs" dxfId="2480" priority="1202" operator="lessThan">
      <formula>0</formula>
    </cfRule>
  </conditionalFormatting>
  <conditionalFormatting sqref="B498">
    <cfRule type="cellIs" dxfId="2479" priority="1257" operator="lessThan">
      <formula>0</formula>
    </cfRule>
  </conditionalFormatting>
  <conditionalFormatting sqref="N427">
    <cfRule type="cellIs" dxfId="2478" priority="976" operator="lessThan">
      <formula>0</formula>
    </cfRule>
  </conditionalFormatting>
  <conditionalFormatting sqref="C352:I352">
    <cfRule type="cellIs" dxfId="2477" priority="1254" operator="lessThan">
      <formula>0</formula>
    </cfRule>
  </conditionalFormatting>
  <conditionalFormatting sqref="C355:I355">
    <cfRule type="cellIs" dxfId="2476" priority="1253" operator="lessThan">
      <formula>0</formula>
    </cfRule>
  </conditionalFormatting>
  <conditionalFormatting sqref="C365:I366">
    <cfRule type="cellIs" dxfId="2475" priority="1252" operator="lessThan">
      <formula>0</formula>
    </cfRule>
  </conditionalFormatting>
  <conditionalFormatting sqref="C363:I363">
    <cfRule type="cellIs" dxfId="2474" priority="1251" operator="lessThan">
      <formula>0</formula>
    </cfRule>
  </conditionalFormatting>
  <conditionalFormatting sqref="C364:I364">
    <cfRule type="cellIs" dxfId="2473" priority="1250" operator="lessThan">
      <formula>0</formula>
    </cfRule>
  </conditionalFormatting>
  <conditionalFormatting sqref="C367:I367">
    <cfRule type="cellIs" dxfId="2472" priority="1249" operator="lessThan">
      <formula>0</formula>
    </cfRule>
  </conditionalFormatting>
  <conditionalFormatting sqref="C593:I596">
    <cfRule type="cellIs" dxfId="2471" priority="1247" operator="lessThan">
      <formula>0</formula>
    </cfRule>
  </conditionalFormatting>
  <conditionalFormatting sqref="C594:I594">
    <cfRule type="cellIs" dxfId="2470" priority="1246" operator="lessThan">
      <formula>0</formula>
    </cfRule>
  </conditionalFormatting>
  <conditionalFormatting sqref="C595:I596">
    <cfRule type="cellIs" dxfId="2469" priority="1248" operator="lessThan">
      <formula>0</formula>
    </cfRule>
  </conditionalFormatting>
  <conditionalFormatting sqref="R551">
    <cfRule type="cellIs" dxfId="2468" priority="1228" operator="lessThan">
      <formula>0</formula>
    </cfRule>
  </conditionalFormatting>
  <conditionalFormatting sqref="R551">
    <cfRule type="cellIs" dxfId="2467" priority="1229" operator="lessThan">
      <formula>0</formula>
    </cfRule>
  </conditionalFormatting>
  <conditionalFormatting sqref="C599:I602">
    <cfRule type="cellIs" dxfId="2466" priority="1244" operator="lessThan">
      <formula>0</formula>
    </cfRule>
  </conditionalFormatting>
  <conditionalFormatting sqref="C600:I600">
    <cfRule type="cellIs" dxfId="2465" priority="1243" operator="lessThan">
      <formula>0</formula>
    </cfRule>
  </conditionalFormatting>
  <conditionalFormatting sqref="C601:I602">
    <cfRule type="cellIs" dxfId="2464" priority="1245" operator="lessThan">
      <formula>0</formula>
    </cfRule>
  </conditionalFormatting>
  <conditionalFormatting sqref="C461:C464">
    <cfRule type="cellIs" dxfId="2463" priority="1242" operator="lessThan">
      <formula>0</formula>
    </cfRule>
  </conditionalFormatting>
  <conditionalFormatting sqref="Q468:Q471">
    <cfRule type="cellIs" dxfId="2462" priority="1241" operator="lessThan">
      <formula>0</formula>
    </cfRule>
  </conditionalFormatting>
  <conditionalFormatting sqref="R507:R510">
    <cfRule type="cellIs" dxfId="2461" priority="1238" operator="lessThan">
      <formula>0</formula>
    </cfRule>
  </conditionalFormatting>
  <conditionalFormatting sqref="R511:R512">
    <cfRule type="cellIs" dxfId="2460" priority="1237" operator="lessThan">
      <formula>0</formula>
    </cfRule>
  </conditionalFormatting>
  <conditionalFormatting sqref="R512">
    <cfRule type="cellIs" dxfId="2459" priority="1236" operator="lessThan">
      <formula>0</formula>
    </cfRule>
  </conditionalFormatting>
  <conditionalFormatting sqref="R511">
    <cfRule type="cellIs" dxfId="2458" priority="1235" operator="lessThan">
      <formula>0</formula>
    </cfRule>
  </conditionalFormatting>
  <conditionalFormatting sqref="Q507:Q510">
    <cfRule type="cellIs" dxfId="2457" priority="1234" operator="lessThan">
      <formula>0</formula>
    </cfRule>
  </conditionalFormatting>
  <conditionalFormatting sqref="B506">
    <cfRule type="cellIs" dxfId="2456" priority="1233" operator="lessThan">
      <formula>0</formula>
    </cfRule>
  </conditionalFormatting>
  <conditionalFormatting sqref="C611:N614">
    <cfRule type="cellIs" dxfId="2455" priority="1199" operator="lessThan">
      <formula>0</formula>
    </cfRule>
  </conditionalFormatting>
  <conditionalFormatting sqref="R614">
    <cfRule type="cellIs" dxfId="2454" priority="1196" operator="lessThan">
      <formula>0</formula>
    </cfRule>
  </conditionalFormatting>
  <conditionalFormatting sqref="Q547:Q550">
    <cfRule type="cellIs" dxfId="2453" priority="1227" operator="lessThan">
      <formula>0</formula>
    </cfRule>
  </conditionalFormatting>
  <conditionalFormatting sqref="H611:H614">
    <cfRule type="cellIs" dxfId="2452" priority="1193" operator="lessThan">
      <formula>0</formula>
    </cfRule>
  </conditionalFormatting>
  <conditionalFormatting sqref="R504">
    <cfRule type="cellIs" dxfId="2451" priority="1232" operator="lessThan">
      <formula>0</formula>
    </cfRule>
  </conditionalFormatting>
  <conditionalFormatting sqref="R547:R550 R552 R554:R560">
    <cfRule type="cellIs" dxfId="2450" priority="1231" operator="lessThan">
      <formula>0</formula>
    </cfRule>
  </conditionalFormatting>
  <conditionalFormatting sqref="Q546">
    <cfRule type="cellIs" dxfId="2449" priority="1230" operator="lessThan">
      <formula>0</formula>
    </cfRule>
  </conditionalFormatting>
  <conditionalFormatting sqref="Q554:Q558">
    <cfRule type="cellIs" dxfId="2448" priority="1226" operator="lessThan">
      <formula>0</formula>
    </cfRule>
  </conditionalFormatting>
  <conditionalFormatting sqref="R570:R573 R575">
    <cfRule type="cellIs" dxfId="2447" priority="1224" operator="lessThan">
      <formula>0</formula>
    </cfRule>
  </conditionalFormatting>
  <conditionalFormatting sqref="B546">
    <cfRule type="cellIs" dxfId="2446" priority="1225" operator="lessThan">
      <formula>0</formula>
    </cfRule>
  </conditionalFormatting>
  <conditionalFormatting sqref="Q569">
    <cfRule type="cellIs" dxfId="2445" priority="1223" operator="lessThan">
      <formula>0</formula>
    </cfRule>
  </conditionalFormatting>
  <conditionalFormatting sqref="R574">
    <cfRule type="cellIs" dxfId="2444" priority="1222" operator="lessThan">
      <formula>0</formula>
    </cfRule>
  </conditionalFormatting>
  <conditionalFormatting sqref="R574">
    <cfRule type="cellIs" dxfId="2443" priority="1221" operator="lessThan">
      <formula>0</formula>
    </cfRule>
  </conditionalFormatting>
  <conditionalFormatting sqref="Q570:Q573">
    <cfRule type="cellIs" dxfId="2442" priority="1220" operator="lessThan">
      <formula>0</formula>
    </cfRule>
  </conditionalFormatting>
  <conditionalFormatting sqref="R582 R577:R580">
    <cfRule type="cellIs" dxfId="2441" priority="1218" operator="lessThan">
      <formula>0</formula>
    </cfRule>
  </conditionalFormatting>
  <conditionalFormatting sqref="R581">
    <cfRule type="cellIs" dxfId="2440" priority="1216" operator="lessThan">
      <formula>0</formula>
    </cfRule>
  </conditionalFormatting>
  <conditionalFormatting sqref="B569">
    <cfRule type="cellIs" dxfId="2439" priority="1219" operator="lessThan">
      <formula>0</formula>
    </cfRule>
  </conditionalFormatting>
  <conditionalFormatting sqref="Q576">
    <cfRule type="cellIs" dxfId="2438" priority="1217" operator="lessThan">
      <formula>0</formula>
    </cfRule>
  </conditionalFormatting>
  <conditionalFormatting sqref="Q577:Q580">
    <cfRule type="cellIs" dxfId="2437" priority="1214" operator="lessThan">
      <formula>0</formula>
    </cfRule>
  </conditionalFormatting>
  <conditionalFormatting sqref="R581">
    <cfRule type="cellIs" dxfId="2436" priority="1215" operator="lessThan">
      <formula>0</formula>
    </cfRule>
  </conditionalFormatting>
  <conditionalFormatting sqref="Q605:Q607 Q609">
    <cfRule type="cellIs" dxfId="2435" priority="1212" operator="lessThan">
      <formula>0</formula>
    </cfRule>
  </conditionalFormatting>
  <conditionalFormatting sqref="R605:R607">
    <cfRule type="cellIs" dxfId="2434" priority="1213" operator="lessThan">
      <formula>0</formula>
    </cfRule>
  </conditionalFormatting>
  <conditionalFormatting sqref="C607:I607">
    <cfRule type="cellIs" dxfId="2433" priority="1205" operator="lessThan">
      <formula>0</formula>
    </cfRule>
  </conditionalFormatting>
  <conditionalFormatting sqref="C605:I607">
    <cfRule type="cellIs" dxfId="2432" priority="1204" operator="lessThan">
      <formula>0</formula>
    </cfRule>
  </conditionalFormatting>
  <conditionalFormatting sqref="B604">
    <cfRule type="cellIs" dxfId="2431" priority="1206" operator="lessThan">
      <formula>0</formula>
    </cfRule>
  </conditionalFormatting>
  <conditionalFormatting sqref="J605:N607">
    <cfRule type="cellIs" dxfId="2430" priority="1210" operator="lessThan">
      <formula>0</formula>
    </cfRule>
  </conditionalFormatting>
  <conditionalFormatting sqref="Q611:Q614">
    <cfRule type="cellIs" dxfId="2429" priority="1201" operator="lessThan">
      <formula>0</formula>
    </cfRule>
  </conditionalFormatting>
  <conditionalFormatting sqref="R608:R609">
    <cfRule type="cellIs" dxfId="2428" priority="1207" operator="lessThan">
      <formula>0</formula>
    </cfRule>
  </conditionalFormatting>
  <conditionalFormatting sqref="C433:M433">
    <cfRule type="cellIs" dxfId="2427" priority="974" operator="lessThan">
      <formula>0</formula>
    </cfRule>
  </conditionalFormatting>
  <conditionalFormatting sqref="R608:R609">
    <cfRule type="cellIs" dxfId="2426" priority="1208" operator="lessThan">
      <formula>0</formula>
    </cfRule>
  </conditionalFormatting>
  <conditionalFormatting sqref="J606">
    <cfRule type="cellIs" dxfId="2425" priority="1209" operator="lessThan">
      <formula>0</formula>
    </cfRule>
  </conditionalFormatting>
  <conditionalFormatting sqref="J607:N607 K605:N606">
    <cfRule type="cellIs" dxfId="2424" priority="1211" operator="lessThan">
      <formula>0</formula>
    </cfRule>
  </conditionalFormatting>
  <conditionalFormatting sqref="I612 K611:N612 C613:N614">
    <cfRule type="cellIs" dxfId="2423" priority="1200" operator="lessThan">
      <formula>0</formula>
    </cfRule>
  </conditionalFormatting>
  <conditionalFormatting sqref="N427">
    <cfRule type="cellIs" dxfId="2422" priority="977" operator="lessThan">
      <formula>0</formula>
    </cfRule>
  </conditionalFormatting>
  <conditionalFormatting sqref="B429:N429">
    <cfRule type="cellIs" dxfId="2421" priority="969" operator="lessThan">
      <formula>0</formula>
    </cfRule>
  </conditionalFormatting>
  <conditionalFormatting sqref="C606:I606">
    <cfRule type="cellIs" dxfId="2420" priority="1203" operator="lessThan">
      <formula>0</formula>
    </cfRule>
  </conditionalFormatting>
  <conditionalFormatting sqref="B429:N429">
    <cfRule type="cellIs" dxfId="2419" priority="970" operator="lessThan">
      <formula>0</formula>
    </cfRule>
  </conditionalFormatting>
  <conditionalFormatting sqref="H433">
    <cfRule type="cellIs" dxfId="2418" priority="973" operator="lessThan">
      <formula>0</formula>
    </cfRule>
  </conditionalFormatting>
  <conditionalFormatting sqref="B433">
    <cfRule type="cellIs" dxfId="2417" priority="972" operator="lessThan">
      <formula>0</formula>
    </cfRule>
  </conditionalFormatting>
  <conditionalFormatting sqref="B433">
    <cfRule type="cellIs" dxfId="2416" priority="971" operator="lessThan">
      <formula>0</formula>
    </cfRule>
  </conditionalFormatting>
  <conditionalFormatting sqref="B429:N429">
    <cfRule type="cellIs" dxfId="2415" priority="967" operator="lessThan">
      <formula>0</formula>
    </cfRule>
  </conditionalFormatting>
  <conditionalFormatting sqref="B429:N429">
    <cfRule type="cellIs" dxfId="2414" priority="968" operator="lessThan">
      <formula>0</formula>
    </cfRule>
  </conditionalFormatting>
  <conditionalFormatting sqref="B435:N435">
    <cfRule type="cellIs" dxfId="2413" priority="954" operator="lessThan">
      <formula>0</formula>
    </cfRule>
  </conditionalFormatting>
  <conditionalFormatting sqref="H611">
    <cfRule type="cellIs" dxfId="2412" priority="1192" operator="lessThan">
      <formula>0</formula>
    </cfRule>
  </conditionalFormatting>
  <conditionalFormatting sqref="C433:M433">
    <cfRule type="cellIs" dxfId="2411" priority="975" operator="lessThan">
      <formula>0</formula>
    </cfRule>
  </conditionalFormatting>
  <conditionalFormatting sqref="H612:H614">
    <cfRule type="cellIs" dxfId="2410" priority="1194" operator="lessThan">
      <formula>0</formula>
    </cfRule>
  </conditionalFormatting>
  <conditionalFormatting sqref="R614">
    <cfRule type="cellIs" dxfId="2409" priority="1195" operator="lessThan">
      <formula>0</formula>
    </cfRule>
  </conditionalFormatting>
  <conditionalFormatting sqref="I611">
    <cfRule type="cellIs" dxfId="2408" priority="1198" operator="lessThan">
      <formula>0</formula>
    </cfRule>
  </conditionalFormatting>
  <conditionalFormatting sqref="N439">
    <cfRule type="cellIs" dxfId="2407" priority="947" operator="lessThan">
      <formula>0</formula>
    </cfRule>
  </conditionalFormatting>
  <conditionalFormatting sqref="C612:J612">
    <cfRule type="cellIs" dxfId="2406" priority="1197" operator="lessThan">
      <formula>0</formula>
    </cfRule>
  </conditionalFormatting>
  <conditionalFormatting sqref="B610">
    <cfRule type="cellIs" dxfId="2405" priority="1191" operator="lessThan">
      <formula>0</formula>
    </cfRule>
  </conditionalFormatting>
  <conditionalFormatting sqref="B435:N435">
    <cfRule type="cellIs" dxfId="2404" priority="953" operator="lessThan">
      <formula>0</formula>
    </cfRule>
  </conditionalFormatting>
  <conditionalFormatting sqref="C445:M445">
    <cfRule type="cellIs" dxfId="2403" priority="944" operator="lessThan">
      <formula>0</formula>
    </cfRule>
  </conditionalFormatting>
  <conditionalFormatting sqref="C445:M445">
    <cfRule type="cellIs" dxfId="2402" priority="945" operator="lessThan">
      <formula>0</formula>
    </cfRule>
  </conditionalFormatting>
  <conditionalFormatting sqref="B435:N435">
    <cfRule type="cellIs" dxfId="2401" priority="952" operator="lessThan">
      <formula>0</formula>
    </cfRule>
  </conditionalFormatting>
  <conditionalFormatting sqref="N438">
    <cfRule type="cellIs" dxfId="2400" priority="948" operator="lessThan">
      <formula>0</formula>
    </cfRule>
  </conditionalFormatting>
  <conditionalFormatting sqref="B435:N435">
    <cfRule type="cellIs" dxfId="2399" priority="951" operator="lessThan">
      <formula>0</formula>
    </cfRule>
  </conditionalFormatting>
  <conditionalFormatting sqref="B435:N435">
    <cfRule type="cellIs" dxfId="2398" priority="949" operator="lessThan">
      <formula>0</formula>
    </cfRule>
  </conditionalFormatting>
  <conditionalFormatting sqref="B598">
    <cfRule type="cellIs" dxfId="2397" priority="1190" operator="lessThan">
      <formula>0</formula>
    </cfRule>
  </conditionalFormatting>
  <conditionalFormatting sqref="N439">
    <cfRule type="cellIs" dxfId="2396" priority="946" operator="lessThan">
      <formula>0</formula>
    </cfRule>
  </conditionalFormatting>
  <conditionalFormatting sqref="B435:N435">
    <cfRule type="cellIs" dxfId="2395" priority="950" operator="lessThan">
      <formula>0</formula>
    </cfRule>
  </conditionalFormatting>
  <conditionalFormatting sqref="B598">
    <cfRule type="cellIs" dxfId="2394" priority="1189" operator="lessThan">
      <formula>0</formula>
    </cfRule>
  </conditionalFormatting>
  <conditionalFormatting sqref="B641">
    <cfRule type="cellIs" dxfId="2393" priority="1177" operator="lessThan">
      <formula>0</formula>
    </cfRule>
  </conditionalFormatting>
  <conditionalFormatting sqref="B591">
    <cfRule type="cellIs" dxfId="2392" priority="1187" operator="lessThan">
      <formula>0</formula>
    </cfRule>
  </conditionalFormatting>
  <conditionalFormatting sqref="B591">
    <cfRule type="cellIs" dxfId="2391" priority="1188" operator="lessThan">
      <formula>0</formula>
    </cfRule>
  </conditionalFormatting>
  <conditionalFormatting sqref="B609">
    <cfRule type="cellIs" dxfId="2390" priority="1185" operator="lessThan">
      <formula>0</formula>
    </cfRule>
  </conditionalFormatting>
  <conditionalFormatting sqref="B609">
    <cfRule type="cellIs" dxfId="2389"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388" priority="1184" operator="lessThan">
      <formula>0</formula>
    </cfRule>
  </conditionalFormatting>
  <conditionalFormatting sqref="B646">
    <cfRule type="cellIs" dxfId="2387" priority="1181" operator="lessThan">
      <formula>0</formula>
    </cfRule>
  </conditionalFormatting>
  <conditionalFormatting sqref="B631">
    <cfRule type="cellIs" dxfId="2386" priority="1183" operator="lessThan">
      <formula>0</formula>
    </cfRule>
  </conditionalFormatting>
  <conditionalFormatting sqref="B635">
    <cfRule type="cellIs" dxfId="2385" priority="1182" operator="lessThan">
      <formula>0</formula>
    </cfRule>
  </conditionalFormatting>
  <conditionalFormatting sqref="B662">
    <cfRule type="cellIs" dxfId="2384" priority="1180" operator="lessThan">
      <formula>0</formula>
    </cfRule>
  </conditionalFormatting>
  <conditionalFormatting sqref="B671">
    <cfRule type="cellIs" dxfId="2383" priority="1179" operator="lessThan">
      <formula>0</formula>
    </cfRule>
  </conditionalFormatting>
  <conditionalFormatting sqref="I674:N674 Q672:R675">
    <cfRule type="cellIs" dxfId="2382" priority="1178" operator="lessThan">
      <formula>0</formula>
    </cfRule>
  </conditionalFormatting>
  <conditionalFormatting sqref="Q641">
    <cfRule type="cellIs" dxfId="2381" priority="1175" operator="lessThan">
      <formula>0</formula>
    </cfRule>
  </conditionalFormatting>
  <conditionalFormatting sqref="Q641">
    <cfRule type="cellIs" dxfId="2380" priority="1176" operator="lessThan">
      <formula>0</formula>
    </cfRule>
  </conditionalFormatting>
  <conditionalFormatting sqref="Q422:R422 R423:R425">
    <cfRule type="cellIs" dxfId="2379" priority="1162" operator="lessThan">
      <formula>0</formula>
    </cfRule>
  </conditionalFormatting>
  <conditionalFormatting sqref="B416">
    <cfRule type="cellIs" dxfId="2378" priority="1163" operator="lessThan">
      <formula>0</formula>
    </cfRule>
  </conditionalFormatting>
  <conditionalFormatting sqref="Q423:Q425">
    <cfRule type="cellIs" dxfId="2377" priority="1160" operator="lessThan">
      <formula>0</formula>
    </cfRule>
  </conditionalFormatting>
  <conditionalFormatting sqref="Q422">
    <cfRule type="cellIs" dxfId="2376" priority="1161" operator="lessThan">
      <formula>0</formula>
    </cfRule>
  </conditionalFormatting>
  <conditionalFormatting sqref="R426">
    <cfRule type="cellIs" dxfId="2375" priority="1158" operator="lessThan">
      <formula>0</formula>
    </cfRule>
  </conditionalFormatting>
  <conditionalFormatting sqref="R427">
    <cfRule type="cellIs" dxfId="2374" priority="1159" operator="lessThan">
      <formula>0</formula>
    </cfRule>
  </conditionalFormatting>
  <conditionalFormatting sqref="B422">
    <cfRule type="cellIs" dxfId="2373" priority="1156" operator="lessThan">
      <formula>0</formula>
    </cfRule>
  </conditionalFormatting>
  <conditionalFormatting sqref="R426">
    <cfRule type="cellIs" dxfId="2372" priority="1157" operator="lessThan">
      <formula>0</formula>
    </cfRule>
  </conditionalFormatting>
  <conditionalFormatting sqref="B454:N454">
    <cfRule type="cellIs" dxfId="2371" priority="907" operator="lessThan">
      <formula>0</formula>
    </cfRule>
  </conditionalFormatting>
  <conditionalFormatting sqref="B454:N454">
    <cfRule type="cellIs" dxfId="2370" priority="908" operator="lessThan">
      <formula>0</formula>
    </cfRule>
  </conditionalFormatting>
  <conditionalFormatting sqref="C652:I652">
    <cfRule type="cellIs" dxfId="2369" priority="1174" operator="lessThan">
      <formula>0</formula>
    </cfRule>
  </conditionalFormatting>
  <conditionalFormatting sqref="C653:I653">
    <cfRule type="cellIs" dxfId="2368" priority="1173" operator="lessThan">
      <formula>0</formula>
    </cfRule>
  </conditionalFormatting>
  <conditionalFormatting sqref="C658:M658">
    <cfRule type="cellIs" dxfId="2367" priority="1172" operator="lessThan">
      <formula>0</formula>
    </cfRule>
  </conditionalFormatting>
  <conditionalFormatting sqref="B647:N647">
    <cfRule type="cellIs" dxfId="2366" priority="1171" operator="lessThan">
      <formula>0</formula>
    </cfRule>
  </conditionalFormatting>
  <conditionalFormatting sqref="Q650">
    <cfRule type="cellIs" dxfId="2365" priority="1170" operator="lessThan">
      <formula>0</formula>
    </cfRule>
  </conditionalFormatting>
  <conditionalFormatting sqref="Q417:Q419">
    <cfRule type="cellIs" dxfId="2364" priority="1167" operator="lessThan">
      <formula>0</formula>
    </cfRule>
  </conditionalFormatting>
  <conditionalFormatting sqref="R420">
    <cfRule type="cellIs" dxfId="2363" priority="1164" operator="lessThan">
      <formula>0</formula>
    </cfRule>
  </conditionalFormatting>
  <conditionalFormatting sqref="R421">
    <cfRule type="cellIs" dxfId="2362" priority="1166" operator="lessThan">
      <formula>0</formula>
    </cfRule>
  </conditionalFormatting>
  <conditionalFormatting sqref="Q416:R416 R417:R419">
    <cfRule type="cellIs" dxfId="2361" priority="1169" operator="lessThan">
      <formula>0</formula>
    </cfRule>
  </conditionalFormatting>
  <conditionalFormatting sqref="Q416">
    <cfRule type="cellIs" dxfId="2360" priority="1168" operator="lessThan">
      <formula>0</formula>
    </cfRule>
  </conditionalFormatting>
  <conditionalFormatting sqref="R420">
    <cfRule type="cellIs" dxfId="2359" priority="1165" operator="lessThan">
      <formula>0</formula>
    </cfRule>
  </conditionalFormatting>
  <conditionalFormatting sqref="B454:N454">
    <cfRule type="cellIs" dxfId="2358" priority="906" operator="lessThan">
      <formula>0</formula>
    </cfRule>
  </conditionalFormatting>
  <conditionalFormatting sqref="B454:N454">
    <cfRule type="cellIs" dxfId="2357" priority="905" operator="lessThan">
      <formula>0</formula>
    </cfRule>
  </conditionalFormatting>
  <conditionalFormatting sqref="B454:N454">
    <cfRule type="cellIs" dxfId="2356" priority="904" operator="lessThan">
      <formula>0</formula>
    </cfRule>
  </conditionalFormatting>
  <conditionalFormatting sqref="B454:N454">
    <cfRule type="cellIs" dxfId="2355" priority="902" operator="lessThan">
      <formula>0</formula>
    </cfRule>
  </conditionalFormatting>
  <conditionalFormatting sqref="B454:N454">
    <cfRule type="cellIs" dxfId="2354" priority="903" operator="lessThan">
      <formula>0</formula>
    </cfRule>
  </conditionalFormatting>
  <conditionalFormatting sqref="N457">
    <cfRule type="cellIs" dxfId="2353" priority="900" operator="lessThan">
      <formula>0</formula>
    </cfRule>
  </conditionalFormatting>
  <conditionalFormatting sqref="B454:N454">
    <cfRule type="cellIs" dxfId="2352" priority="901" operator="lessThan">
      <formula>0</formula>
    </cfRule>
  </conditionalFormatting>
  <conditionalFormatting sqref="N458">
    <cfRule type="cellIs" dxfId="2351" priority="899" operator="lessThan">
      <formula>0</formula>
    </cfRule>
  </conditionalFormatting>
  <conditionalFormatting sqref="Q530">
    <cfRule type="cellIs" dxfId="2350" priority="621" operator="lessThan">
      <formula>0</formula>
    </cfRule>
  </conditionalFormatting>
  <conditionalFormatting sqref="N458">
    <cfRule type="cellIs" dxfId="2349" priority="898" operator="lessThan">
      <formula>0</formula>
    </cfRule>
  </conditionalFormatting>
  <conditionalFormatting sqref="D461:N464">
    <cfRule type="cellIs" dxfId="2348" priority="895" operator="lessThan">
      <formula>0</formula>
    </cfRule>
  </conditionalFormatting>
  <conditionalFormatting sqref="Q538">
    <cfRule type="cellIs" dxfId="2347" priority="618" operator="lessThan">
      <formula>0</formula>
    </cfRule>
  </conditionalFormatting>
  <conditionalFormatting sqref="B461:B464">
    <cfRule type="cellIs" dxfId="2346" priority="892" operator="lessThan">
      <formula>0</formula>
    </cfRule>
  </conditionalFormatting>
  <conditionalFormatting sqref="Q553">
    <cfRule type="cellIs" dxfId="2345" priority="615" operator="lessThan">
      <formula>0</formula>
    </cfRule>
  </conditionalFormatting>
  <conditionalFormatting sqref="B512">
    <cfRule type="cellIs" dxfId="2344" priority="889" operator="lessThan">
      <formula>0</formula>
    </cfRule>
  </conditionalFormatting>
  <conditionalFormatting sqref="C512">
    <cfRule type="cellIs" dxfId="2343" priority="886" operator="lessThan">
      <formula>0</formula>
    </cfRule>
  </conditionalFormatting>
  <conditionalFormatting sqref="Q561">
    <cfRule type="cellIs" dxfId="2342" priority="612" operator="lessThan">
      <formula>0</formula>
    </cfRule>
  </conditionalFormatting>
  <conditionalFormatting sqref="Q590">
    <cfRule type="cellIs" dxfId="2341" priority="609" operator="lessThan">
      <formula>0</formula>
    </cfRule>
  </conditionalFormatting>
  <conditionalFormatting sqref="N365">
    <cfRule type="cellIs" dxfId="2340" priority="1155" operator="lessThan">
      <formula>0</formula>
    </cfRule>
  </conditionalFormatting>
  <conditionalFormatting sqref="N371">
    <cfRule type="cellIs" dxfId="2339" priority="1154" operator="lessThan">
      <formula>0</formula>
    </cfRule>
  </conditionalFormatting>
  <conditionalFormatting sqref="N377">
    <cfRule type="cellIs" dxfId="2338" priority="1153" operator="lessThan">
      <formula>0</formula>
    </cfRule>
  </conditionalFormatting>
  <conditionalFormatting sqref="B376">
    <cfRule type="cellIs" dxfId="2337" priority="1136" operator="lessThan">
      <formula>0</formula>
    </cfRule>
  </conditionalFormatting>
  <conditionalFormatting sqref="B588">
    <cfRule type="cellIs" dxfId="2336" priority="1146" operator="lessThan">
      <formula>0</formula>
    </cfRule>
  </conditionalFormatting>
  <conditionalFormatting sqref="B371:B372">
    <cfRule type="cellIs" dxfId="2335" priority="1141" operator="lessThan">
      <formula>0</formula>
    </cfRule>
  </conditionalFormatting>
  <conditionalFormatting sqref="B377:B378">
    <cfRule type="cellIs" dxfId="2334" priority="1138" operator="lessThan">
      <formula>0</formula>
    </cfRule>
  </conditionalFormatting>
  <conditionalFormatting sqref="C351:M354">
    <cfRule type="cellIs" dxfId="2333" priority="1151" operator="lessThan">
      <formula>0</formula>
    </cfRule>
  </conditionalFormatting>
  <conditionalFormatting sqref="B428">
    <cfRule type="cellIs" dxfId="2332" priority="1150" operator="lessThan">
      <formula>0</formula>
    </cfRule>
  </conditionalFormatting>
  <conditionalFormatting sqref="B428">
    <cfRule type="cellIs" dxfId="2331" priority="1149" operator="lessThan">
      <formula>0</formula>
    </cfRule>
  </conditionalFormatting>
  <conditionalFormatting sqref="B391 B397 B381:B385 B375:B379 B369:B373 B363:B367 B361 B351:B355">
    <cfRule type="cellIs" dxfId="2330" priority="1148" operator="lessThan">
      <formula>0</formula>
    </cfRule>
  </conditionalFormatting>
  <conditionalFormatting sqref="B585:B587">
    <cfRule type="cellIs" dxfId="2329" priority="1147" operator="lessThan">
      <formula>0</formula>
    </cfRule>
  </conditionalFormatting>
  <conditionalFormatting sqref="B584">
    <cfRule type="cellIs" dxfId="2328" priority="1145" operator="lessThan">
      <formula>0</formula>
    </cfRule>
  </conditionalFormatting>
  <conditionalFormatting sqref="B397">
    <cfRule type="cellIs" dxfId="2327" priority="1132" operator="lessThan">
      <formula>0</formula>
    </cfRule>
  </conditionalFormatting>
  <conditionalFormatting sqref="B369">
    <cfRule type="cellIs" dxfId="2326" priority="1140" operator="lessThan">
      <formula>0</formula>
    </cfRule>
  </conditionalFormatting>
  <conditionalFormatting sqref="B370">
    <cfRule type="cellIs" dxfId="2325" priority="1139" operator="lessThan">
      <formula>0</formula>
    </cfRule>
  </conditionalFormatting>
  <conditionalFormatting sqref="B375">
    <cfRule type="cellIs" dxfId="2324" priority="1137" operator="lessThan">
      <formula>0</formula>
    </cfRule>
  </conditionalFormatting>
  <conditionalFormatting sqref="B383:B384">
    <cfRule type="cellIs" dxfId="2323" priority="1135" operator="lessThan">
      <formula>0</formula>
    </cfRule>
  </conditionalFormatting>
  <conditionalFormatting sqref="B381">
    <cfRule type="cellIs" dxfId="2322" priority="1134" operator="lessThan">
      <formula>0</formula>
    </cfRule>
  </conditionalFormatting>
  <conditionalFormatting sqref="B382">
    <cfRule type="cellIs" dxfId="2321" priority="1133" operator="lessThan">
      <formula>0</formula>
    </cfRule>
  </conditionalFormatting>
  <conditionalFormatting sqref="B391">
    <cfRule type="cellIs" dxfId="2320" priority="1131" operator="lessThan">
      <formula>0</formula>
    </cfRule>
  </conditionalFormatting>
  <conditionalFormatting sqref="B385">
    <cfRule type="cellIs" dxfId="2319" priority="1130" operator="lessThan">
      <formula>0</formula>
    </cfRule>
  </conditionalFormatting>
  <conditionalFormatting sqref="B379">
    <cfRule type="cellIs" dxfId="2318" priority="1129" operator="lessThan">
      <formula>0</formula>
    </cfRule>
  </conditionalFormatting>
  <conditionalFormatting sqref="B373">
    <cfRule type="cellIs" dxfId="2317" priority="1128" operator="lessThan">
      <formula>0</formula>
    </cfRule>
  </conditionalFormatting>
  <conditionalFormatting sqref="B361">
    <cfRule type="cellIs" dxfId="2316" priority="1127" operator="lessThan">
      <formula>0</formula>
    </cfRule>
  </conditionalFormatting>
  <conditionalFormatting sqref="B621:B624">
    <cfRule type="cellIs" dxfId="2315" priority="1122" operator="lessThan">
      <formula>0</formula>
    </cfRule>
  </conditionalFormatting>
  <conditionalFormatting sqref="B616:B619">
    <cfRule type="cellIs" dxfId="2314" priority="1125" operator="lessThan">
      <formula>0</formula>
    </cfRule>
  </conditionalFormatting>
  <conditionalFormatting sqref="B617">
    <cfRule type="cellIs" dxfId="2313" priority="1124" operator="lessThan">
      <formula>0</formula>
    </cfRule>
  </conditionalFormatting>
  <conditionalFormatting sqref="B618:B619">
    <cfRule type="cellIs" dxfId="2312" priority="1126" operator="lessThan">
      <formula>0</formula>
    </cfRule>
  </conditionalFormatting>
  <conditionalFormatting sqref="B628:B629">
    <cfRule type="cellIs" dxfId="2311" priority="1120" operator="lessThan">
      <formula>0</formula>
    </cfRule>
  </conditionalFormatting>
  <conditionalFormatting sqref="B622">
    <cfRule type="cellIs" dxfId="2310" priority="1121" operator="lessThan">
      <formula>0</formula>
    </cfRule>
  </conditionalFormatting>
  <conditionalFormatting sqref="B623:B624">
    <cfRule type="cellIs" dxfId="2309" priority="1123" operator="lessThan">
      <formula>0</formula>
    </cfRule>
  </conditionalFormatting>
  <conditionalFormatting sqref="B626:B629">
    <cfRule type="cellIs" dxfId="2308" priority="1119" operator="lessThan">
      <formula>0</formula>
    </cfRule>
  </conditionalFormatting>
  <conditionalFormatting sqref="B627">
    <cfRule type="cellIs" dxfId="2307" priority="1118" operator="lessThan">
      <formula>0</formula>
    </cfRule>
  </conditionalFormatting>
  <conditionalFormatting sqref="B365:B366">
    <cfRule type="cellIs" dxfId="2306" priority="1113" operator="lessThan">
      <formula>0</formula>
    </cfRule>
  </conditionalFormatting>
  <conditionalFormatting sqref="B355">
    <cfRule type="cellIs" dxfId="2305" priority="1114" operator="lessThan">
      <formula>0</formula>
    </cfRule>
  </conditionalFormatting>
  <conditionalFormatting sqref="B393:N393">
    <cfRule type="cellIs" dxfId="2304" priority="1068" operator="lessThan">
      <formula>0</formula>
    </cfRule>
  </conditionalFormatting>
  <conditionalFormatting sqref="B387:N387">
    <cfRule type="cellIs" dxfId="2303" priority="1079" operator="lessThan">
      <formula>0</formula>
    </cfRule>
  </conditionalFormatting>
  <conditionalFormatting sqref="B387:N387">
    <cfRule type="cellIs" dxfId="2302" priority="1078" operator="lessThan">
      <formula>0</formula>
    </cfRule>
  </conditionalFormatting>
  <conditionalFormatting sqref="B353:B354">
    <cfRule type="cellIs" dxfId="2301" priority="1117" operator="lessThan">
      <formula>0</formula>
    </cfRule>
  </conditionalFormatting>
  <conditionalFormatting sqref="B351">
    <cfRule type="cellIs" dxfId="2300" priority="1116" operator="lessThan">
      <formula>0</formula>
    </cfRule>
  </conditionalFormatting>
  <conditionalFormatting sqref="B352">
    <cfRule type="cellIs" dxfId="2299" priority="1115" operator="lessThan">
      <formula>0</formula>
    </cfRule>
  </conditionalFormatting>
  <conditionalFormatting sqref="B363">
    <cfRule type="cellIs" dxfId="2298" priority="1112" operator="lessThan">
      <formula>0</formula>
    </cfRule>
  </conditionalFormatting>
  <conditionalFormatting sqref="B364">
    <cfRule type="cellIs" dxfId="2297" priority="1111" operator="lessThan">
      <formula>0</formula>
    </cfRule>
  </conditionalFormatting>
  <conditionalFormatting sqref="B367">
    <cfRule type="cellIs" dxfId="2296" priority="1110" operator="lessThan">
      <formula>0</formula>
    </cfRule>
  </conditionalFormatting>
  <conditionalFormatting sqref="B593:B596">
    <cfRule type="cellIs" dxfId="2295" priority="1108" operator="lessThan">
      <formula>0</formula>
    </cfRule>
  </conditionalFormatting>
  <conditionalFormatting sqref="B594">
    <cfRule type="cellIs" dxfId="2294" priority="1107" operator="lessThan">
      <formula>0</formula>
    </cfRule>
  </conditionalFormatting>
  <conditionalFormatting sqref="B595:B596">
    <cfRule type="cellIs" dxfId="2293" priority="1109" operator="lessThan">
      <formula>0</formula>
    </cfRule>
  </conditionalFormatting>
  <conditionalFormatting sqref="B603">
    <cfRule type="cellIs" dxfId="2292" priority="1102" operator="lessThan">
      <formula>0</formula>
    </cfRule>
  </conditionalFormatting>
  <conditionalFormatting sqref="B603">
    <cfRule type="cellIs" dxfId="2291" priority="1103" operator="lessThan">
      <formula>0</formula>
    </cfRule>
  </conditionalFormatting>
  <conditionalFormatting sqref="B599:B602">
    <cfRule type="cellIs" dxfId="2290" priority="1105" operator="lessThan">
      <formula>0</formula>
    </cfRule>
  </conditionalFormatting>
  <conditionalFormatting sqref="B600">
    <cfRule type="cellIs" dxfId="2289" priority="1104" operator="lessThan">
      <formula>0</formula>
    </cfRule>
  </conditionalFormatting>
  <conditionalFormatting sqref="B601:B602">
    <cfRule type="cellIs" dxfId="2288" priority="1106" operator="lessThan">
      <formula>0</formula>
    </cfRule>
  </conditionalFormatting>
  <conditionalFormatting sqref="N390">
    <cfRule type="cellIs" dxfId="2287" priority="1073" operator="lessThan">
      <formula>0</formula>
    </cfRule>
  </conditionalFormatting>
  <conditionalFormatting sqref="B393:N393">
    <cfRule type="cellIs" dxfId="2286" priority="1071" operator="lessThan">
      <formula>0</formula>
    </cfRule>
  </conditionalFormatting>
  <conditionalFormatting sqref="B571:B573">
    <cfRule type="cellIs" dxfId="2285" priority="1101" operator="lessThan">
      <formula>0</formula>
    </cfRule>
  </conditionalFormatting>
  <conditionalFormatting sqref="B574">
    <cfRule type="cellIs" dxfId="2284" priority="1100" operator="lessThan">
      <formula>0</formula>
    </cfRule>
  </conditionalFormatting>
  <conditionalFormatting sqref="B570">
    <cfRule type="cellIs" dxfId="2283" priority="1099" operator="lessThan">
      <formula>0</formula>
    </cfRule>
  </conditionalFormatting>
  <conditionalFormatting sqref="B607:B608">
    <cfRule type="cellIs" dxfId="2282" priority="1098" operator="lessThan">
      <formula>0</formula>
    </cfRule>
  </conditionalFormatting>
  <conditionalFormatting sqref="B605:B608">
    <cfRule type="cellIs" dxfId="2281" priority="1097" operator="lessThan">
      <formula>0</formula>
    </cfRule>
  </conditionalFormatting>
  <conditionalFormatting sqref="B589">
    <cfRule type="cellIs" dxfId="2280" priority="823" operator="lessThan">
      <formula>0</formula>
    </cfRule>
  </conditionalFormatting>
  <conditionalFormatting sqref="B613:B614">
    <cfRule type="cellIs" dxfId="2279" priority="1095" operator="lessThan">
      <formula>0</formula>
    </cfRule>
  </conditionalFormatting>
  <conditionalFormatting sqref="B606">
    <cfRule type="cellIs" dxfId="2278" priority="1096" operator="lessThan">
      <formula>0</formula>
    </cfRule>
  </conditionalFormatting>
  <conditionalFormatting sqref="B611:B614">
    <cfRule type="cellIs" dxfId="2277" priority="1094" operator="lessThan">
      <formula>0</formula>
    </cfRule>
  </conditionalFormatting>
  <conditionalFormatting sqref="O616:O619">
    <cfRule type="cellIs" dxfId="2276" priority="571" operator="lessThan">
      <formula>0</formula>
    </cfRule>
  </conditionalFormatting>
  <conditionalFormatting sqref="O599 O601:O602">
    <cfRule type="cellIs" dxfId="2275" priority="573" operator="lessThan">
      <formula>0</formula>
    </cfRule>
  </conditionalFormatting>
  <conditionalFormatting sqref="B612">
    <cfRule type="cellIs" dxfId="2274" priority="1093" operator="lessThan">
      <formula>0</formula>
    </cfRule>
  </conditionalFormatting>
  <conditionalFormatting sqref="D589">
    <cfRule type="cellIs" dxfId="2273" priority="817" operator="lessThan">
      <formula>0</formula>
    </cfRule>
  </conditionalFormatting>
  <conditionalFormatting sqref="O605:O607">
    <cfRule type="cellIs" dxfId="2272" priority="565" operator="lessThan">
      <formula>0</formula>
    </cfRule>
  </conditionalFormatting>
  <conditionalFormatting sqref="O626:O629">
    <cfRule type="cellIs" dxfId="2271" priority="567" operator="lessThan">
      <formula>0</formula>
    </cfRule>
  </conditionalFormatting>
  <conditionalFormatting sqref="B650 B655:B657 B663 B665:B668 B642:B645 B670">
    <cfRule type="cellIs" dxfId="2270" priority="1092" operator="lessThan">
      <formula>0</formula>
    </cfRule>
  </conditionalFormatting>
  <conditionalFormatting sqref="N378">
    <cfRule type="cellIs" dxfId="2269" priority="1083" operator="lessThan">
      <formula>0</formula>
    </cfRule>
  </conditionalFormatting>
  <conditionalFormatting sqref="N372">
    <cfRule type="cellIs" dxfId="2268" priority="1084" operator="lessThan">
      <formula>0</formula>
    </cfRule>
  </conditionalFormatting>
  <conditionalFormatting sqref="B387:N387">
    <cfRule type="cellIs" dxfId="2267" priority="1081" operator="lessThan">
      <formula>0</formula>
    </cfRule>
  </conditionalFormatting>
  <conditionalFormatting sqref="N384">
    <cfRule type="cellIs" dxfId="2266" priority="1082" operator="lessThan">
      <formula>0</formula>
    </cfRule>
  </conditionalFormatting>
  <conditionalFormatting sqref="B387:N387">
    <cfRule type="cellIs" dxfId="2265" priority="1080" operator="lessThan">
      <formula>0</formula>
    </cfRule>
  </conditionalFormatting>
  <conditionalFormatting sqref="B387:N387">
    <cfRule type="cellIs" dxfId="2264" priority="1077" operator="lessThan">
      <formula>0</formula>
    </cfRule>
  </conditionalFormatting>
  <conditionalFormatting sqref="B652">
    <cfRule type="cellIs" dxfId="2263" priority="1091" operator="lessThan">
      <formula>0</formula>
    </cfRule>
  </conditionalFormatting>
  <conditionalFormatting sqref="B653">
    <cfRule type="cellIs" dxfId="2262" priority="1090" operator="lessThan">
      <formula>0</formula>
    </cfRule>
  </conditionalFormatting>
  <conditionalFormatting sqref="B658">
    <cfRule type="cellIs" dxfId="2261" priority="1089" operator="lessThan">
      <formula>0</formula>
    </cfRule>
  </conditionalFormatting>
  <conditionalFormatting sqref="O365">
    <cfRule type="cellIs" dxfId="2260" priority="559" operator="lessThan">
      <formula>0</formula>
    </cfRule>
  </conditionalFormatting>
  <conditionalFormatting sqref="O371">
    <cfRule type="cellIs" dxfId="2259" priority="558" operator="lessThan">
      <formula>0</formula>
    </cfRule>
  </conditionalFormatting>
  <conditionalFormatting sqref="G589">
    <cfRule type="cellIs" dxfId="2258" priority="808" operator="lessThan">
      <formula>0</formula>
    </cfRule>
  </conditionalFormatting>
  <conditionalFormatting sqref="H589">
    <cfRule type="cellIs" dxfId="2257" priority="805" operator="lessThan">
      <formula>0</formula>
    </cfRule>
  </conditionalFormatting>
  <conditionalFormatting sqref="B351:B354">
    <cfRule type="cellIs" dxfId="2256" priority="1087" operator="lessThan">
      <formula>0</formula>
    </cfRule>
  </conditionalFormatting>
  <conditionalFormatting sqref="N366">
    <cfRule type="cellIs" dxfId="2255" priority="1085" operator="lessThan">
      <formula>0</formula>
    </cfRule>
  </conditionalFormatting>
  <conditionalFormatting sqref="B387:N387">
    <cfRule type="cellIs" dxfId="2254" priority="1076" operator="lessThan">
      <formula>0</formula>
    </cfRule>
  </conditionalFormatting>
  <conditionalFormatting sqref="B387:N387">
    <cfRule type="cellIs" dxfId="2253" priority="1075" operator="lessThan">
      <formula>0</formula>
    </cfRule>
  </conditionalFormatting>
  <conditionalFormatting sqref="B387:N387">
    <cfRule type="cellIs" dxfId="2252" priority="1074" operator="lessThan">
      <formula>0</formula>
    </cfRule>
  </conditionalFormatting>
  <conditionalFormatting sqref="B393:N393">
    <cfRule type="cellIs" dxfId="2251" priority="1069" operator="lessThan">
      <formula>0</formula>
    </cfRule>
  </conditionalFormatting>
  <conditionalFormatting sqref="B393:N393">
    <cfRule type="cellIs" dxfId="2250" priority="1072" operator="lessThan">
      <formula>0</formula>
    </cfRule>
  </conditionalFormatting>
  <conditionalFormatting sqref="B393:N393">
    <cfRule type="cellIs" dxfId="2249" priority="1067" operator="lessThan">
      <formula>0</formula>
    </cfRule>
  </conditionalFormatting>
  <conditionalFormatting sqref="B393:N393">
    <cfRule type="cellIs" dxfId="2248" priority="1070" operator="lessThan">
      <formula>0</formula>
    </cfRule>
  </conditionalFormatting>
  <conditionalFormatting sqref="B393:N393">
    <cfRule type="cellIs" dxfId="2247" priority="1065" operator="lessThan">
      <formula>0</formula>
    </cfRule>
  </conditionalFormatting>
  <conditionalFormatting sqref="B393:N393">
    <cfRule type="cellIs" dxfId="2246" priority="1066" operator="lessThan">
      <formula>0</formula>
    </cfRule>
  </conditionalFormatting>
  <conditionalFormatting sqref="B399:N399">
    <cfRule type="cellIs" dxfId="2245" priority="1063" operator="lessThan">
      <formula>0</formula>
    </cfRule>
  </conditionalFormatting>
  <conditionalFormatting sqref="N396">
    <cfRule type="cellIs" dxfId="2244" priority="1064" operator="lessThan">
      <formula>0</formula>
    </cfRule>
  </conditionalFormatting>
  <conditionalFormatting sqref="B399:N399">
    <cfRule type="cellIs" dxfId="2243" priority="1062" operator="lessThan">
      <formula>0</formula>
    </cfRule>
  </conditionalFormatting>
  <conditionalFormatting sqref="B399:N399">
    <cfRule type="cellIs" dxfId="2242" priority="1061" operator="lessThan">
      <formula>0</formula>
    </cfRule>
  </conditionalFormatting>
  <conditionalFormatting sqref="B399:N399">
    <cfRule type="cellIs" dxfId="2241" priority="1060" operator="lessThan">
      <formula>0</formula>
    </cfRule>
  </conditionalFormatting>
  <conditionalFormatting sqref="B399:N399">
    <cfRule type="cellIs" dxfId="2240" priority="1059" operator="lessThan">
      <formula>0</formula>
    </cfRule>
  </conditionalFormatting>
  <conditionalFormatting sqref="B399:N399">
    <cfRule type="cellIs" dxfId="2239" priority="1058" operator="lessThan">
      <formula>0</formula>
    </cfRule>
  </conditionalFormatting>
  <conditionalFormatting sqref="B399:N399">
    <cfRule type="cellIs" dxfId="2238" priority="1057" operator="lessThan">
      <formula>0</formula>
    </cfRule>
  </conditionalFormatting>
  <conditionalFormatting sqref="B399:N399">
    <cfRule type="cellIs" dxfId="2237" priority="1056" operator="lessThan">
      <formula>0</formula>
    </cfRule>
  </conditionalFormatting>
  <conditionalFormatting sqref="N402">
    <cfRule type="cellIs" dxfId="2236" priority="1055" operator="lessThan">
      <formula>0</formula>
    </cfRule>
  </conditionalFormatting>
  <conditionalFormatting sqref="N355">
    <cfRule type="cellIs" dxfId="2235" priority="1054" operator="lessThan">
      <formula>0</formula>
    </cfRule>
  </conditionalFormatting>
  <conditionalFormatting sqref="N361">
    <cfRule type="cellIs" dxfId="2234" priority="1053" operator="lessThan">
      <formula>0</formula>
    </cfRule>
  </conditionalFormatting>
  <conditionalFormatting sqref="N361">
    <cfRule type="cellIs" dxfId="2233" priority="1052" operator="lessThan">
      <formula>0</formula>
    </cfRule>
  </conditionalFormatting>
  <conditionalFormatting sqref="N367">
    <cfRule type="cellIs" dxfId="2232" priority="1051" operator="lessThan">
      <formula>0</formula>
    </cfRule>
  </conditionalFormatting>
  <conditionalFormatting sqref="N367">
    <cfRule type="cellIs" dxfId="2231" priority="1050" operator="lessThan">
      <formula>0</formula>
    </cfRule>
  </conditionalFormatting>
  <conditionalFormatting sqref="N373">
    <cfRule type="cellIs" dxfId="2230" priority="1049" operator="lessThan">
      <formula>0</formula>
    </cfRule>
  </conditionalFormatting>
  <conditionalFormatting sqref="N373">
    <cfRule type="cellIs" dxfId="2229" priority="1048" operator="lessThan">
      <formula>0</formula>
    </cfRule>
  </conditionalFormatting>
  <conditionalFormatting sqref="N379">
    <cfRule type="cellIs" dxfId="2228" priority="1047" operator="lessThan">
      <formula>0</formula>
    </cfRule>
  </conditionalFormatting>
  <conditionalFormatting sqref="N379">
    <cfRule type="cellIs" dxfId="2227" priority="1046" operator="lessThan">
      <formula>0</formula>
    </cfRule>
  </conditionalFormatting>
  <conditionalFormatting sqref="N385">
    <cfRule type="cellIs" dxfId="2226" priority="1045" operator="lessThan">
      <formula>0</formula>
    </cfRule>
  </conditionalFormatting>
  <conditionalFormatting sqref="N385">
    <cfRule type="cellIs" dxfId="2225" priority="1044" operator="lessThan">
      <formula>0</formula>
    </cfRule>
  </conditionalFormatting>
  <conditionalFormatting sqref="N391">
    <cfRule type="cellIs" dxfId="2224" priority="1043" operator="lessThan">
      <formula>0</formula>
    </cfRule>
  </conditionalFormatting>
  <conditionalFormatting sqref="N391">
    <cfRule type="cellIs" dxfId="2223" priority="1042" operator="lessThan">
      <formula>0</formula>
    </cfRule>
  </conditionalFormatting>
  <conditionalFormatting sqref="N397">
    <cfRule type="cellIs" dxfId="2222" priority="1041" operator="lessThan">
      <formula>0</formula>
    </cfRule>
  </conditionalFormatting>
  <conditionalFormatting sqref="N397">
    <cfRule type="cellIs" dxfId="2221" priority="1040" operator="lessThan">
      <formula>0</formula>
    </cfRule>
  </conditionalFormatting>
  <conditionalFormatting sqref="C409:M409">
    <cfRule type="cellIs" dxfId="2220" priority="1039" operator="lessThan">
      <formula>0</formula>
    </cfRule>
  </conditionalFormatting>
  <conditionalFormatting sqref="C409:M409">
    <cfRule type="cellIs" dxfId="2219" priority="1038" operator="lessThan">
      <formula>0</formula>
    </cfRule>
  </conditionalFormatting>
  <conditionalFormatting sqref="H409">
    <cfRule type="cellIs" dxfId="2218" priority="1037" operator="lessThan">
      <formula>0</formula>
    </cfRule>
  </conditionalFormatting>
  <conditionalFormatting sqref="B409">
    <cfRule type="cellIs" dxfId="2217" priority="1036" operator="lessThan">
      <formula>0</formula>
    </cfRule>
  </conditionalFormatting>
  <conditionalFormatting sqref="B409">
    <cfRule type="cellIs" dxfId="2216" priority="1035" operator="lessThan">
      <formula>0</formula>
    </cfRule>
  </conditionalFormatting>
  <conditionalFormatting sqref="B405:N405">
    <cfRule type="cellIs" dxfId="2215" priority="1034" operator="lessThan">
      <formula>0</formula>
    </cfRule>
  </conditionalFormatting>
  <conditionalFormatting sqref="B405:N405">
    <cfRule type="cellIs" dxfId="2214" priority="1033" operator="lessThan">
      <formula>0</formula>
    </cfRule>
  </conditionalFormatting>
  <conditionalFormatting sqref="B405:N405">
    <cfRule type="cellIs" dxfId="2213" priority="1032" operator="lessThan">
      <formula>0</formula>
    </cfRule>
  </conditionalFormatting>
  <conditionalFormatting sqref="B405:N405">
    <cfRule type="cellIs" dxfId="2212" priority="1031" operator="lessThan">
      <formula>0</formula>
    </cfRule>
  </conditionalFormatting>
  <conditionalFormatting sqref="B405:N405">
    <cfRule type="cellIs" dxfId="2211" priority="1030" operator="lessThan">
      <formula>0</formula>
    </cfRule>
  </conditionalFormatting>
  <conditionalFormatting sqref="B405:N405">
    <cfRule type="cellIs" dxfId="2210" priority="1029" operator="lessThan">
      <formula>0</formula>
    </cfRule>
  </conditionalFormatting>
  <conditionalFormatting sqref="B405:N405">
    <cfRule type="cellIs" dxfId="2209" priority="1028" operator="lessThan">
      <formula>0</formula>
    </cfRule>
  </conditionalFormatting>
  <conditionalFormatting sqref="B405:N405">
    <cfRule type="cellIs" dxfId="2208" priority="1027" operator="lessThan">
      <formula>0</formula>
    </cfRule>
  </conditionalFormatting>
  <conditionalFormatting sqref="N408">
    <cfRule type="cellIs" dxfId="2207" priority="1026" operator="lessThan">
      <formula>0</formula>
    </cfRule>
  </conditionalFormatting>
  <conditionalFormatting sqref="N409">
    <cfRule type="cellIs" dxfId="2206" priority="1025" operator="lessThan">
      <formula>0</formula>
    </cfRule>
  </conditionalFormatting>
  <conditionalFormatting sqref="N409">
    <cfRule type="cellIs" dxfId="2205" priority="1024" operator="lessThan">
      <formula>0</formula>
    </cfRule>
  </conditionalFormatting>
  <conditionalFormatting sqref="C415:M415">
    <cfRule type="cellIs" dxfId="2204" priority="1023" operator="lessThan">
      <formula>0</formula>
    </cfRule>
  </conditionalFormatting>
  <conditionalFormatting sqref="C415:M415">
    <cfRule type="cellIs" dxfId="2203" priority="1022" operator="lessThan">
      <formula>0</formula>
    </cfRule>
  </conditionalFormatting>
  <conditionalFormatting sqref="H415">
    <cfRule type="cellIs" dxfId="2202" priority="1021" operator="lessThan">
      <formula>0</formula>
    </cfRule>
  </conditionalFormatting>
  <conditionalFormatting sqref="B415">
    <cfRule type="cellIs" dxfId="2201" priority="1020" operator="lessThan">
      <formula>0</formula>
    </cfRule>
  </conditionalFormatting>
  <conditionalFormatting sqref="B415">
    <cfRule type="cellIs" dxfId="2200" priority="1019" operator="lessThan">
      <formula>0</formula>
    </cfRule>
  </conditionalFormatting>
  <conditionalFormatting sqref="B411:N411">
    <cfRule type="cellIs" dxfId="2199" priority="1018" operator="lessThan">
      <formula>0</formula>
    </cfRule>
  </conditionalFormatting>
  <conditionalFormatting sqref="B411:N411">
    <cfRule type="cellIs" dxfId="2198" priority="1017" operator="lessThan">
      <formula>0</formula>
    </cfRule>
  </conditionalFormatting>
  <conditionalFormatting sqref="B411:N411">
    <cfRule type="cellIs" dxfId="2197" priority="1016" operator="lessThan">
      <formula>0</formula>
    </cfRule>
  </conditionalFormatting>
  <conditionalFormatting sqref="B411:N411">
    <cfRule type="cellIs" dxfId="2196" priority="1015" operator="lessThan">
      <formula>0</formula>
    </cfRule>
  </conditionalFormatting>
  <conditionalFormatting sqref="B411:N411">
    <cfRule type="cellIs" dxfId="2195" priority="1014" operator="lessThan">
      <formula>0</formula>
    </cfRule>
  </conditionalFormatting>
  <conditionalFormatting sqref="B411:N411">
    <cfRule type="cellIs" dxfId="2194" priority="1013" operator="lessThan">
      <formula>0</formula>
    </cfRule>
  </conditionalFormatting>
  <conditionalFormatting sqref="B411:N411">
    <cfRule type="cellIs" dxfId="2193" priority="1012" operator="lessThan">
      <formula>0</formula>
    </cfRule>
  </conditionalFormatting>
  <conditionalFormatting sqref="B411:N411">
    <cfRule type="cellIs" dxfId="2192" priority="1011" operator="lessThan">
      <formula>0</formula>
    </cfRule>
  </conditionalFormatting>
  <conditionalFormatting sqref="N414">
    <cfRule type="cellIs" dxfId="2191" priority="1010" operator="lessThan">
      <formula>0</formula>
    </cfRule>
  </conditionalFormatting>
  <conditionalFormatting sqref="N415">
    <cfRule type="cellIs" dxfId="2190" priority="1009" operator="lessThan">
      <formula>0</formula>
    </cfRule>
  </conditionalFormatting>
  <conditionalFormatting sqref="N415">
    <cfRule type="cellIs" dxfId="2189" priority="1008" operator="lessThan">
      <formula>0</formula>
    </cfRule>
  </conditionalFormatting>
  <conditionalFormatting sqref="C421:M421">
    <cfRule type="cellIs" dxfId="2188" priority="1007" operator="lessThan">
      <formula>0</formula>
    </cfRule>
  </conditionalFormatting>
  <conditionalFormatting sqref="C421:M421">
    <cfRule type="cellIs" dxfId="2187" priority="1006" operator="lessThan">
      <formula>0</formula>
    </cfRule>
  </conditionalFormatting>
  <conditionalFormatting sqref="H421">
    <cfRule type="cellIs" dxfId="2186" priority="1005" operator="lessThan">
      <formula>0</formula>
    </cfRule>
  </conditionalFormatting>
  <conditionalFormatting sqref="B421">
    <cfRule type="cellIs" dxfId="2185" priority="1004" operator="lessThan">
      <formula>0</formula>
    </cfRule>
  </conditionalFormatting>
  <conditionalFormatting sqref="B421">
    <cfRule type="cellIs" dxfId="2184" priority="1003" operator="lessThan">
      <formula>0</formula>
    </cfRule>
  </conditionalFormatting>
  <conditionalFormatting sqref="B417:N417">
    <cfRule type="cellIs" dxfId="2183" priority="1002" operator="lessThan">
      <formula>0</formula>
    </cfRule>
  </conditionalFormatting>
  <conditionalFormatting sqref="B417:N417">
    <cfRule type="cellIs" dxfId="2182" priority="1001" operator="lessThan">
      <formula>0</formula>
    </cfRule>
  </conditionalFormatting>
  <conditionalFormatting sqref="B417:N417">
    <cfRule type="cellIs" dxfId="2181" priority="1000" operator="lessThan">
      <formula>0</formula>
    </cfRule>
  </conditionalFormatting>
  <conditionalFormatting sqref="B417:N417">
    <cfRule type="cellIs" dxfId="2180" priority="999" operator="lessThan">
      <formula>0</formula>
    </cfRule>
  </conditionalFormatting>
  <conditionalFormatting sqref="B417:N417">
    <cfRule type="cellIs" dxfId="2179" priority="998" operator="lessThan">
      <formula>0</formula>
    </cfRule>
  </conditionalFormatting>
  <conditionalFormatting sqref="B417:N417">
    <cfRule type="cellIs" dxfId="2178" priority="997" operator="lessThan">
      <formula>0</formula>
    </cfRule>
  </conditionalFormatting>
  <conditionalFormatting sqref="B417:N417">
    <cfRule type="cellIs" dxfId="2177" priority="996" operator="lessThan">
      <formula>0</formula>
    </cfRule>
  </conditionalFormatting>
  <conditionalFormatting sqref="B417:N417">
    <cfRule type="cellIs" dxfId="2176" priority="995" operator="lessThan">
      <formula>0</formula>
    </cfRule>
  </conditionalFormatting>
  <conditionalFormatting sqref="N420">
    <cfRule type="cellIs" dxfId="2175" priority="994" operator="lessThan">
      <formula>0</formula>
    </cfRule>
  </conditionalFormatting>
  <conditionalFormatting sqref="N421">
    <cfRule type="cellIs" dxfId="2174" priority="993" operator="lessThan">
      <formula>0</formula>
    </cfRule>
  </conditionalFormatting>
  <conditionalFormatting sqref="N421">
    <cfRule type="cellIs" dxfId="2173" priority="992" operator="lessThan">
      <formula>0</formula>
    </cfRule>
  </conditionalFormatting>
  <conditionalFormatting sqref="C427:M427">
    <cfRule type="cellIs" dxfId="2172" priority="991" operator="lessThan">
      <formula>0</formula>
    </cfRule>
  </conditionalFormatting>
  <conditionalFormatting sqref="C427:M427">
    <cfRule type="cellIs" dxfId="2171" priority="990" operator="lessThan">
      <formula>0</formula>
    </cfRule>
  </conditionalFormatting>
  <conditionalFormatting sqref="H427">
    <cfRule type="cellIs" dxfId="2170" priority="989" operator="lessThan">
      <formula>0</formula>
    </cfRule>
  </conditionalFormatting>
  <conditionalFormatting sqref="B427">
    <cfRule type="cellIs" dxfId="2169" priority="988" operator="lessThan">
      <formula>0</formula>
    </cfRule>
  </conditionalFormatting>
  <conditionalFormatting sqref="B427">
    <cfRule type="cellIs" dxfId="2168" priority="987" operator="lessThan">
      <formula>0</formula>
    </cfRule>
  </conditionalFormatting>
  <conditionalFormatting sqref="B423:N423">
    <cfRule type="cellIs" dxfId="2167" priority="986" operator="lessThan">
      <formula>0</formula>
    </cfRule>
  </conditionalFormatting>
  <conditionalFormatting sqref="B423:N423">
    <cfRule type="cellIs" dxfId="2166" priority="985" operator="lessThan">
      <formula>0</formula>
    </cfRule>
  </conditionalFormatting>
  <conditionalFormatting sqref="B423:N423">
    <cfRule type="cellIs" dxfId="2165" priority="984" operator="lessThan">
      <formula>0</formula>
    </cfRule>
  </conditionalFormatting>
  <conditionalFormatting sqref="B423:N423">
    <cfRule type="cellIs" dxfId="2164" priority="983" operator="lessThan">
      <formula>0</formula>
    </cfRule>
  </conditionalFormatting>
  <conditionalFormatting sqref="B423:N423">
    <cfRule type="cellIs" dxfId="2163" priority="982" operator="lessThan">
      <formula>0</formula>
    </cfRule>
  </conditionalFormatting>
  <conditionalFormatting sqref="B423:N423">
    <cfRule type="cellIs" dxfId="2162" priority="981" operator="lessThan">
      <formula>0</formula>
    </cfRule>
  </conditionalFormatting>
  <conditionalFormatting sqref="B423:N423">
    <cfRule type="cellIs" dxfId="2161" priority="980" operator="lessThan">
      <formula>0</formula>
    </cfRule>
  </conditionalFormatting>
  <conditionalFormatting sqref="B423:N423">
    <cfRule type="cellIs" dxfId="2160" priority="979" operator="lessThan">
      <formula>0</formula>
    </cfRule>
  </conditionalFormatting>
  <conditionalFormatting sqref="N426">
    <cfRule type="cellIs" dxfId="2159" priority="978" operator="lessThan">
      <formula>0</formula>
    </cfRule>
  </conditionalFormatting>
  <conditionalFormatting sqref="C537:N537">
    <cfRule type="cellIs" dxfId="2158" priority="698" operator="lessThan">
      <formula>0</formula>
    </cfRule>
  </conditionalFormatting>
  <conditionalFormatting sqref="C568:N568">
    <cfRule type="cellIs" dxfId="2157" priority="695" operator="lessThan">
      <formula>0</formula>
    </cfRule>
  </conditionalFormatting>
  <conditionalFormatting sqref="I552:N552">
    <cfRule type="cellIs" dxfId="2156" priority="692" operator="lessThan">
      <formula>0</formula>
    </cfRule>
  </conditionalFormatting>
  <conditionalFormatting sqref="I560:N560">
    <cfRule type="cellIs" dxfId="2155" priority="689" operator="lessThan">
      <formula>0</formula>
    </cfRule>
  </conditionalFormatting>
  <conditionalFormatting sqref="B429:N429">
    <cfRule type="cellIs" dxfId="2154" priority="966" operator="lessThan">
      <formula>0</formula>
    </cfRule>
  </conditionalFormatting>
  <conditionalFormatting sqref="B429:N429">
    <cfRule type="cellIs" dxfId="2153" priority="965" operator="lessThan">
      <formula>0</formula>
    </cfRule>
  </conditionalFormatting>
  <conditionalFormatting sqref="B429:N429">
    <cfRule type="cellIs" dxfId="2152" priority="964" operator="lessThan">
      <formula>0</formula>
    </cfRule>
  </conditionalFormatting>
  <conditionalFormatting sqref="B429:N429">
    <cfRule type="cellIs" dxfId="2151" priority="963" operator="lessThan">
      <formula>0</formula>
    </cfRule>
  </conditionalFormatting>
  <conditionalFormatting sqref="N432">
    <cfRule type="cellIs" dxfId="2150" priority="962" operator="lessThan">
      <formula>0</formula>
    </cfRule>
  </conditionalFormatting>
  <conditionalFormatting sqref="C439:M439">
    <cfRule type="cellIs" dxfId="2149" priority="961" operator="lessThan">
      <formula>0</formula>
    </cfRule>
  </conditionalFormatting>
  <conditionalFormatting sqref="C439:M439">
    <cfRule type="cellIs" dxfId="2148" priority="960" operator="lessThan">
      <formula>0</formula>
    </cfRule>
  </conditionalFormatting>
  <conditionalFormatting sqref="H439">
    <cfRule type="cellIs" dxfId="2147" priority="959" operator="lessThan">
      <formula>0</formula>
    </cfRule>
  </conditionalFormatting>
  <conditionalFormatting sqref="B439">
    <cfRule type="cellIs" dxfId="2146" priority="958" operator="lessThan">
      <formula>0</formula>
    </cfRule>
  </conditionalFormatting>
  <conditionalFormatting sqref="B439">
    <cfRule type="cellIs" dxfId="2145" priority="957" operator="lessThan">
      <formula>0</formula>
    </cfRule>
  </conditionalFormatting>
  <conditionalFormatting sqref="B435:N435">
    <cfRule type="cellIs" dxfId="2144" priority="956" operator="lessThan">
      <formula>0</formula>
    </cfRule>
  </conditionalFormatting>
  <conditionalFormatting sqref="B435:N435">
    <cfRule type="cellIs" dxfId="2143" priority="955" operator="lessThan">
      <formula>0</formula>
    </cfRule>
  </conditionalFormatting>
  <conditionalFormatting sqref="C641:N645">
    <cfRule type="cellIs" dxfId="2142" priority="674" operator="lessThan">
      <formula>0</formula>
    </cfRule>
  </conditionalFormatting>
  <conditionalFormatting sqref="C597:N597">
    <cfRule type="cellIs" dxfId="2141" priority="673" operator="lessThan">
      <formula>0</formula>
    </cfRule>
  </conditionalFormatting>
  <conditionalFormatting sqref="C603:N603">
    <cfRule type="cellIs" dxfId="2140" priority="670" operator="lessThan">
      <formula>0</formula>
    </cfRule>
  </conditionalFormatting>
  <conditionalFormatting sqref="C603:N603">
    <cfRule type="cellIs" dxfId="2139" priority="669" operator="lessThan">
      <formula>0</formula>
    </cfRule>
  </conditionalFormatting>
  <conditionalFormatting sqref="C603:N603">
    <cfRule type="cellIs" dxfId="2138" priority="668" operator="lessThan">
      <formula>0</formula>
    </cfRule>
  </conditionalFormatting>
  <conditionalFormatting sqref="H445">
    <cfRule type="cellIs" dxfId="2137" priority="943" operator="lessThan">
      <formula>0</formula>
    </cfRule>
  </conditionalFormatting>
  <conditionalFormatting sqref="B445">
    <cfRule type="cellIs" dxfId="2136" priority="942" operator="lessThan">
      <formula>0</formula>
    </cfRule>
  </conditionalFormatting>
  <conditionalFormatting sqref="B445">
    <cfRule type="cellIs" dxfId="2135" priority="941" operator="lessThan">
      <formula>0</formula>
    </cfRule>
  </conditionalFormatting>
  <conditionalFormatting sqref="B441:N441">
    <cfRule type="cellIs" dxfId="2134" priority="940" operator="lessThan">
      <formula>0</formula>
    </cfRule>
  </conditionalFormatting>
  <conditionalFormatting sqref="B441:N441">
    <cfRule type="cellIs" dxfId="2133" priority="939" operator="lessThan">
      <formula>0</formula>
    </cfRule>
  </conditionalFormatting>
  <conditionalFormatting sqref="B441:N441">
    <cfRule type="cellIs" dxfId="2132" priority="938" operator="lessThan">
      <formula>0</formula>
    </cfRule>
  </conditionalFormatting>
  <conditionalFormatting sqref="B441:N441">
    <cfRule type="cellIs" dxfId="2131" priority="937" operator="lessThan">
      <formula>0</formula>
    </cfRule>
  </conditionalFormatting>
  <conditionalFormatting sqref="B441:N441">
    <cfRule type="cellIs" dxfId="2130" priority="936" operator="lessThan">
      <formula>0</formula>
    </cfRule>
  </conditionalFormatting>
  <conditionalFormatting sqref="B441:N441">
    <cfRule type="cellIs" dxfId="2129" priority="935" operator="lessThan">
      <formula>0</formula>
    </cfRule>
  </conditionalFormatting>
  <conditionalFormatting sqref="B441:N441">
    <cfRule type="cellIs" dxfId="2128" priority="934" operator="lessThan">
      <formula>0</formula>
    </cfRule>
  </conditionalFormatting>
  <conditionalFormatting sqref="B441:N441">
    <cfRule type="cellIs" dxfId="2127" priority="933" operator="lessThan">
      <formula>0</formula>
    </cfRule>
  </conditionalFormatting>
  <conditionalFormatting sqref="N444">
    <cfRule type="cellIs" dxfId="2126" priority="932" operator="lessThan">
      <formula>0</formula>
    </cfRule>
  </conditionalFormatting>
  <conditionalFormatting sqref="N445">
    <cfRule type="cellIs" dxfId="2125" priority="931" operator="lessThan">
      <formula>0</formula>
    </cfRule>
  </conditionalFormatting>
  <conditionalFormatting sqref="N445">
    <cfRule type="cellIs" dxfId="2124" priority="930" operator="lessThan">
      <formula>0</formula>
    </cfRule>
  </conditionalFormatting>
  <conditionalFormatting sqref="C452:M452">
    <cfRule type="cellIs" dxfId="2123" priority="929" operator="lessThan">
      <formula>0</formula>
    </cfRule>
  </conditionalFormatting>
  <conditionalFormatting sqref="C452:M452">
    <cfRule type="cellIs" dxfId="2122" priority="928" operator="lessThan">
      <formula>0</formula>
    </cfRule>
  </conditionalFormatting>
  <conditionalFormatting sqref="H452">
    <cfRule type="cellIs" dxfId="2121" priority="927" operator="lessThan">
      <formula>0</formula>
    </cfRule>
  </conditionalFormatting>
  <conditionalFormatting sqref="B452">
    <cfRule type="cellIs" dxfId="2120" priority="926" operator="lessThan">
      <formula>0</formula>
    </cfRule>
  </conditionalFormatting>
  <conditionalFormatting sqref="B452">
    <cfRule type="cellIs" dxfId="2119" priority="925" operator="lessThan">
      <formula>0</formula>
    </cfRule>
  </conditionalFormatting>
  <conditionalFormatting sqref="B448:N448">
    <cfRule type="cellIs" dxfId="2118" priority="924" operator="lessThan">
      <formula>0</formula>
    </cfRule>
  </conditionalFormatting>
  <conditionalFormatting sqref="B448:N448">
    <cfRule type="cellIs" dxfId="2117" priority="923" operator="lessThan">
      <formula>0</formula>
    </cfRule>
  </conditionalFormatting>
  <conditionalFormatting sqref="B448:N448">
    <cfRule type="cellIs" dxfId="2116" priority="922" operator="lessThan">
      <formula>0</formula>
    </cfRule>
  </conditionalFormatting>
  <conditionalFormatting sqref="B448:N448">
    <cfRule type="cellIs" dxfId="2115" priority="921" operator="lessThan">
      <formula>0</formula>
    </cfRule>
  </conditionalFormatting>
  <conditionalFormatting sqref="B448:N448">
    <cfRule type="cellIs" dxfId="2114" priority="920" operator="lessThan">
      <formula>0</formula>
    </cfRule>
  </conditionalFormatting>
  <conditionalFormatting sqref="B448:N448">
    <cfRule type="cellIs" dxfId="2113" priority="919" operator="lessThan">
      <formula>0</formula>
    </cfRule>
  </conditionalFormatting>
  <conditionalFormatting sqref="B448:N448">
    <cfRule type="cellIs" dxfId="2112" priority="918" operator="lessThan">
      <formula>0</formula>
    </cfRule>
  </conditionalFormatting>
  <conditionalFormatting sqref="B448:N448">
    <cfRule type="cellIs" dxfId="2111" priority="917" operator="lessThan">
      <formula>0</formula>
    </cfRule>
  </conditionalFormatting>
  <conditionalFormatting sqref="N451">
    <cfRule type="cellIs" dxfId="2110" priority="916" operator="lessThan">
      <formula>0</formula>
    </cfRule>
  </conditionalFormatting>
  <conditionalFormatting sqref="N452">
    <cfRule type="cellIs" dxfId="2109" priority="915" operator="lessThan">
      <formula>0</formula>
    </cfRule>
  </conditionalFormatting>
  <conditionalFormatting sqref="N452">
    <cfRule type="cellIs" dxfId="2108" priority="914" operator="lessThan">
      <formula>0</formula>
    </cfRule>
  </conditionalFormatting>
  <conditionalFormatting sqref="C458:M458">
    <cfRule type="cellIs" dxfId="2107" priority="913" operator="lessThan">
      <formula>0</formula>
    </cfRule>
  </conditionalFormatting>
  <conditionalFormatting sqref="C458:M458">
    <cfRule type="cellIs" dxfId="2106" priority="912" operator="lessThan">
      <formula>0</formula>
    </cfRule>
  </conditionalFormatting>
  <conditionalFormatting sqref="H458">
    <cfRule type="cellIs" dxfId="2105" priority="911" operator="lessThan">
      <formula>0</formula>
    </cfRule>
  </conditionalFormatting>
  <conditionalFormatting sqref="B458">
    <cfRule type="cellIs" dxfId="2104" priority="910" operator="lessThan">
      <formula>0</formula>
    </cfRule>
  </conditionalFormatting>
  <conditionalFormatting sqref="B458">
    <cfRule type="cellIs" dxfId="2103" priority="909" operator="lessThan">
      <formula>0</formula>
    </cfRule>
  </conditionalFormatting>
  <conditionalFormatting sqref="R505">
    <cfRule type="cellIs" dxfId="2102" priority="631" operator="lessThan">
      <formula>0</formula>
    </cfRule>
  </conditionalFormatting>
  <conditionalFormatting sqref="Q505">
    <cfRule type="cellIs" dxfId="2101" priority="630" operator="lessThan">
      <formula>0</formula>
    </cfRule>
  </conditionalFormatting>
  <conditionalFormatting sqref="R513">
    <cfRule type="cellIs" dxfId="2100" priority="628" operator="lessThan">
      <formula>0</formula>
    </cfRule>
  </conditionalFormatting>
  <conditionalFormatting sqref="Q513">
    <cfRule type="cellIs" dxfId="2099" priority="627" operator="lessThan">
      <formula>0</formula>
    </cfRule>
  </conditionalFormatting>
  <conditionalFormatting sqref="R522">
    <cfRule type="cellIs" dxfId="2098" priority="625" operator="lessThan">
      <formula>0</formula>
    </cfRule>
  </conditionalFormatting>
  <conditionalFormatting sqref="Q522">
    <cfRule type="cellIs" dxfId="2097" priority="624" operator="lessThan">
      <formula>0</formula>
    </cfRule>
  </conditionalFormatting>
  <conditionalFormatting sqref="R530">
    <cfRule type="cellIs" dxfId="2096" priority="622" operator="lessThan">
      <formula>0</formula>
    </cfRule>
  </conditionalFormatting>
  <conditionalFormatting sqref="C461:C464">
    <cfRule type="expression" dxfId="2095" priority="896">
      <formula>C461/B461&gt;1</formula>
    </cfRule>
    <cfRule type="expression" dxfId="2094" priority="897">
      <formula>C461/B461&lt;1</formula>
    </cfRule>
  </conditionalFormatting>
  <conditionalFormatting sqref="R538">
    <cfRule type="cellIs" dxfId="2093" priority="619" operator="lessThan">
      <formula>0</formula>
    </cfRule>
  </conditionalFormatting>
  <conditionalFormatting sqref="D461:N464">
    <cfRule type="expression" dxfId="2092" priority="893">
      <formula>D461/C461&gt;1</formula>
    </cfRule>
    <cfRule type="expression" dxfId="2091" priority="894">
      <formula>D461/C461&lt;1</formula>
    </cfRule>
  </conditionalFormatting>
  <conditionalFormatting sqref="R553">
    <cfRule type="cellIs" dxfId="2090" priority="616" operator="lessThan">
      <formula>0</formula>
    </cfRule>
  </conditionalFormatting>
  <conditionalFormatting sqref="B461:B464 B552:N552 B560:N560 B575:N575 B589:N589">
    <cfRule type="expression" dxfId="2089" priority="890">
      <formula>B461/#REF!&gt;1</formula>
    </cfRule>
    <cfRule type="expression" dxfId="2088" priority="891">
      <formula>B461/#REF!&lt;1</formula>
    </cfRule>
  </conditionalFormatting>
  <conditionalFormatting sqref="R561">
    <cfRule type="cellIs" dxfId="2087" priority="613" operator="lessThan">
      <formula>0</formula>
    </cfRule>
  </conditionalFormatting>
  <conditionalFormatting sqref="B512">
    <cfRule type="expression" dxfId="2086" priority="887">
      <formula>B512/#REF!&gt;1</formula>
    </cfRule>
    <cfRule type="expression" dxfId="2085" priority="888">
      <formula>B512/#REF!&lt;1</formula>
    </cfRule>
  </conditionalFormatting>
  <conditionalFormatting sqref="R590">
    <cfRule type="cellIs" dxfId="2084" priority="610" operator="lessThan">
      <formula>0</formula>
    </cfRule>
  </conditionalFormatting>
  <conditionalFormatting sqref="C512">
    <cfRule type="expression" dxfId="2083" priority="884">
      <formula>C512/B512&gt;1</formula>
    </cfRule>
    <cfRule type="expression" dxfId="2082" priority="885">
      <formula>C512/B512&lt;1</formula>
    </cfRule>
  </conditionalFormatting>
  <conditionalFormatting sqref="D512">
    <cfRule type="cellIs" dxfId="2081" priority="883" operator="lessThan">
      <formula>0</formula>
    </cfRule>
  </conditionalFormatting>
  <conditionalFormatting sqref="D512">
    <cfRule type="expression" dxfId="2080" priority="881">
      <formula>D512/C512&gt;1</formula>
    </cfRule>
    <cfRule type="expression" dxfId="2079" priority="882">
      <formula>D512/C512&lt;1</formula>
    </cfRule>
  </conditionalFormatting>
  <conditionalFormatting sqref="E512">
    <cfRule type="cellIs" dxfId="2078" priority="880" operator="lessThan">
      <formula>0</formula>
    </cfRule>
  </conditionalFormatting>
  <conditionalFormatting sqref="E512">
    <cfRule type="expression" dxfId="2077" priority="878">
      <formula>E512/D512&gt;1</formula>
    </cfRule>
    <cfRule type="expression" dxfId="2076" priority="879">
      <formula>E512/D512&lt;1</formula>
    </cfRule>
  </conditionalFormatting>
  <conditionalFormatting sqref="F512">
    <cfRule type="cellIs" dxfId="2075" priority="877" operator="lessThan">
      <formula>0</formula>
    </cfRule>
  </conditionalFormatting>
  <conditionalFormatting sqref="F512">
    <cfRule type="expression" dxfId="2074" priority="875">
      <formula>F512/E512&gt;1</formula>
    </cfRule>
    <cfRule type="expression" dxfId="2073" priority="876">
      <formula>F512/E512&lt;1</formula>
    </cfRule>
  </conditionalFormatting>
  <conditionalFormatting sqref="G512">
    <cfRule type="cellIs" dxfId="2072" priority="874" operator="lessThan">
      <formula>0</formula>
    </cfRule>
  </conditionalFormatting>
  <conditionalFormatting sqref="G512">
    <cfRule type="expression" dxfId="2071" priority="872">
      <formula>G512/F512&gt;1</formula>
    </cfRule>
    <cfRule type="expression" dxfId="2070" priority="873">
      <formula>G512/F512&lt;1</formula>
    </cfRule>
  </conditionalFormatting>
  <conditionalFormatting sqref="H512">
    <cfRule type="cellIs" dxfId="2069" priority="871" operator="lessThan">
      <formula>0</formula>
    </cfRule>
  </conditionalFormatting>
  <conditionalFormatting sqref="H512">
    <cfRule type="expression" dxfId="2068" priority="869">
      <formula>H512/G512&gt;1</formula>
    </cfRule>
    <cfRule type="expression" dxfId="2067" priority="870">
      <formula>H512/G512&lt;1</formula>
    </cfRule>
  </conditionalFormatting>
  <conditionalFormatting sqref="I512:N512">
    <cfRule type="cellIs" dxfId="2066" priority="868" operator="lessThan">
      <formula>0</formula>
    </cfRule>
  </conditionalFormatting>
  <conditionalFormatting sqref="I512:N512">
    <cfRule type="expression" dxfId="2065" priority="866">
      <formula>I512/H512&gt;1</formula>
    </cfRule>
    <cfRule type="expression" dxfId="2064" priority="867">
      <formula>I512/H512&lt;1</formula>
    </cfRule>
  </conditionalFormatting>
  <conditionalFormatting sqref="B552">
    <cfRule type="cellIs" dxfId="2063" priority="865" operator="lessThan">
      <formula>0</formula>
    </cfRule>
  </conditionalFormatting>
  <conditionalFormatting sqref="B552">
    <cfRule type="expression" dxfId="2062" priority="863">
      <formula>B552/#REF!&gt;1</formula>
    </cfRule>
    <cfRule type="expression" dxfId="2061" priority="864">
      <formula>B552/#REF!&lt;1</formula>
    </cfRule>
  </conditionalFormatting>
  <conditionalFormatting sqref="C552">
    <cfRule type="cellIs" dxfId="2060" priority="862" operator="lessThan">
      <formula>0</formula>
    </cfRule>
  </conditionalFormatting>
  <conditionalFormatting sqref="C552">
    <cfRule type="expression" dxfId="2059" priority="860">
      <formula>C552/B552&gt;1</formula>
    </cfRule>
    <cfRule type="expression" dxfId="2058" priority="861">
      <formula>C552/B552&lt;1</formula>
    </cfRule>
  </conditionalFormatting>
  <conditionalFormatting sqref="D552">
    <cfRule type="cellIs" dxfId="2057" priority="859" operator="lessThan">
      <formula>0</formula>
    </cfRule>
  </conditionalFormatting>
  <conditionalFormatting sqref="D552">
    <cfRule type="expression" dxfId="2056" priority="857">
      <formula>D552/C552&gt;1</formula>
    </cfRule>
    <cfRule type="expression" dxfId="2055" priority="858">
      <formula>D552/C552&lt;1</formula>
    </cfRule>
  </conditionalFormatting>
  <conditionalFormatting sqref="E552">
    <cfRule type="cellIs" dxfId="2054" priority="856" operator="lessThan">
      <formula>0</formula>
    </cfRule>
  </conditionalFormatting>
  <conditionalFormatting sqref="E552">
    <cfRule type="expression" dxfId="2053" priority="854">
      <formula>E552/D552&gt;1</formula>
    </cfRule>
    <cfRule type="expression" dxfId="2052" priority="855">
      <formula>E552/D552&lt;1</formula>
    </cfRule>
  </conditionalFormatting>
  <conditionalFormatting sqref="F552">
    <cfRule type="cellIs" dxfId="2051" priority="853" operator="lessThan">
      <formula>0</formula>
    </cfRule>
  </conditionalFormatting>
  <conditionalFormatting sqref="F552">
    <cfRule type="expression" dxfId="2050" priority="851">
      <formula>F552/E552&gt;1</formula>
    </cfRule>
    <cfRule type="expression" dxfId="2049" priority="852">
      <formula>F552/E552&lt;1</formula>
    </cfRule>
  </conditionalFormatting>
  <conditionalFormatting sqref="G552">
    <cfRule type="cellIs" dxfId="2048" priority="850" operator="lessThan">
      <formula>0</formula>
    </cfRule>
  </conditionalFormatting>
  <conditionalFormatting sqref="G552">
    <cfRule type="expression" dxfId="2047" priority="848">
      <formula>G552/F552&gt;1</formula>
    </cfRule>
    <cfRule type="expression" dxfId="2046" priority="849">
      <formula>G552/F552&lt;1</formula>
    </cfRule>
  </conditionalFormatting>
  <conditionalFormatting sqref="H552">
    <cfRule type="cellIs" dxfId="2045" priority="847" operator="lessThan">
      <formula>0</formula>
    </cfRule>
  </conditionalFormatting>
  <conditionalFormatting sqref="H552">
    <cfRule type="expression" dxfId="2044" priority="845">
      <formula>H552/G552&gt;1</formula>
    </cfRule>
    <cfRule type="expression" dxfId="2043" priority="846">
      <formula>H552/G552&lt;1</formula>
    </cfRule>
  </conditionalFormatting>
  <conditionalFormatting sqref="B560">
    <cfRule type="cellIs" dxfId="2042" priority="844" operator="lessThan">
      <formula>0</formula>
    </cfRule>
  </conditionalFormatting>
  <conditionalFormatting sqref="B560">
    <cfRule type="expression" dxfId="2041" priority="842">
      <formula>B560/#REF!&gt;1</formula>
    </cfRule>
    <cfRule type="expression" dxfId="2040" priority="843">
      <formula>B560/#REF!&lt;1</formula>
    </cfRule>
  </conditionalFormatting>
  <conditionalFormatting sqref="C560">
    <cfRule type="cellIs" dxfId="2039" priority="841" operator="lessThan">
      <formula>0</formula>
    </cfRule>
  </conditionalFormatting>
  <conditionalFormatting sqref="C560">
    <cfRule type="expression" dxfId="2038" priority="839">
      <formula>C560/B560&gt;1</formula>
    </cfRule>
    <cfRule type="expression" dxfId="2037" priority="840">
      <formula>C560/B560&lt;1</formula>
    </cfRule>
  </conditionalFormatting>
  <conditionalFormatting sqref="D560">
    <cfRule type="cellIs" dxfId="2036" priority="838" operator="lessThan">
      <formula>0</formula>
    </cfRule>
  </conditionalFormatting>
  <conditionalFormatting sqref="D560">
    <cfRule type="expression" dxfId="2035" priority="836">
      <formula>D560/C560&gt;1</formula>
    </cfRule>
    <cfRule type="expression" dxfId="2034" priority="837">
      <formula>D560/C560&lt;1</formula>
    </cfRule>
  </conditionalFormatting>
  <conditionalFormatting sqref="E560">
    <cfRule type="cellIs" dxfId="2033" priority="835" operator="lessThan">
      <formula>0</formula>
    </cfRule>
  </conditionalFormatting>
  <conditionalFormatting sqref="E560">
    <cfRule type="expression" dxfId="2032" priority="833">
      <formula>E560/D560&gt;1</formula>
    </cfRule>
    <cfRule type="expression" dxfId="2031" priority="834">
      <formula>E560/D560&lt;1</formula>
    </cfRule>
  </conditionalFormatting>
  <conditionalFormatting sqref="F560">
    <cfRule type="cellIs" dxfId="2030" priority="832" operator="lessThan">
      <formula>0</formula>
    </cfRule>
  </conditionalFormatting>
  <conditionalFormatting sqref="F560">
    <cfRule type="expression" dxfId="2029" priority="830">
      <formula>F560/E560&gt;1</formula>
    </cfRule>
    <cfRule type="expression" dxfId="2028" priority="831">
      <formula>F560/E560&lt;1</formula>
    </cfRule>
  </conditionalFormatting>
  <conditionalFormatting sqref="G560">
    <cfRule type="cellIs" dxfId="2027" priority="829" operator="lessThan">
      <formula>0</formula>
    </cfRule>
  </conditionalFormatting>
  <conditionalFormatting sqref="G560">
    <cfRule type="expression" dxfId="2026" priority="827">
      <formula>G560/F560&gt;1</formula>
    </cfRule>
    <cfRule type="expression" dxfId="2025" priority="828">
      <formula>G560/F560&lt;1</formula>
    </cfRule>
  </conditionalFormatting>
  <conditionalFormatting sqref="H560">
    <cfRule type="cellIs" dxfId="2024" priority="826" operator="lessThan">
      <formula>0</formula>
    </cfRule>
  </conditionalFormatting>
  <conditionalFormatting sqref="H560">
    <cfRule type="expression" dxfId="2023" priority="824">
      <formula>H560/G560&gt;1</formula>
    </cfRule>
    <cfRule type="expression" dxfId="2022" priority="825">
      <formula>H560/G560&lt;1</formula>
    </cfRule>
  </conditionalFormatting>
  <conditionalFormatting sqref="O616:O619">
    <cfRule type="cellIs" dxfId="2021" priority="572" operator="lessThan">
      <formula>0</formula>
    </cfRule>
  </conditionalFormatting>
  <conditionalFormatting sqref="B589">
    <cfRule type="expression" dxfId="2020" priority="821">
      <formula>B589/#REF!&gt;1</formula>
    </cfRule>
    <cfRule type="expression" dxfId="2019" priority="822">
      <formula>B589/#REF!&lt;1</formula>
    </cfRule>
  </conditionalFormatting>
  <conditionalFormatting sqref="C589">
    <cfRule type="cellIs" dxfId="2018" priority="820" operator="lessThan">
      <formula>0</formula>
    </cfRule>
  </conditionalFormatting>
  <conditionalFormatting sqref="C589">
    <cfRule type="expression" dxfId="2017" priority="818">
      <formula>C589/B589&gt;1</formula>
    </cfRule>
    <cfRule type="expression" dxfId="2016" priority="819">
      <formula>C589/B589&lt;1</formula>
    </cfRule>
  </conditionalFormatting>
  <conditionalFormatting sqref="O605:O607">
    <cfRule type="cellIs" dxfId="2015" priority="566" operator="lessThan">
      <formula>0</formula>
    </cfRule>
  </conditionalFormatting>
  <conditionalFormatting sqref="D589">
    <cfRule type="expression" dxfId="2014" priority="815">
      <formula>D589/C589&gt;1</formula>
    </cfRule>
    <cfRule type="expression" dxfId="2013" priority="816">
      <formula>D589/C589&lt;1</formula>
    </cfRule>
  </conditionalFormatting>
  <conditionalFormatting sqref="E589">
    <cfRule type="cellIs" dxfId="2012" priority="814" operator="lessThan">
      <formula>0</formula>
    </cfRule>
  </conditionalFormatting>
  <conditionalFormatting sqref="E589">
    <cfRule type="expression" dxfId="2011" priority="812">
      <formula>E589/D589&gt;1</formula>
    </cfRule>
    <cfRule type="expression" dxfId="2010" priority="813">
      <formula>E589/D589&lt;1</formula>
    </cfRule>
  </conditionalFormatting>
  <conditionalFormatting sqref="F589">
    <cfRule type="cellIs" dxfId="2009" priority="811" operator="lessThan">
      <formula>0</formula>
    </cfRule>
  </conditionalFormatting>
  <conditionalFormatting sqref="F589">
    <cfRule type="expression" dxfId="2008" priority="809">
      <formula>F589/E589&gt;1</formula>
    </cfRule>
    <cfRule type="expression" dxfId="2007" priority="810">
      <formula>F589/E589&lt;1</formula>
    </cfRule>
  </conditionalFormatting>
  <conditionalFormatting sqref="O377">
    <cfRule type="cellIs" dxfId="2006" priority="557" operator="lessThan">
      <formula>0</formula>
    </cfRule>
  </conditionalFormatting>
  <conditionalFormatting sqref="G589">
    <cfRule type="expression" dxfId="2005" priority="806">
      <formula>G589/F589&gt;1</formula>
    </cfRule>
    <cfRule type="expression" dxfId="2004" priority="807">
      <formula>G589/F589&lt;1</formula>
    </cfRule>
  </conditionalFormatting>
  <conditionalFormatting sqref="O366">
    <cfRule type="cellIs" dxfId="2003" priority="554" operator="lessThan">
      <formula>0</formula>
    </cfRule>
  </conditionalFormatting>
  <conditionalFormatting sqref="H589">
    <cfRule type="expression" dxfId="2002" priority="803">
      <formula>H589/G589&gt;1</formula>
    </cfRule>
    <cfRule type="expression" dxfId="2001" priority="804">
      <formula>H589/G589&lt;1</formula>
    </cfRule>
  </conditionalFormatting>
  <conditionalFormatting sqref="N596">
    <cfRule type="cellIs" dxfId="2000" priority="802" operator="lessThan">
      <formula>0</formula>
    </cfRule>
  </conditionalFormatting>
  <conditionalFormatting sqref="O387">
    <cfRule type="cellIs" dxfId="1999" priority="549" operator="lessThan">
      <formula>0</formula>
    </cfRule>
  </conditionalFormatting>
  <conditionalFormatting sqref="O387">
    <cfRule type="cellIs" dxfId="1998" priority="550" operator="lessThan">
      <formula>0</formula>
    </cfRule>
  </conditionalFormatting>
  <conditionalFormatting sqref="O387">
    <cfRule type="cellIs" dxfId="1997" priority="547" operator="lessThan">
      <formula>0</formula>
    </cfRule>
  </conditionalFormatting>
  <conditionalFormatting sqref="O387">
    <cfRule type="cellIs" dxfId="1996" priority="548" operator="lessThan">
      <formula>0</formula>
    </cfRule>
  </conditionalFormatting>
  <conditionalFormatting sqref="N600">
    <cfRule type="cellIs" dxfId="1995" priority="801" operator="lessThan">
      <formula>0</formula>
    </cfRule>
  </conditionalFormatting>
  <conditionalFormatting sqref="N600">
    <cfRule type="cellIs" dxfId="1994" priority="800" operator="lessThan">
      <formula>0</formula>
    </cfRule>
  </conditionalFormatting>
  <conditionalFormatting sqref="Q363">
    <cfRule type="cellIs" dxfId="1993" priority="799" operator="lessThan">
      <formula>0</formula>
    </cfRule>
  </conditionalFormatting>
  <conditionalFormatting sqref="Q364:Q365">
    <cfRule type="cellIs" dxfId="1992" priority="798" operator="lessThan">
      <formula>0</formula>
    </cfRule>
  </conditionalFormatting>
  <conditionalFormatting sqref="Q461:Q464">
    <cfRule type="cellIs" dxfId="1991" priority="797" operator="lessThan">
      <formula>0</formula>
    </cfRule>
  </conditionalFormatting>
  <conditionalFormatting sqref="Q361">
    <cfRule type="cellIs" dxfId="1990" priority="796" operator="lessThan">
      <formula>0</formula>
    </cfRule>
  </conditionalFormatting>
  <conditionalFormatting sqref="Q366:Q367">
    <cfRule type="cellIs" dxfId="1989" priority="795" operator="lessThan">
      <formula>0</formula>
    </cfRule>
  </conditionalFormatting>
  <conditionalFormatting sqref="Q369:Q373">
    <cfRule type="cellIs" dxfId="1988" priority="794" operator="lessThan">
      <formula>0</formula>
    </cfRule>
  </conditionalFormatting>
  <conditionalFormatting sqref="Q378:Q379">
    <cfRule type="cellIs" dxfId="1987" priority="793" operator="lessThan">
      <formula>0</formula>
    </cfRule>
  </conditionalFormatting>
  <conditionalFormatting sqref="Q384:Q385">
    <cfRule type="cellIs" dxfId="1986" priority="792" operator="lessThan">
      <formula>0</formula>
    </cfRule>
  </conditionalFormatting>
  <conditionalFormatting sqref="Q390:Q391">
    <cfRule type="cellIs" dxfId="1985" priority="791" operator="lessThan">
      <formula>0</formula>
    </cfRule>
  </conditionalFormatting>
  <conditionalFormatting sqref="Q396:Q397">
    <cfRule type="cellIs" dxfId="1984" priority="790" operator="lessThan">
      <formula>0</formula>
    </cfRule>
  </conditionalFormatting>
  <conditionalFormatting sqref="Q402">
    <cfRule type="cellIs" dxfId="1983" priority="789" operator="lessThan">
      <formula>0</formula>
    </cfRule>
  </conditionalFormatting>
  <conditionalFormatting sqref="Q408:Q409">
    <cfRule type="cellIs" dxfId="1982" priority="788" operator="lessThan">
      <formula>0</formula>
    </cfRule>
  </conditionalFormatting>
  <conditionalFormatting sqref="Q414:Q415">
    <cfRule type="cellIs" dxfId="1981" priority="787" operator="lessThan">
      <formula>0</formula>
    </cfRule>
  </conditionalFormatting>
  <conditionalFormatting sqref="Q420:Q421">
    <cfRule type="cellIs" dxfId="1980" priority="786" operator="lessThan">
      <formula>0</formula>
    </cfRule>
  </conditionalFormatting>
  <conditionalFormatting sqref="Q426:Q427">
    <cfRule type="cellIs" dxfId="1979" priority="785" operator="lessThan">
      <formula>0</formula>
    </cfRule>
  </conditionalFormatting>
  <conditionalFormatting sqref="Q432:Q433">
    <cfRule type="cellIs" dxfId="1978" priority="784" operator="lessThan">
      <formula>0</formula>
    </cfRule>
  </conditionalFormatting>
  <conditionalFormatting sqref="Q438:Q439">
    <cfRule type="cellIs" dxfId="1977" priority="783" operator="lessThan">
      <formula>0</formula>
    </cfRule>
  </conditionalFormatting>
  <conditionalFormatting sqref="Q444:Q445">
    <cfRule type="cellIs" dxfId="1976" priority="782" operator="lessThan">
      <formula>0</formula>
    </cfRule>
  </conditionalFormatting>
  <conditionalFormatting sqref="Q451:Q452">
    <cfRule type="cellIs" dxfId="1975" priority="781" operator="lessThan">
      <formula>0</formula>
    </cfRule>
  </conditionalFormatting>
  <conditionalFormatting sqref="Q457:Q458">
    <cfRule type="cellIs" dxfId="1974" priority="780" operator="lessThan">
      <formula>0</formula>
    </cfRule>
  </conditionalFormatting>
  <conditionalFormatting sqref="Q465">
    <cfRule type="cellIs" dxfId="1973" priority="779" operator="lessThan">
      <formula>0</formula>
    </cfRule>
  </conditionalFormatting>
  <conditionalFormatting sqref="Q472">
    <cfRule type="cellIs" dxfId="1972" priority="778" operator="lessThan">
      <formula>0</formula>
    </cfRule>
  </conditionalFormatting>
  <conditionalFormatting sqref="Q503:Q504">
    <cfRule type="cellIs" dxfId="1971" priority="777" operator="lessThan">
      <formula>0</formula>
    </cfRule>
  </conditionalFormatting>
  <conditionalFormatting sqref="Q511:Q512">
    <cfRule type="cellIs" dxfId="1970" priority="776" operator="lessThan">
      <formula>0</formula>
    </cfRule>
  </conditionalFormatting>
  <conditionalFormatting sqref="Q520:Q521">
    <cfRule type="cellIs" dxfId="1969" priority="775" operator="lessThan">
      <formula>0</formula>
    </cfRule>
  </conditionalFormatting>
  <conditionalFormatting sqref="Q528:Q529">
    <cfRule type="cellIs" dxfId="1968" priority="774" operator="lessThan">
      <formula>0</formula>
    </cfRule>
  </conditionalFormatting>
  <conditionalFormatting sqref="Q544:Q545">
    <cfRule type="cellIs" dxfId="1967" priority="773" operator="lessThan">
      <formula>0</formula>
    </cfRule>
  </conditionalFormatting>
  <conditionalFormatting sqref="Q536:Q537">
    <cfRule type="cellIs" dxfId="1966" priority="772" operator="lessThan">
      <formula>0</formula>
    </cfRule>
  </conditionalFormatting>
  <conditionalFormatting sqref="Q551:Q552">
    <cfRule type="cellIs" dxfId="1965" priority="771" operator="lessThan">
      <formula>0</formula>
    </cfRule>
  </conditionalFormatting>
  <conditionalFormatting sqref="Q559:Q560">
    <cfRule type="cellIs" dxfId="1964" priority="770" operator="lessThan">
      <formula>0</formula>
    </cfRule>
  </conditionalFormatting>
  <conditionalFormatting sqref="Q567:Q568">
    <cfRule type="cellIs" dxfId="1963" priority="769" operator="lessThan">
      <formula>0</formula>
    </cfRule>
  </conditionalFormatting>
  <conditionalFormatting sqref="Q574:Q575">
    <cfRule type="cellIs" dxfId="1962" priority="768" operator="lessThan">
      <formula>0</formula>
    </cfRule>
  </conditionalFormatting>
  <conditionalFormatting sqref="Q581:Q582">
    <cfRule type="cellIs" dxfId="1961" priority="767" operator="lessThan">
      <formula>0</formula>
    </cfRule>
  </conditionalFormatting>
  <conditionalFormatting sqref="Q588:Q589">
    <cfRule type="cellIs" dxfId="1960" priority="766" operator="lessThan">
      <formula>0</formula>
    </cfRule>
  </conditionalFormatting>
  <conditionalFormatting sqref="Q596:Q597">
    <cfRule type="cellIs" dxfId="1959" priority="765" operator="lessThan">
      <formula>0</formula>
    </cfRule>
  </conditionalFormatting>
  <conditionalFormatting sqref="Q603">
    <cfRule type="cellIs" dxfId="1958" priority="764" operator="lessThan">
      <formula>0</formula>
    </cfRule>
  </conditionalFormatting>
  <conditionalFormatting sqref="Q608">
    <cfRule type="cellIs" dxfId="1957" priority="763" operator="lessThan">
      <formula>0</formula>
    </cfRule>
  </conditionalFormatting>
  <conditionalFormatting sqref="O405">
    <cfRule type="cellIs" dxfId="1956" priority="507" operator="lessThan">
      <formula>0</formula>
    </cfRule>
  </conditionalFormatting>
  <conditionalFormatting sqref="Q632:Q634">
    <cfRule type="cellIs" dxfId="1955" priority="762" operator="lessThan">
      <formula>0</formula>
    </cfRule>
  </conditionalFormatting>
  <conditionalFormatting sqref="I710:N710 Q708:R711">
    <cfRule type="cellIs" dxfId="1954" priority="756" operator="lessThan">
      <formula>0</formula>
    </cfRule>
  </conditionalFormatting>
  <conditionalFormatting sqref="Q636:Q637 Q641:Q645">
    <cfRule type="cellIs" dxfId="1953" priority="761" operator="lessThan">
      <formula>0</formula>
    </cfRule>
  </conditionalFormatting>
  <conditionalFormatting sqref="Q648">
    <cfRule type="cellIs" dxfId="1952" priority="760" operator="lessThan">
      <formula>0</formula>
    </cfRule>
  </conditionalFormatting>
  <conditionalFormatting sqref="Q649">
    <cfRule type="cellIs" dxfId="1951" priority="759" operator="lessThan">
      <formula>0</formula>
    </cfRule>
  </conditionalFormatting>
  <conditionalFormatting sqref="Q651">
    <cfRule type="cellIs" dxfId="1950" priority="758" operator="lessThan">
      <formula>0</formula>
    </cfRule>
  </conditionalFormatting>
  <conditionalFormatting sqref="Q652">
    <cfRule type="cellIs" dxfId="1949" priority="757" operator="lessThan">
      <formula>0</formula>
    </cfRule>
  </conditionalFormatting>
  <conditionalFormatting sqref="D654:N654 D651:N651 D648:N649 D632:N634">
    <cfRule type="expression" dxfId="1948" priority="729">
      <formula>D632/C632&gt;1</formula>
    </cfRule>
    <cfRule type="expression" dxfId="1947" priority="730">
      <formula>D632/C632&lt;1</formula>
    </cfRule>
  </conditionalFormatting>
  <conditionalFormatting sqref="C507:C510">
    <cfRule type="cellIs" dxfId="1946" priority="755" operator="lessThan">
      <formula>0</formula>
    </cfRule>
  </conditionalFormatting>
  <conditionalFormatting sqref="C507:C510">
    <cfRule type="expression" dxfId="1945" priority="753">
      <formula>C507/B507&gt;1</formula>
    </cfRule>
    <cfRule type="expression" dxfId="1944" priority="754">
      <formula>C507/B507&lt;1</formula>
    </cfRule>
  </conditionalFormatting>
  <conditionalFormatting sqref="D507:N510">
    <cfRule type="cellIs" dxfId="1943" priority="752" operator="lessThan">
      <formula>0</formula>
    </cfRule>
  </conditionalFormatting>
  <conditionalFormatting sqref="D507:N510">
    <cfRule type="expression" dxfId="1942" priority="750">
      <formula>D507/C507&gt;1</formula>
    </cfRule>
    <cfRule type="expression" dxfId="1941" priority="751">
      <formula>D507/C507&lt;1</formula>
    </cfRule>
  </conditionalFormatting>
  <conditionalFormatting sqref="B507:B510">
    <cfRule type="cellIs" dxfId="1940" priority="749" operator="lessThan">
      <formula>0</formula>
    </cfRule>
  </conditionalFormatting>
  <conditionalFormatting sqref="B507:B510">
    <cfRule type="expression" dxfId="1939" priority="747">
      <formula>B507/#REF!&gt;1</formula>
    </cfRule>
    <cfRule type="expression" dxfId="1938" priority="748">
      <formula>B507/#REF!&lt;1</formula>
    </cfRule>
  </conditionalFormatting>
  <conditionalFormatting sqref="J588:N588 J574:N574 J559:N559 J551:N551">
    <cfRule type="cellIs" dxfId="1937" priority="746" operator="lessThan">
      <formula>0</formula>
    </cfRule>
  </conditionalFormatting>
  <conditionalFormatting sqref="C588:I588 C584:C587 C574:I574 C570:C573 C559:I559 C555:C558 C551:I551 C547:C550">
    <cfRule type="cellIs" dxfId="1936" priority="745" operator="lessThan">
      <formula>0</formula>
    </cfRule>
  </conditionalFormatting>
  <conditionalFormatting sqref="C588:M588 C574:M574 C559:M559 C551:M551">
    <cfRule type="cellIs" dxfId="1935" priority="744" operator="lessThan">
      <formula>0</formula>
    </cfRule>
  </conditionalFormatting>
  <conditionalFormatting sqref="C584:C587 C570:C573 C555:C558 C547:C550">
    <cfRule type="expression" dxfId="1934" priority="742">
      <formula>C547/B547&gt;1</formula>
    </cfRule>
    <cfRule type="expression" dxfId="1933" priority="743">
      <formula>C547/B547&lt;1</formula>
    </cfRule>
  </conditionalFormatting>
  <conditionalFormatting sqref="D584:N587 D570:N573 D555:N558 D547:N550">
    <cfRule type="cellIs" dxfId="1932" priority="741" operator="lessThan">
      <formula>0</formula>
    </cfRule>
  </conditionalFormatting>
  <conditionalFormatting sqref="D584:N587 D570:N573 D555:N558 D547:N550">
    <cfRule type="expression" dxfId="1931" priority="739">
      <formula>D547/C547&gt;1</formula>
    </cfRule>
    <cfRule type="expression" dxfId="1930" priority="740">
      <formula>D547/C547&lt;1</formula>
    </cfRule>
  </conditionalFormatting>
  <conditionalFormatting sqref="C588:N588 C574:N574 C559:N559 C551:N551">
    <cfRule type="cellIs" dxfId="1929" priority="738" operator="lessThan">
      <formula>0</formula>
    </cfRule>
  </conditionalFormatting>
  <conditionalFormatting sqref="C588:N588 C574:N574 C559:N559 C551:N551">
    <cfRule type="expression" dxfId="1928" priority="736">
      <formula>C551/B551&gt;1</formula>
    </cfRule>
    <cfRule type="expression" dxfId="1927" priority="737">
      <formula>C551/B551&lt;1</formula>
    </cfRule>
  </conditionalFormatting>
  <conditionalFormatting sqref="B654 B651 B648:B649 B632:B634 B641:B645">
    <cfRule type="cellIs" dxfId="1926" priority="735" operator="lessThan">
      <formula>0</formula>
    </cfRule>
  </conditionalFormatting>
  <conditionalFormatting sqref="C654 C651 C648:C649 C632:C634">
    <cfRule type="cellIs" dxfId="1925" priority="734" operator="lessThan">
      <formula>0</formula>
    </cfRule>
  </conditionalFormatting>
  <conditionalFormatting sqref="C654 C651 C648:C649 C632:C634">
    <cfRule type="expression" dxfId="1924" priority="732">
      <formula>C632/B632&gt;1</formula>
    </cfRule>
    <cfRule type="expression" dxfId="1923" priority="733">
      <formula>C632/B632&lt;1</formula>
    </cfRule>
  </conditionalFormatting>
  <conditionalFormatting sqref="D654:N654 D651:N651 D648:N649 D632:N634">
    <cfRule type="cellIs" dxfId="1922" priority="731" operator="lessThan">
      <formula>0</formula>
    </cfRule>
  </conditionalFormatting>
  <conditionalFormatting sqref="B504:N504 B537 B568 B597">
    <cfRule type="expression" dxfId="1921" priority="1501">
      <formula>B504/#REF!&gt;1</formula>
    </cfRule>
    <cfRule type="expression" dxfId="1920" priority="1502">
      <formula>B504/#REF!&lt;1</formula>
    </cfRule>
  </conditionalFormatting>
  <conditionalFormatting sqref="C465">
    <cfRule type="cellIs" dxfId="1919" priority="728" operator="lessThan">
      <formula>0</formula>
    </cfRule>
  </conditionalFormatting>
  <conditionalFormatting sqref="C465">
    <cfRule type="expression" dxfId="1918" priority="726">
      <formula>C465/B465&gt;1</formula>
    </cfRule>
    <cfRule type="expression" dxfId="1917" priority="727">
      <formula>C465/B465&lt;1</formula>
    </cfRule>
  </conditionalFormatting>
  <conditionalFormatting sqref="D465:N465">
    <cfRule type="cellIs" dxfId="1916" priority="725" operator="lessThan">
      <formula>0</formula>
    </cfRule>
  </conditionalFormatting>
  <conditionalFormatting sqref="D465:N465">
    <cfRule type="expression" dxfId="1915" priority="723">
      <formula>D465/C465&gt;1</formula>
    </cfRule>
    <cfRule type="expression" dxfId="1914" priority="724">
      <formula>D465/C465&lt;1</formula>
    </cfRule>
  </conditionalFormatting>
  <conditionalFormatting sqref="B465">
    <cfRule type="cellIs" dxfId="1913" priority="722" operator="lessThan">
      <formula>0</formula>
    </cfRule>
  </conditionalFormatting>
  <conditionalFormatting sqref="B465">
    <cfRule type="expression" dxfId="1912" priority="720">
      <formula>B465/#REF!&gt;1</formula>
    </cfRule>
    <cfRule type="expression" dxfId="1911" priority="721">
      <formula>B465/#REF!&lt;1</formula>
    </cfRule>
  </conditionalFormatting>
  <conditionalFormatting sqref="C511">
    <cfRule type="cellIs" dxfId="1910" priority="719" operator="lessThan">
      <formula>0</formula>
    </cfRule>
  </conditionalFormatting>
  <conditionalFormatting sqref="D511:N511">
    <cfRule type="cellIs" dxfId="1909" priority="716" operator="lessThan">
      <formula>0</formula>
    </cfRule>
  </conditionalFormatting>
  <conditionalFormatting sqref="C511">
    <cfRule type="expression" dxfId="1908" priority="717">
      <formula>C511/B511&gt;1</formula>
    </cfRule>
    <cfRule type="expression" dxfId="1907" priority="718">
      <formula>C511/B511&lt;1</formula>
    </cfRule>
  </conditionalFormatting>
  <conditionalFormatting sqref="D511:N511">
    <cfRule type="expression" dxfId="1906" priority="714">
      <formula>D511/C511&gt;1</formula>
    </cfRule>
    <cfRule type="expression" dxfId="1905" priority="715">
      <formula>D511/C511&lt;1</formula>
    </cfRule>
  </conditionalFormatting>
  <conditionalFormatting sqref="B511">
    <cfRule type="cellIs" dxfId="1904" priority="713" operator="lessThan">
      <formula>0</formula>
    </cfRule>
  </conditionalFormatting>
  <conditionalFormatting sqref="B511">
    <cfRule type="expression" dxfId="1903" priority="711">
      <formula>B511/#REF!&gt;1</formula>
    </cfRule>
    <cfRule type="expression" dxfId="1902" priority="712">
      <formula>B511/#REF!&lt;1</formula>
    </cfRule>
  </conditionalFormatting>
  <conditionalFormatting sqref="B529 B521">
    <cfRule type="cellIs" dxfId="1901" priority="710" operator="lessThan">
      <formula>0</formula>
    </cfRule>
  </conditionalFormatting>
  <conditionalFormatting sqref="B529 B521">
    <cfRule type="expression" dxfId="1900" priority="708">
      <formula>B521/#REF!&gt;1</formula>
    </cfRule>
    <cfRule type="expression" dxfId="1899" priority="709">
      <formula>B521/#REF!&lt;1</formula>
    </cfRule>
  </conditionalFormatting>
  <conditionalFormatting sqref="C521">
    <cfRule type="cellIs" dxfId="1898" priority="707" operator="lessThan">
      <formula>0</formula>
    </cfRule>
  </conditionalFormatting>
  <conditionalFormatting sqref="C521 B636:O637">
    <cfRule type="expression" dxfId="1897" priority="705">
      <formula>B521/A521&gt;1</formula>
    </cfRule>
    <cfRule type="expression" dxfId="1896" priority="706">
      <formula>B521/A521&lt;1</formula>
    </cfRule>
  </conditionalFormatting>
  <conditionalFormatting sqref="C603:N603">
    <cfRule type="expression" dxfId="1895" priority="666">
      <formula>C603/B603&gt;1</formula>
    </cfRule>
    <cfRule type="expression" dxfId="1894" priority="667">
      <formula>C603/B603&lt;1</formula>
    </cfRule>
  </conditionalFormatting>
  <conditionalFormatting sqref="I552:N552">
    <cfRule type="expression" dxfId="1893" priority="690">
      <formula>I552/H552&gt;1</formula>
    </cfRule>
    <cfRule type="expression" dxfId="1892" priority="691">
      <formula>I552/H552&lt;1</formula>
    </cfRule>
  </conditionalFormatting>
  <conditionalFormatting sqref="I560:N560">
    <cfRule type="expression" dxfId="1891" priority="687">
      <formula>I560/H560&gt;1</formula>
    </cfRule>
    <cfRule type="expression" dxfId="1890" priority="688">
      <formula>I560/H560&lt;1</formula>
    </cfRule>
  </conditionalFormatting>
  <conditionalFormatting sqref="B575:N575">
    <cfRule type="cellIs" dxfId="1889" priority="686" operator="lessThan">
      <formula>0</formula>
    </cfRule>
  </conditionalFormatting>
  <conditionalFormatting sqref="B575:N575">
    <cfRule type="expression" dxfId="1888" priority="684">
      <formula>B575/A575&gt;1</formula>
    </cfRule>
    <cfRule type="expression" dxfId="1887" priority="685">
      <formula>B575/A575&lt;1</formula>
    </cfRule>
  </conditionalFormatting>
  <conditionalFormatting sqref="B589:N589">
    <cfRule type="cellIs" dxfId="1886" priority="683" operator="lessThan">
      <formula>0</formula>
    </cfRule>
  </conditionalFormatting>
  <conditionalFormatting sqref="B589:N589">
    <cfRule type="expression" dxfId="1885" priority="681">
      <formula>B589/A589&gt;1</formula>
    </cfRule>
    <cfRule type="expression" dxfId="1884" priority="682">
      <formula>B589/A589&lt;1</formula>
    </cfRule>
  </conditionalFormatting>
  <conditionalFormatting sqref="N608">
    <cfRule type="cellIs" dxfId="1883" priority="659" operator="lessThan">
      <formula>0</formula>
    </cfRule>
  </conditionalFormatting>
  <conditionalFormatting sqref="D521:N521">
    <cfRule type="cellIs" dxfId="1882" priority="704" operator="lessThan">
      <formula>0</formula>
    </cfRule>
  </conditionalFormatting>
  <conditionalFormatting sqref="D521:N521">
    <cfRule type="expression" dxfId="1881" priority="702">
      <formula>D521/C521&gt;1</formula>
    </cfRule>
    <cfRule type="expression" dxfId="1880" priority="703">
      <formula>D521/C521&lt;1</formula>
    </cfRule>
  </conditionalFormatting>
  <conditionalFormatting sqref="C529:N529">
    <cfRule type="cellIs" dxfId="1879" priority="701" operator="lessThan">
      <formula>0</formula>
    </cfRule>
  </conditionalFormatting>
  <conditionalFormatting sqref="C529:N529">
    <cfRule type="expression" dxfId="1878" priority="699">
      <formula>C529/B529&gt;1</formula>
    </cfRule>
    <cfRule type="expression" dxfId="1877" priority="700">
      <formula>C529/B529&lt;1</formula>
    </cfRule>
  </conditionalFormatting>
  <conditionalFormatting sqref="C582:N582">
    <cfRule type="expression" dxfId="1876" priority="675">
      <formula>C582/B582&gt;1</formula>
    </cfRule>
    <cfRule type="expression" dxfId="1875" priority="676">
      <formula>C582/B582&lt;1</formula>
    </cfRule>
  </conditionalFormatting>
  <conditionalFormatting sqref="C537:N537">
    <cfRule type="expression" dxfId="1874" priority="696">
      <formula>C537/B537&gt;1</formula>
    </cfRule>
    <cfRule type="expression" dxfId="1873" priority="697">
      <formula>C537/B537&lt;1</formula>
    </cfRule>
  </conditionalFormatting>
  <conditionalFormatting sqref="C568:N568">
    <cfRule type="expression" dxfId="1872" priority="693">
      <formula>C568/B568&gt;1</formula>
    </cfRule>
    <cfRule type="expression" dxfId="1871" priority="694">
      <formula>C568/B568&lt;1</formula>
    </cfRule>
  </conditionalFormatting>
  <conditionalFormatting sqref="C608:M608">
    <cfRule type="expression" dxfId="1870" priority="661">
      <formula>C608/B608&gt;1</formula>
    </cfRule>
    <cfRule type="expression" dxfId="1869" priority="662">
      <formula>C608/B608&lt;1</formula>
    </cfRule>
  </conditionalFormatting>
  <conditionalFormatting sqref="N608">
    <cfRule type="expression" dxfId="1868" priority="656">
      <formula>N608/M608&gt;1</formula>
    </cfRule>
    <cfRule type="expression" dxfId="1867" priority="657">
      <formula>N608/M608&lt;1</formula>
    </cfRule>
  </conditionalFormatting>
  <conditionalFormatting sqref="C608:M608">
    <cfRule type="cellIs" dxfId="1866" priority="665" operator="lessThan">
      <formula>0</formula>
    </cfRule>
  </conditionalFormatting>
  <conditionalFormatting sqref="C608:M608">
    <cfRule type="cellIs" dxfId="1865" priority="664" operator="lessThan">
      <formula>0</formula>
    </cfRule>
  </conditionalFormatting>
  <conditionalFormatting sqref="B582">
    <cfRule type="cellIs" dxfId="1864" priority="678" operator="lessThan">
      <formula>0</formula>
    </cfRule>
  </conditionalFormatting>
  <conditionalFormatting sqref="B582">
    <cfRule type="expression" dxfId="1863" priority="679">
      <formula>B582/#REF!&gt;1</formula>
    </cfRule>
    <cfRule type="expression" dxfId="1862" priority="680">
      <formula>B582/#REF!&lt;1</formula>
    </cfRule>
  </conditionalFormatting>
  <conditionalFormatting sqref="C582:N582">
    <cfRule type="cellIs" dxfId="1861" priority="677" operator="lessThan">
      <formula>0</formula>
    </cfRule>
  </conditionalFormatting>
  <conditionalFormatting sqref="C597:N597">
    <cfRule type="expression" dxfId="1860" priority="671">
      <formula>C597/B597&gt;1</formula>
    </cfRule>
    <cfRule type="expression" dxfId="1859" priority="672">
      <formula>C597/B597&lt;1</formula>
    </cfRule>
  </conditionalFormatting>
  <conditionalFormatting sqref="N608">
    <cfRule type="cellIs" dxfId="1858" priority="660" operator="lessThan">
      <formula>0</formula>
    </cfRule>
  </conditionalFormatting>
  <conditionalFormatting sqref="C608:M608">
    <cfRule type="cellIs" dxfId="1857" priority="663" operator="lessThan">
      <formula>0</formula>
    </cfRule>
  </conditionalFormatting>
  <conditionalFormatting sqref="N608">
    <cfRule type="cellIs" dxfId="1856" priority="658" operator="lessThan">
      <formula>0</formula>
    </cfRule>
  </conditionalFormatting>
  <conditionalFormatting sqref="B676:N679">
    <cfRule type="cellIs" dxfId="1855" priority="655" operator="lessThan">
      <formula>0</formula>
    </cfRule>
  </conditionalFormatting>
  <conditionalFormatting sqref="I678:N678 Q676:R679">
    <cfRule type="cellIs" dxfId="1854" priority="654" operator="lessThan">
      <formula>0</formula>
    </cfRule>
  </conditionalFormatting>
  <conditionalFormatting sqref="B680:N683">
    <cfRule type="cellIs" dxfId="1853" priority="653" operator="lessThan">
      <formula>0</formula>
    </cfRule>
  </conditionalFormatting>
  <conditionalFormatting sqref="I682:N682 Q680:R683">
    <cfRule type="cellIs" dxfId="1852" priority="652" operator="lessThan">
      <formula>0</formula>
    </cfRule>
  </conditionalFormatting>
  <conditionalFormatting sqref="B684:N687">
    <cfRule type="cellIs" dxfId="1851" priority="651" operator="lessThan">
      <formula>0</formula>
    </cfRule>
  </conditionalFormatting>
  <conditionalFormatting sqref="I686:N686 Q684:R687">
    <cfRule type="cellIs" dxfId="1850" priority="650" operator="lessThan">
      <formula>0</formula>
    </cfRule>
  </conditionalFormatting>
  <conditionalFormatting sqref="B688:N691">
    <cfRule type="cellIs" dxfId="1849" priority="649" operator="lessThan">
      <formula>0</formula>
    </cfRule>
  </conditionalFormatting>
  <conditionalFormatting sqref="I690:N690 Q688:R691">
    <cfRule type="cellIs" dxfId="1848" priority="648" operator="lessThan">
      <formula>0</formula>
    </cfRule>
  </conditionalFormatting>
  <conditionalFormatting sqref="B692:N695 O694">
    <cfRule type="cellIs" dxfId="1847" priority="647" operator="lessThan">
      <formula>0</formula>
    </cfRule>
  </conditionalFormatting>
  <conditionalFormatting sqref="Q692:R695 I694:O694">
    <cfRule type="cellIs" dxfId="1846" priority="646" operator="lessThan">
      <formula>0</formula>
    </cfRule>
  </conditionalFormatting>
  <conditionalFormatting sqref="B696:N699">
    <cfRule type="cellIs" dxfId="1845" priority="645" operator="lessThan">
      <formula>0</formula>
    </cfRule>
  </conditionalFormatting>
  <conditionalFormatting sqref="I698:N698 Q696:R699">
    <cfRule type="cellIs" dxfId="1844" priority="644" operator="lessThan">
      <formula>0</formula>
    </cfRule>
  </conditionalFormatting>
  <conditionalFormatting sqref="B700:N703">
    <cfRule type="cellIs" dxfId="1843" priority="643" operator="lessThan">
      <formula>0</formula>
    </cfRule>
  </conditionalFormatting>
  <conditionalFormatting sqref="I702:N702 Q700:R703">
    <cfRule type="cellIs" dxfId="1842" priority="642" operator="lessThan">
      <formula>0</formula>
    </cfRule>
  </conditionalFormatting>
  <conditionalFormatting sqref="B704:N707">
    <cfRule type="cellIs" dxfId="1841" priority="641" operator="lessThan">
      <formula>0</formula>
    </cfRule>
  </conditionalFormatting>
  <conditionalFormatting sqref="I706:N706 Q704:R707">
    <cfRule type="cellIs" dxfId="1840" priority="640" operator="lessThan">
      <formula>0</formula>
    </cfRule>
  </conditionalFormatting>
  <conditionalFormatting sqref="B712:N715">
    <cfRule type="cellIs" dxfId="1839" priority="639" operator="lessThan">
      <formula>0</formula>
    </cfRule>
  </conditionalFormatting>
  <conditionalFormatting sqref="I714:N714 Q712:R715">
    <cfRule type="cellIs" dxfId="1838" priority="638" operator="lessThan">
      <formula>0</formula>
    </cfRule>
  </conditionalFormatting>
  <conditionalFormatting sqref="B716:N719">
    <cfRule type="cellIs" dxfId="1837" priority="637" operator="lessThan">
      <formula>0</formula>
    </cfRule>
  </conditionalFormatting>
  <conditionalFormatting sqref="I718:N718 Q716:R719">
    <cfRule type="cellIs" dxfId="1836" priority="636" operator="lessThan">
      <formula>0</formula>
    </cfRule>
  </conditionalFormatting>
  <conditionalFormatting sqref="Q654">
    <cfRule type="cellIs" dxfId="1835" priority="635" operator="lessThan">
      <formula>0</formula>
    </cfRule>
  </conditionalFormatting>
  <conditionalFormatting sqref="R466">
    <cfRule type="cellIs" dxfId="1834" priority="634" operator="lessThan">
      <formula>0</formula>
    </cfRule>
  </conditionalFormatting>
  <conditionalFormatting sqref="Q466">
    <cfRule type="cellIs" dxfId="1833" priority="633" operator="lessThan">
      <formula>0</formula>
    </cfRule>
  </conditionalFormatting>
  <conditionalFormatting sqref="B466:N466">
    <cfRule type="cellIs" dxfId="1832" priority="632" operator="lessThan">
      <formula>0</formula>
    </cfRule>
  </conditionalFormatting>
  <conditionalFormatting sqref="B505:N505">
    <cfRule type="cellIs" dxfId="1831" priority="629" operator="lessThan">
      <formula>0</formula>
    </cfRule>
  </conditionalFormatting>
  <conditionalFormatting sqref="B513:N513">
    <cfRule type="cellIs" dxfId="1830" priority="626" operator="lessThan">
      <formula>0</formula>
    </cfRule>
  </conditionalFormatting>
  <conditionalFormatting sqref="B522:N522">
    <cfRule type="cellIs" dxfId="1829" priority="623" operator="lessThan">
      <formula>0</formula>
    </cfRule>
  </conditionalFormatting>
  <conditionalFormatting sqref="B530:N530">
    <cfRule type="cellIs" dxfId="1828" priority="620" operator="lessThan">
      <formula>0</formula>
    </cfRule>
  </conditionalFormatting>
  <conditionalFormatting sqref="B538:N538">
    <cfRule type="cellIs" dxfId="1827" priority="617" operator="lessThan">
      <formula>0</formula>
    </cfRule>
  </conditionalFormatting>
  <conditionalFormatting sqref="B553:N553">
    <cfRule type="cellIs" dxfId="1826" priority="614" operator="lessThan">
      <formula>0</formula>
    </cfRule>
  </conditionalFormatting>
  <conditionalFormatting sqref="B561:N561">
    <cfRule type="cellIs" dxfId="1825" priority="611" operator="lessThan">
      <formula>0</formula>
    </cfRule>
  </conditionalFormatting>
  <conditionalFormatting sqref="B590:N590">
    <cfRule type="cellIs" dxfId="1824" priority="608" operator="lessThan">
      <formula>0</formula>
    </cfRule>
  </conditionalFormatting>
  <conditionalFormatting sqref="O608">
    <cfRule type="cellIs" dxfId="1823" priority="343" operator="lessThan">
      <formula>0</formula>
    </cfRule>
  </conditionalFormatting>
  <conditionalFormatting sqref="O608">
    <cfRule type="cellIs" dxfId="1822" priority="344" operator="lessThan">
      <formula>0</formula>
    </cfRule>
  </conditionalFormatting>
  <conditionalFormatting sqref="O603">
    <cfRule type="cellIs" dxfId="1821" priority="347" operator="lessThan">
      <formula>0</formula>
    </cfRule>
  </conditionalFormatting>
  <conditionalFormatting sqref="O603">
    <cfRule type="cellIs" dxfId="1820" priority="348" operator="lessThan">
      <formula>0</formula>
    </cfRule>
  </conditionalFormatting>
  <conditionalFormatting sqref="O603">
    <cfRule type="cellIs" dxfId="1819" priority="349" operator="lessThan">
      <formula>0</formula>
    </cfRule>
  </conditionalFormatting>
  <conditionalFormatting sqref="O608">
    <cfRule type="cellIs" dxfId="1818" priority="342" operator="lessThan">
      <formula>0</formula>
    </cfRule>
  </conditionalFormatting>
  <conditionalFormatting sqref="Q491:R491">
    <cfRule type="cellIs" dxfId="1817" priority="607" operator="lessThan">
      <formula>0</formula>
    </cfRule>
  </conditionalFormatting>
  <conditionalFormatting sqref="R492:R496">
    <cfRule type="cellIs" dxfId="1816" priority="606" operator="lessThan">
      <formula>0</formula>
    </cfRule>
  </conditionalFormatting>
  <conditionalFormatting sqref="Q492:Q495">
    <cfRule type="cellIs" dxfId="1815" priority="605" operator="lessThan">
      <formula>0</formula>
    </cfRule>
  </conditionalFormatting>
  <conditionalFormatting sqref="Q496">
    <cfRule type="cellIs" dxfId="1814" priority="604" operator="lessThan">
      <formula>0</formula>
    </cfRule>
  </conditionalFormatting>
  <conditionalFormatting sqref="Q473:R473 B473">
    <cfRule type="cellIs" dxfId="1813" priority="603" operator="lessThan">
      <formula>0</formula>
    </cfRule>
  </conditionalFormatting>
  <conditionalFormatting sqref="R474:R478">
    <cfRule type="cellIs" dxfId="1812" priority="602" operator="lessThan">
      <formula>0</formula>
    </cfRule>
  </conditionalFormatting>
  <conditionalFormatting sqref="Q474:Q477">
    <cfRule type="cellIs" dxfId="1811" priority="601" operator="lessThan">
      <formula>0</formula>
    </cfRule>
  </conditionalFormatting>
  <conditionalFormatting sqref="Q478">
    <cfRule type="cellIs" dxfId="1810" priority="600" operator="lessThan">
      <formula>0</formula>
    </cfRule>
  </conditionalFormatting>
  <conditionalFormatting sqref="Q479:R479 B479">
    <cfRule type="cellIs" dxfId="1809" priority="599" operator="lessThan">
      <formula>0</formula>
    </cfRule>
  </conditionalFormatting>
  <conditionalFormatting sqref="R480:R484">
    <cfRule type="cellIs" dxfId="1808" priority="598" operator="lessThan">
      <formula>0</formula>
    </cfRule>
  </conditionalFormatting>
  <conditionalFormatting sqref="Q480:Q483">
    <cfRule type="cellIs" dxfId="1807" priority="597" operator="lessThan">
      <formula>0</formula>
    </cfRule>
  </conditionalFormatting>
  <conditionalFormatting sqref="Q484">
    <cfRule type="cellIs" dxfId="1806" priority="596" operator="lessThan">
      <formula>0</formula>
    </cfRule>
  </conditionalFormatting>
  <conditionalFormatting sqref="Q485:R485 B485">
    <cfRule type="cellIs" dxfId="1805" priority="595" operator="lessThan">
      <formula>0</formula>
    </cfRule>
  </conditionalFormatting>
  <conditionalFormatting sqref="R486:R490">
    <cfRule type="cellIs" dxfId="1804" priority="594" operator="lessThan">
      <formula>0</formula>
    </cfRule>
  </conditionalFormatting>
  <conditionalFormatting sqref="Q486:Q489">
    <cfRule type="cellIs" dxfId="1803" priority="593" operator="lessThan">
      <formula>0</formula>
    </cfRule>
  </conditionalFormatting>
  <conditionalFormatting sqref="Q490">
    <cfRule type="cellIs" dxfId="1802"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801" priority="586" operator="lessThan">
      <formula>0</formula>
    </cfRule>
  </conditionalFormatting>
  <conditionalFormatting sqref="O348">
    <cfRule type="cellIs" dxfId="1800" priority="585" operator="lessThan">
      <formula>0</formula>
    </cfRule>
  </conditionalFormatting>
  <conditionalFormatting sqref="O348">
    <cfRule type="cellIs" dxfId="1799" priority="584" operator="lessThan">
      <formula>0</formula>
    </cfRule>
  </conditionalFormatting>
  <conditionalFormatting sqref="O351:O354">
    <cfRule type="cellIs" dxfId="1798" priority="583" operator="lessThan">
      <formula>0</formula>
    </cfRule>
  </conditionalFormatting>
  <conditionalFormatting sqref="O363:O364">
    <cfRule type="cellIs" dxfId="1797" priority="581" operator="lessThan">
      <formula>0</formula>
    </cfRule>
  </conditionalFormatting>
  <conditionalFormatting sqref="O369:O370">
    <cfRule type="cellIs" dxfId="1796" priority="580" operator="lessThan">
      <formula>0</formula>
    </cfRule>
  </conditionalFormatting>
  <conditionalFormatting sqref="O375:O376">
    <cfRule type="cellIs" dxfId="1795" priority="579" operator="lessThan">
      <formula>0</formula>
    </cfRule>
  </conditionalFormatting>
  <conditionalFormatting sqref="O381:O383">
    <cfRule type="cellIs" dxfId="1794" priority="578" operator="lessThan">
      <formula>0</formula>
    </cfRule>
  </conditionalFormatting>
  <conditionalFormatting sqref="O355">
    <cfRule type="cellIs" dxfId="1793" priority="577" operator="lessThan">
      <formula>0</formula>
    </cfRule>
  </conditionalFormatting>
  <conditionalFormatting sqref="O593:O595">
    <cfRule type="cellIs" dxfId="1792" priority="575" operator="lessThan">
      <formula>0</formula>
    </cfRule>
  </conditionalFormatting>
  <conditionalFormatting sqref="O593:O595">
    <cfRule type="cellIs" dxfId="1791" priority="576" operator="lessThan">
      <formula>0</formula>
    </cfRule>
  </conditionalFormatting>
  <conditionalFormatting sqref="O601:O602 O599">
    <cfRule type="cellIs" dxfId="1790" priority="574" operator="lessThan">
      <formula>0</formula>
    </cfRule>
  </conditionalFormatting>
  <conditionalFormatting sqref="O621:O624">
    <cfRule type="cellIs" dxfId="1789" priority="569" operator="lessThan">
      <formula>0</formula>
    </cfRule>
  </conditionalFormatting>
  <conditionalFormatting sqref="O621:O624">
    <cfRule type="cellIs" dxfId="1788" priority="570" operator="lessThan">
      <formula>0</formula>
    </cfRule>
  </conditionalFormatting>
  <conditionalFormatting sqref="O626:O629">
    <cfRule type="cellIs" dxfId="1787" priority="568" operator="lessThan">
      <formula>0</formula>
    </cfRule>
  </conditionalFormatting>
  <conditionalFormatting sqref="O611:O614">
    <cfRule type="cellIs" dxfId="1786" priority="563" operator="lessThan">
      <formula>0</formula>
    </cfRule>
  </conditionalFormatting>
  <conditionalFormatting sqref="O611:O614">
    <cfRule type="cellIs" dxfId="1785" priority="564" operator="lessThan">
      <formula>0</formula>
    </cfRule>
  </conditionalFormatting>
  <conditionalFormatting sqref="O650 O663 O655:O660 O642:O645 O652:O653 O672:O675 O708:O711 O665:O670">
    <cfRule type="cellIs" dxfId="1784" priority="562" operator="lessThan">
      <formula>0</formula>
    </cfRule>
  </conditionalFormatting>
  <conditionalFormatting sqref="O674">
    <cfRule type="cellIs" dxfId="1783" priority="561" operator="lessThan">
      <formula>0</formula>
    </cfRule>
  </conditionalFormatting>
  <conditionalFormatting sqref="O647">
    <cfRule type="cellIs" dxfId="1782" priority="560" operator="lessThan">
      <formula>0</formula>
    </cfRule>
  </conditionalFormatting>
  <conditionalFormatting sqref="O393">
    <cfRule type="cellIs" dxfId="1781" priority="537" operator="lessThan">
      <formula>0</formula>
    </cfRule>
  </conditionalFormatting>
  <conditionalFormatting sqref="O390">
    <cfRule type="cellIs" dxfId="1780" priority="542" operator="lessThan">
      <formula>0</formula>
    </cfRule>
  </conditionalFormatting>
  <conditionalFormatting sqref="O393">
    <cfRule type="cellIs" dxfId="1779" priority="540" operator="lessThan">
      <formula>0</formula>
    </cfRule>
  </conditionalFormatting>
  <conditionalFormatting sqref="O378">
    <cfRule type="cellIs" dxfId="1778" priority="552" operator="lessThan">
      <formula>0</formula>
    </cfRule>
  </conditionalFormatting>
  <conditionalFormatting sqref="O372">
    <cfRule type="cellIs" dxfId="1777" priority="553" operator="lessThan">
      <formula>0</formula>
    </cfRule>
  </conditionalFormatting>
  <conditionalFormatting sqref="O384">
    <cfRule type="cellIs" dxfId="1776" priority="551" operator="lessThan">
      <formula>0</formula>
    </cfRule>
  </conditionalFormatting>
  <conditionalFormatting sqref="O387">
    <cfRule type="cellIs" dxfId="1775" priority="546" operator="lessThan">
      <formula>0</formula>
    </cfRule>
  </conditionalFormatting>
  <conditionalFormatting sqref="O387">
    <cfRule type="cellIs" dxfId="1774" priority="545" operator="lessThan">
      <formula>0</formula>
    </cfRule>
  </conditionalFormatting>
  <conditionalFormatting sqref="O387">
    <cfRule type="cellIs" dxfId="1773" priority="544" operator="lessThan">
      <formula>0</formula>
    </cfRule>
  </conditionalFormatting>
  <conditionalFormatting sqref="O387">
    <cfRule type="cellIs" dxfId="1772" priority="543" operator="lessThan">
      <formula>0</formula>
    </cfRule>
  </conditionalFormatting>
  <conditionalFormatting sqref="O393">
    <cfRule type="cellIs" dxfId="1771" priority="538" operator="lessThan">
      <formula>0</formula>
    </cfRule>
  </conditionalFormatting>
  <conditionalFormatting sqref="O393">
    <cfRule type="cellIs" dxfId="1770" priority="541" operator="lessThan">
      <formula>0</formula>
    </cfRule>
  </conditionalFormatting>
  <conditionalFormatting sqref="O393">
    <cfRule type="cellIs" dxfId="1769" priority="536" operator="lessThan">
      <formula>0</formula>
    </cfRule>
  </conditionalFormatting>
  <conditionalFormatting sqref="O393">
    <cfRule type="cellIs" dxfId="1768" priority="539" operator="lessThan">
      <formula>0</formula>
    </cfRule>
  </conditionalFormatting>
  <conditionalFormatting sqref="O393">
    <cfRule type="cellIs" dxfId="1767" priority="534" operator="lessThan">
      <formula>0</formula>
    </cfRule>
  </conditionalFormatting>
  <conditionalFormatting sqref="O393">
    <cfRule type="cellIs" dxfId="1766" priority="535" operator="lessThan">
      <formula>0</formula>
    </cfRule>
  </conditionalFormatting>
  <conditionalFormatting sqref="O399">
    <cfRule type="cellIs" dxfId="1765" priority="532" operator="lessThan">
      <formula>0</formula>
    </cfRule>
  </conditionalFormatting>
  <conditionalFormatting sqref="O396">
    <cfRule type="cellIs" dxfId="1764" priority="533" operator="lessThan">
      <formula>0</formula>
    </cfRule>
  </conditionalFormatting>
  <conditionalFormatting sqref="O399">
    <cfRule type="cellIs" dxfId="1763" priority="531" operator="lessThan">
      <formula>0</formula>
    </cfRule>
  </conditionalFormatting>
  <conditionalFormatting sqref="O399">
    <cfRule type="cellIs" dxfId="1762" priority="530" operator="lessThan">
      <formula>0</formula>
    </cfRule>
  </conditionalFormatting>
  <conditionalFormatting sqref="O399">
    <cfRule type="cellIs" dxfId="1761" priority="529" operator="lessThan">
      <formula>0</formula>
    </cfRule>
  </conditionalFormatting>
  <conditionalFormatting sqref="O399">
    <cfRule type="cellIs" dxfId="1760" priority="528" operator="lessThan">
      <formula>0</formula>
    </cfRule>
  </conditionalFormatting>
  <conditionalFormatting sqref="O399">
    <cfRule type="cellIs" dxfId="1759" priority="527" operator="lessThan">
      <formula>0</formula>
    </cfRule>
  </conditionalFormatting>
  <conditionalFormatting sqref="O399">
    <cfRule type="cellIs" dxfId="1758" priority="526" operator="lessThan">
      <formula>0</formula>
    </cfRule>
  </conditionalFormatting>
  <conditionalFormatting sqref="O399">
    <cfRule type="cellIs" dxfId="1757" priority="525" operator="lessThan">
      <formula>0</formula>
    </cfRule>
  </conditionalFormatting>
  <conditionalFormatting sqref="O402">
    <cfRule type="cellIs" dxfId="1756" priority="524" operator="lessThan">
      <formula>0</formula>
    </cfRule>
  </conditionalFormatting>
  <conditionalFormatting sqref="O355">
    <cfRule type="cellIs" dxfId="1755" priority="523" operator="lessThan">
      <formula>0</formula>
    </cfRule>
  </conditionalFormatting>
  <conditionalFormatting sqref="O361">
    <cfRule type="cellIs" dxfId="1754" priority="522" operator="lessThan">
      <formula>0</formula>
    </cfRule>
  </conditionalFormatting>
  <conditionalFormatting sqref="O361">
    <cfRule type="cellIs" dxfId="1753" priority="521" operator="lessThan">
      <formula>0</formula>
    </cfRule>
  </conditionalFormatting>
  <conditionalFormatting sqref="O367">
    <cfRule type="cellIs" dxfId="1752" priority="520" operator="lessThan">
      <formula>0</formula>
    </cfRule>
  </conditionalFormatting>
  <conditionalFormatting sqref="O367">
    <cfRule type="cellIs" dxfId="1751" priority="519" operator="lessThan">
      <formula>0</formula>
    </cfRule>
  </conditionalFormatting>
  <conditionalFormatting sqref="O373">
    <cfRule type="cellIs" dxfId="1750" priority="518" operator="lessThan">
      <formula>0</formula>
    </cfRule>
  </conditionalFormatting>
  <conditionalFormatting sqref="O373">
    <cfRule type="cellIs" dxfId="1749" priority="517" operator="lessThan">
      <formula>0</formula>
    </cfRule>
  </conditionalFormatting>
  <conditionalFormatting sqref="O379">
    <cfRule type="cellIs" dxfId="1748" priority="516" operator="lessThan">
      <formula>0</formula>
    </cfRule>
  </conditionalFormatting>
  <conditionalFormatting sqref="O379">
    <cfRule type="cellIs" dxfId="1747" priority="515" operator="lessThan">
      <formula>0</formula>
    </cfRule>
  </conditionalFormatting>
  <conditionalFormatting sqref="O385">
    <cfRule type="cellIs" dxfId="1746" priority="514" operator="lessThan">
      <formula>0</formula>
    </cfRule>
  </conditionalFormatting>
  <conditionalFormatting sqref="O385">
    <cfRule type="cellIs" dxfId="1745" priority="513" operator="lessThan">
      <formula>0</formula>
    </cfRule>
  </conditionalFormatting>
  <conditionalFormatting sqref="O391">
    <cfRule type="cellIs" dxfId="1744" priority="512" operator="lessThan">
      <formula>0</formula>
    </cfRule>
  </conditionalFormatting>
  <conditionalFormatting sqref="O391">
    <cfRule type="cellIs" dxfId="1743" priority="511" operator="lessThan">
      <formula>0</formula>
    </cfRule>
  </conditionalFormatting>
  <conditionalFormatting sqref="O397">
    <cfRule type="cellIs" dxfId="1742" priority="510" operator="lessThan">
      <formula>0</formula>
    </cfRule>
  </conditionalFormatting>
  <conditionalFormatting sqref="O397">
    <cfRule type="cellIs" dxfId="1741" priority="509" operator="lessThan">
      <formula>0</formula>
    </cfRule>
  </conditionalFormatting>
  <conditionalFormatting sqref="O405">
    <cfRule type="cellIs" dxfId="1740" priority="508" operator="lessThan">
      <formula>0</formula>
    </cfRule>
  </conditionalFormatting>
  <conditionalFormatting sqref="O405">
    <cfRule type="cellIs" dxfId="1739" priority="506" operator="lessThan">
      <formula>0</formula>
    </cfRule>
  </conditionalFormatting>
  <conditionalFormatting sqref="O405">
    <cfRule type="cellIs" dxfId="1738" priority="505" operator="lessThan">
      <formula>0</formula>
    </cfRule>
  </conditionalFormatting>
  <conditionalFormatting sqref="O405">
    <cfRule type="cellIs" dxfId="1737" priority="504" operator="lessThan">
      <formula>0</formula>
    </cfRule>
  </conditionalFormatting>
  <conditionalFormatting sqref="O405">
    <cfRule type="cellIs" dxfId="1736" priority="503" operator="lessThan">
      <formula>0</formula>
    </cfRule>
  </conditionalFormatting>
  <conditionalFormatting sqref="O405">
    <cfRule type="cellIs" dxfId="1735" priority="502" operator="lessThan">
      <formula>0</formula>
    </cfRule>
  </conditionalFormatting>
  <conditionalFormatting sqref="O405">
    <cfRule type="cellIs" dxfId="1734" priority="501" operator="lessThan">
      <formula>0</formula>
    </cfRule>
  </conditionalFormatting>
  <conditionalFormatting sqref="O408">
    <cfRule type="cellIs" dxfId="1733" priority="500" operator="lessThan">
      <formula>0</formula>
    </cfRule>
  </conditionalFormatting>
  <conditionalFormatting sqref="O409">
    <cfRule type="cellIs" dxfId="1732" priority="499" operator="lessThan">
      <formula>0</formula>
    </cfRule>
  </conditionalFormatting>
  <conditionalFormatting sqref="O409">
    <cfRule type="cellIs" dxfId="1731" priority="498" operator="lessThan">
      <formula>0</formula>
    </cfRule>
  </conditionalFormatting>
  <conditionalFormatting sqref="O411">
    <cfRule type="cellIs" dxfId="1730" priority="497" operator="lessThan">
      <formula>0</formula>
    </cfRule>
  </conditionalFormatting>
  <conditionalFormatting sqref="O411">
    <cfRule type="cellIs" dxfId="1729" priority="496" operator="lessThan">
      <formula>0</formula>
    </cfRule>
  </conditionalFormatting>
  <conditionalFormatting sqref="O411">
    <cfRule type="cellIs" dxfId="1728" priority="495" operator="lessThan">
      <formula>0</formula>
    </cfRule>
  </conditionalFormatting>
  <conditionalFormatting sqref="O411">
    <cfRule type="cellIs" dxfId="1727" priority="494" operator="lessThan">
      <formula>0</formula>
    </cfRule>
  </conditionalFormatting>
  <conditionalFormatting sqref="O411">
    <cfRule type="cellIs" dxfId="1726" priority="493" operator="lessThan">
      <formula>0</formula>
    </cfRule>
  </conditionalFormatting>
  <conditionalFormatting sqref="O411">
    <cfRule type="cellIs" dxfId="1725" priority="492" operator="lessThan">
      <formula>0</formula>
    </cfRule>
  </conditionalFormatting>
  <conditionalFormatting sqref="O411">
    <cfRule type="cellIs" dxfId="1724" priority="491" operator="lessThan">
      <formula>0</formula>
    </cfRule>
  </conditionalFormatting>
  <conditionalFormatting sqref="O411">
    <cfRule type="cellIs" dxfId="1723" priority="490" operator="lessThan">
      <formula>0</formula>
    </cfRule>
  </conditionalFormatting>
  <conditionalFormatting sqref="O414">
    <cfRule type="cellIs" dxfId="1722" priority="489" operator="lessThan">
      <formula>0</formula>
    </cfRule>
  </conditionalFormatting>
  <conditionalFormatting sqref="O415">
    <cfRule type="cellIs" dxfId="1721" priority="488" operator="lessThan">
      <formula>0</formula>
    </cfRule>
  </conditionalFormatting>
  <conditionalFormatting sqref="O415">
    <cfRule type="cellIs" dxfId="1720" priority="487" operator="lessThan">
      <formula>0</formula>
    </cfRule>
  </conditionalFormatting>
  <conditionalFormatting sqref="O417">
    <cfRule type="cellIs" dxfId="1719" priority="486" operator="lessThan">
      <formula>0</formula>
    </cfRule>
  </conditionalFormatting>
  <conditionalFormatting sqref="O417">
    <cfRule type="cellIs" dxfId="1718" priority="485" operator="lessThan">
      <formula>0</formula>
    </cfRule>
  </conditionalFormatting>
  <conditionalFormatting sqref="O417">
    <cfRule type="cellIs" dxfId="1717" priority="484" operator="lessThan">
      <formula>0</formula>
    </cfRule>
  </conditionalFormatting>
  <conditionalFormatting sqref="O417">
    <cfRule type="cellIs" dxfId="1716" priority="483" operator="lessThan">
      <formula>0</formula>
    </cfRule>
  </conditionalFormatting>
  <conditionalFormatting sqref="O417">
    <cfRule type="cellIs" dxfId="1715" priority="482" operator="lessThan">
      <formula>0</formula>
    </cfRule>
  </conditionalFormatting>
  <conditionalFormatting sqref="O417">
    <cfRule type="cellIs" dxfId="1714" priority="481" operator="lessThan">
      <formula>0</formula>
    </cfRule>
  </conditionalFormatting>
  <conditionalFormatting sqref="O417">
    <cfRule type="cellIs" dxfId="1713" priority="480" operator="lessThan">
      <formula>0</formula>
    </cfRule>
  </conditionalFormatting>
  <conditionalFormatting sqref="O417">
    <cfRule type="cellIs" dxfId="1712" priority="479" operator="lessThan">
      <formula>0</formula>
    </cfRule>
  </conditionalFormatting>
  <conditionalFormatting sqref="O420">
    <cfRule type="cellIs" dxfId="1711" priority="478" operator="lessThan">
      <formula>0</formula>
    </cfRule>
  </conditionalFormatting>
  <conditionalFormatting sqref="O421">
    <cfRule type="cellIs" dxfId="1710" priority="477" operator="lessThan">
      <formula>0</formula>
    </cfRule>
  </conditionalFormatting>
  <conditionalFormatting sqref="O421">
    <cfRule type="cellIs" dxfId="1709" priority="476" operator="lessThan">
      <formula>0</formula>
    </cfRule>
  </conditionalFormatting>
  <conditionalFormatting sqref="O423">
    <cfRule type="cellIs" dxfId="1708" priority="475" operator="lessThan">
      <formula>0</formula>
    </cfRule>
  </conditionalFormatting>
  <conditionalFormatting sqref="O423">
    <cfRule type="cellIs" dxfId="1707" priority="474" operator="lessThan">
      <formula>0</formula>
    </cfRule>
  </conditionalFormatting>
  <conditionalFormatting sqref="O423">
    <cfRule type="cellIs" dxfId="1706" priority="473" operator="lessThan">
      <formula>0</formula>
    </cfRule>
  </conditionalFormatting>
  <conditionalFormatting sqref="O423">
    <cfRule type="cellIs" dxfId="1705" priority="472" operator="lessThan">
      <formula>0</formula>
    </cfRule>
  </conditionalFormatting>
  <conditionalFormatting sqref="O423">
    <cfRule type="cellIs" dxfId="1704" priority="471" operator="lessThan">
      <formula>0</formula>
    </cfRule>
  </conditionalFormatting>
  <conditionalFormatting sqref="O423">
    <cfRule type="cellIs" dxfId="1703" priority="470" operator="lessThan">
      <formula>0</formula>
    </cfRule>
  </conditionalFormatting>
  <conditionalFormatting sqref="O423">
    <cfRule type="cellIs" dxfId="1702" priority="469" operator="lessThan">
      <formula>0</formula>
    </cfRule>
  </conditionalFormatting>
  <conditionalFormatting sqref="O423">
    <cfRule type="cellIs" dxfId="1701" priority="468" operator="lessThan">
      <formula>0</formula>
    </cfRule>
  </conditionalFormatting>
  <conditionalFormatting sqref="O426">
    <cfRule type="cellIs" dxfId="1700" priority="467" operator="lessThan">
      <formula>0</formula>
    </cfRule>
  </conditionalFormatting>
  <conditionalFormatting sqref="O427">
    <cfRule type="cellIs" dxfId="1699" priority="466" operator="lessThan">
      <formula>0</formula>
    </cfRule>
  </conditionalFormatting>
  <conditionalFormatting sqref="O427">
    <cfRule type="cellIs" dxfId="1698" priority="465" operator="lessThan">
      <formula>0</formula>
    </cfRule>
  </conditionalFormatting>
  <conditionalFormatting sqref="O429">
    <cfRule type="cellIs" dxfId="1697" priority="464" operator="lessThan">
      <formula>0</formula>
    </cfRule>
  </conditionalFormatting>
  <conditionalFormatting sqref="O429">
    <cfRule type="cellIs" dxfId="1696" priority="463" operator="lessThan">
      <formula>0</formula>
    </cfRule>
  </conditionalFormatting>
  <conditionalFormatting sqref="O429">
    <cfRule type="cellIs" dxfId="1695" priority="462" operator="lessThan">
      <formula>0</formula>
    </cfRule>
  </conditionalFormatting>
  <conditionalFormatting sqref="O429">
    <cfRule type="cellIs" dxfId="1694" priority="461" operator="lessThan">
      <formula>0</formula>
    </cfRule>
  </conditionalFormatting>
  <conditionalFormatting sqref="O429">
    <cfRule type="cellIs" dxfId="1693" priority="460" operator="lessThan">
      <formula>0</formula>
    </cfRule>
  </conditionalFormatting>
  <conditionalFormatting sqref="O429">
    <cfRule type="cellIs" dxfId="1692" priority="459" operator="lessThan">
      <formula>0</formula>
    </cfRule>
  </conditionalFormatting>
  <conditionalFormatting sqref="O429">
    <cfRule type="cellIs" dxfId="1691" priority="458" operator="lessThan">
      <formula>0</formula>
    </cfRule>
  </conditionalFormatting>
  <conditionalFormatting sqref="O429">
    <cfRule type="cellIs" dxfId="1690" priority="457" operator="lessThan">
      <formula>0</formula>
    </cfRule>
  </conditionalFormatting>
  <conditionalFormatting sqref="O432">
    <cfRule type="cellIs" dxfId="1689" priority="456" operator="lessThan">
      <formula>0</formula>
    </cfRule>
  </conditionalFormatting>
  <conditionalFormatting sqref="O435">
    <cfRule type="cellIs" dxfId="1688" priority="455" operator="lessThan">
      <formula>0</formula>
    </cfRule>
  </conditionalFormatting>
  <conditionalFormatting sqref="O435">
    <cfRule type="cellIs" dxfId="1687" priority="454" operator="lessThan">
      <formula>0</formula>
    </cfRule>
  </conditionalFormatting>
  <conditionalFormatting sqref="O435">
    <cfRule type="cellIs" dxfId="1686" priority="453" operator="lessThan">
      <formula>0</formula>
    </cfRule>
  </conditionalFormatting>
  <conditionalFormatting sqref="O435">
    <cfRule type="cellIs" dxfId="1685" priority="452" operator="lessThan">
      <formula>0</formula>
    </cfRule>
  </conditionalFormatting>
  <conditionalFormatting sqref="O435">
    <cfRule type="cellIs" dxfId="1684" priority="451" operator="lessThan">
      <formula>0</formula>
    </cfRule>
  </conditionalFormatting>
  <conditionalFormatting sqref="O435">
    <cfRule type="cellIs" dxfId="1683" priority="450" operator="lessThan">
      <formula>0</formula>
    </cfRule>
  </conditionalFormatting>
  <conditionalFormatting sqref="O435">
    <cfRule type="cellIs" dxfId="1682" priority="449" operator="lessThan">
      <formula>0</formula>
    </cfRule>
  </conditionalFormatting>
  <conditionalFormatting sqref="O435">
    <cfRule type="cellIs" dxfId="1681" priority="448" operator="lessThan">
      <formula>0</formula>
    </cfRule>
  </conditionalFormatting>
  <conditionalFormatting sqref="O438">
    <cfRule type="cellIs" dxfId="1680" priority="447" operator="lessThan">
      <formula>0</formula>
    </cfRule>
  </conditionalFormatting>
  <conditionalFormatting sqref="O439">
    <cfRule type="cellIs" dxfId="1679" priority="446" operator="lessThan">
      <formula>0</formula>
    </cfRule>
  </conditionalFormatting>
  <conditionalFormatting sqref="O439">
    <cfRule type="cellIs" dxfId="1678" priority="445" operator="lessThan">
      <formula>0</formula>
    </cfRule>
  </conditionalFormatting>
  <conditionalFormatting sqref="O441">
    <cfRule type="cellIs" dxfId="1677" priority="444" operator="lessThan">
      <formula>0</formula>
    </cfRule>
  </conditionalFormatting>
  <conditionalFormatting sqref="O441">
    <cfRule type="cellIs" dxfId="1676" priority="443" operator="lessThan">
      <formula>0</formula>
    </cfRule>
  </conditionalFormatting>
  <conditionalFormatting sqref="O441">
    <cfRule type="cellIs" dxfId="1675" priority="442" operator="lessThan">
      <formula>0</formula>
    </cfRule>
  </conditionalFormatting>
  <conditionalFormatting sqref="O441">
    <cfRule type="cellIs" dxfId="1674" priority="441" operator="lessThan">
      <formula>0</formula>
    </cfRule>
  </conditionalFormatting>
  <conditionalFormatting sqref="O441">
    <cfRule type="cellIs" dxfId="1673" priority="440" operator="lessThan">
      <formula>0</formula>
    </cfRule>
  </conditionalFormatting>
  <conditionalFormatting sqref="O441">
    <cfRule type="cellIs" dxfId="1672" priority="439" operator="lessThan">
      <formula>0</formula>
    </cfRule>
  </conditionalFormatting>
  <conditionalFormatting sqref="O441">
    <cfRule type="cellIs" dxfId="1671" priority="438" operator="lessThan">
      <formula>0</formula>
    </cfRule>
  </conditionalFormatting>
  <conditionalFormatting sqref="O441">
    <cfRule type="cellIs" dxfId="1670" priority="437" operator="lessThan">
      <formula>0</formula>
    </cfRule>
  </conditionalFormatting>
  <conditionalFormatting sqref="O444">
    <cfRule type="cellIs" dxfId="1669" priority="436" operator="lessThan">
      <formula>0</formula>
    </cfRule>
  </conditionalFormatting>
  <conditionalFormatting sqref="O445">
    <cfRule type="cellIs" dxfId="1668" priority="435" operator="lessThan">
      <formula>0</formula>
    </cfRule>
  </conditionalFormatting>
  <conditionalFormatting sqref="O445">
    <cfRule type="cellIs" dxfId="1667" priority="434" operator="lessThan">
      <formula>0</formula>
    </cfRule>
  </conditionalFormatting>
  <conditionalFormatting sqref="O448">
    <cfRule type="cellIs" dxfId="1666" priority="433" operator="lessThan">
      <formula>0</formula>
    </cfRule>
  </conditionalFormatting>
  <conditionalFormatting sqref="O448">
    <cfRule type="cellIs" dxfId="1665" priority="432" operator="lessThan">
      <formula>0</formula>
    </cfRule>
  </conditionalFormatting>
  <conditionalFormatting sqref="O448">
    <cfRule type="cellIs" dxfId="1664" priority="431" operator="lessThan">
      <formula>0</formula>
    </cfRule>
  </conditionalFormatting>
  <conditionalFormatting sqref="O448">
    <cfRule type="cellIs" dxfId="1663" priority="430" operator="lessThan">
      <formula>0</formula>
    </cfRule>
  </conditionalFormatting>
  <conditionalFormatting sqref="O448">
    <cfRule type="cellIs" dxfId="1662" priority="429" operator="lessThan">
      <formula>0</formula>
    </cfRule>
  </conditionalFormatting>
  <conditionalFormatting sqref="O448">
    <cfRule type="cellIs" dxfId="1661" priority="428" operator="lessThan">
      <formula>0</formula>
    </cfRule>
  </conditionalFormatting>
  <conditionalFormatting sqref="O448">
    <cfRule type="cellIs" dxfId="1660" priority="427" operator="lessThan">
      <formula>0</formula>
    </cfRule>
  </conditionalFormatting>
  <conditionalFormatting sqref="O448">
    <cfRule type="cellIs" dxfId="1659" priority="426" operator="lessThan">
      <formula>0</formula>
    </cfRule>
  </conditionalFormatting>
  <conditionalFormatting sqref="O451">
    <cfRule type="cellIs" dxfId="1658" priority="425" operator="lessThan">
      <formula>0</formula>
    </cfRule>
  </conditionalFormatting>
  <conditionalFormatting sqref="O452">
    <cfRule type="cellIs" dxfId="1657" priority="424" operator="lessThan">
      <formula>0</formula>
    </cfRule>
  </conditionalFormatting>
  <conditionalFormatting sqref="O452">
    <cfRule type="cellIs" dxfId="1656" priority="423" operator="lessThan">
      <formula>0</formula>
    </cfRule>
  </conditionalFormatting>
  <conditionalFormatting sqref="O454">
    <cfRule type="cellIs" dxfId="1655" priority="422" operator="lessThan">
      <formula>0</formula>
    </cfRule>
  </conditionalFormatting>
  <conditionalFormatting sqref="O454">
    <cfRule type="cellIs" dxfId="1654" priority="421" operator="lessThan">
      <formula>0</formula>
    </cfRule>
  </conditionalFormatting>
  <conditionalFormatting sqref="O454">
    <cfRule type="cellIs" dxfId="1653" priority="420" operator="lessThan">
      <formula>0</formula>
    </cfRule>
  </conditionalFormatting>
  <conditionalFormatting sqref="O454">
    <cfRule type="cellIs" dxfId="1652" priority="419" operator="lessThan">
      <formula>0</formula>
    </cfRule>
  </conditionalFormatting>
  <conditionalFormatting sqref="O454">
    <cfRule type="cellIs" dxfId="1651" priority="418" operator="lessThan">
      <formula>0</formula>
    </cfRule>
  </conditionalFormatting>
  <conditionalFormatting sqref="O454">
    <cfRule type="cellIs" dxfId="1650" priority="417" operator="lessThan">
      <formula>0</formula>
    </cfRule>
  </conditionalFormatting>
  <conditionalFormatting sqref="O454">
    <cfRule type="cellIs" dxfId="1649" priority="416" operator="lessThan">
      <formula>0</formula>
    </cfRule>
  </conditionalFormatting>
  <conditionalFormatting sqref="O454">
    <cfRule type="cellIs" dxfId="1648" priority="415" operator="lessThan">
      <formula>0</formula>
    </cfRule>
  </conditionalFormatting>
  <conditionalFormatting sqref="O457">
    <cfRule type="cellIs" dxfId="1647" priority="414" operator="lessThan">
      <formula>0</formula>
    </cfRule>
  </conditionalFormatting>
  <conditionalFormatting sqref="O458">
    <cfRule type="cellIs" dxfId="1646" priority="413" operator="lessThan">
      <formula>0</formula>
    </cfRule>
  </conditionalFormatting>
  <conditionalFormatting sqref="O458">
    <cfRule type="cellIs" dxfId="1645" priority="412" operator="lessThan">
      <formula>0</formula>
    </cfRule>
  </conditionalFormatting>
  <conditionalFormatting sqref="O461:O464">
    <cfRule type="cellIs" dxfId="1644" priority="411" operator="lessThan">
      <formula>0</formula>
    </cfRule>
  </conditionalFormatting>
  <conditionalFormatting sqref="O461:O464">
    <cfRule type="expression" dxfId="1643" priority="409">
      <formula>O461/N461&gt;1</formula>
    </cfRule>
    <cfRule type="expression" dxfId="1642" priority="410">
      <formula>O461/N461&lt;1</formula>
    </cfRule>
  </conditionalFormatting>
  <conditionalFormatting sqref="O552 O560 O575 O589">
    <cfRule type="expression" dxfId="1641" priority="407">
      <formula>O552/#REF!&gt;1</formula>
    </cfRule>
    <cfRule type="expression" dxfId="1640" priority="408">
      <formula>O552/#REF!&lt;1</formula>
    </cfRule>
  </conditionalFormatting>
  <conditionalFormatting sqref="O512">
    <cfRule type="cellIs" dxfId="1639" priority="406" operator="lessThan">
      <formula>0</formula>
    </cfRule>
  </conditionalFormatting>
  <conditionalFormatting sqref="O512">
    <cfRule type="expression" dxfId="1638" priority="404">
      <formula>O512/N512&gt;1</formula>
    </cfRule>
    <cfRule type="expression" dxfId="1637" priority="405">
      <formula>O512/N512&lt;1</formula>
    </cfRule>
  </conditionalFormatting>
  <conditionalFormatting sqref="O596">
    <cfRule type="cellIs" dxfId="1636" priority="403" operator="lessThan">
      <formula>0</formula>
    </cfRule>
  </conditionalFormatting>
  <conditionalFormatting sqref="O600">
    <cfRule type="cellIs" dxfId="1635" priority="402" operator="lessThan">
      <formula>0</formula>
    </cfRule>
  </conditionalFormatting>
  <conditionalFormatting sqref="O600">
    <cfRule type="cellIs" dxfId="1634" priority="401" operator="lessThan">
      <formula>0</formula>
    </cfRule>
  </conditionalFormatting>
  <conditionalFormatting sqref="O710">
    <cfRule type="cellIs" dxfId="1633" priority="400" operator="lessThan">
      <formula>0</formula>
    </cfRule>
  </conditionalFormatting>
  <conditionalFormatting sqref="O654 O651 O648:O649 O632:O634">
    <cfRule type="expression" dxfId="1632" priority="387">
      <formula>O632/N632&gt;1</formula>
    </cfRule>
    <cfRule type="expression" dxfId="1631" priority="388">
      <formula>O632/N632&lt;1</formula>
    </cfRule>
  </conditionalFormatting>
  <conditionalFormatting sqref="O507:O510">
    <cfRule type="cellIs" dxfId="1630" priority="399" operator="lessThan">
      <formula>0</formula>
    </cfRule>
  </conditionalFormatting>
  <conditionalFormatting sqref="O507:O510">
    <cfRule type="expression" dxfId="1629" priority="397">
      <formula>O507/N507&gt;1</formula>
    </cfRule>
    <cfRule type="expression" dxfId="1628" priority="398">
      <formula>O507/N507&lt;1</formula>
    </cfRule>
  </conditionalFormatting>
  <conditionalFormatting sqref="O588 O574 O559 O551">
    <cfRule type="cellIs" dxfId="1627" priority="396" operator="lessThan">
      <formula>0</formula>
    </cfRule>
  </conditionalFormatting>
  <conditionalFormatting sqref="O584:O587 O570:O573 O555:O558 O547:O550">
    <cfRule type="cellIs" dxfId="1626" priority="395" operator="lessThan">
      <formula>0</formula>
    </cfRule>
  </conditionalFormatting>
  <conditionalFormatting sqref="O584:O587 O570:O573 O555:O558 O547:O550">
    <cfRule type="expression" dxfId="1625" priority="393">
      <formula>O547/N547&gt;1</formula>
    </cfRule>
    <cfRule type="expression" dxfId="1624" priority="394">
      <formula>O547/N547&lt;1</formula>
    </cfRule>
  </conditionalFormatting>
  <conditionalFormatting sqref="O588 O574 O559 O551">
    <cfRule type="cellIs" dxfId="1623" priority="392" operator="lessThan">
      <formula>0</formula>
    </cfRule>
  </conditionalFormatting>
  <conditionalFormatting sqref="O588 O574 O559 O551">
    <cfRule type="expression" dxfId="1622" priority="390">
      <formula>O551/N551&gt;1</formula>
    </cfRule>
    <cfRule type="expression" dxfId="1621" priority="391">
      <formula>O551/N551&lt;1</formula>
    </cfRule>
  </conditionalFormatting>
  <conditionalFormatting sqref="O654 O651 O648:O649 O632:O634">
    <cfRule type="cellIs" dxfId="1620" priority="389" operator="lessThan">
      <formula>0</formula>
    </cfRule>
  </conditionalFormatting>
  <conditionalFormatting sqref="O504">
    <cfRule type="expression" dxfId="1619" priority="587">
      <formula>O504/#REF!&gt;1</formula>
    </cfRule>
    <cfRule type="expression" dxfId="1618" priority="588">
      <formula>O504/#REF!&lt;1</formula>
    </cfRule>
  </conditionalFormatting>
  <conditionalFormatting sqref="O465">
    <cfRule type="cellIs" dxfId="1617" priority="386" operator="lessThan">
      <formula>0</formula>
    </cfRule>
  </conditionalFormatting>
  <conditionalFormatting sqref="O465">
    <cfRule type="expression" dxfId="1616" priority="384">
      <formula>O465/N465&gt;1</formula>
    </cfRule>
    <cfRule type="expression" dxfId="1615" priority="385">
      <formula>O465/N465&lt;1</formula>
    </cfRule>
  </conditionalFormatting>
  <conditionalFormatting sqref="O511">
    <cfRule type="cellIs" dxfId="1614" priority="383" operator="lessThan">
      <formula>0</formula>
    </cfRule>
  </conditionalFormatting>
  <conditionalFormatting sqref="O511">
    <cfRule type="expression" dxfId="1613" priority="381">
      <formula>O511/N511&gt;1</formula>
    </cfRule>
    <cfRule type="expression" dxfId="1612" priority="382">
      <formula>O511/N511&lt;1</formula>
    </cfRule>
  </conditionalFormatting>
  <conditionalFormatting sqref="O568">
    <cfRule type="cellIs" dxfId="1611" priority="371" operator="lessThan">
      <formula>0</formula>
    </cfRule>
  </conditionalFormatting>
  <conditionalFormatting sqref="O603">
    <cfRule type="expression" dxfId="1610" priority="345">
      <formula>O603/N603&gt;1</formula>
    </cfRule>
    <cfRule type="expression" dxfId="1609" priority="346">
      <formula>O603/N603&lt;1</formula>
    </cfRule>
  </conditionalFormatting>
  <conditionalFormatting sqref="O552">
    <cfRule type="cellIs" dxfId="1608" priority="368" operator="lessThan">
      <formula>0</formula>
    </cfRule>
  </conditionalFormatting>
  <conditionalFormatting sqref="O552">
    <cfRule type="expression" dxfId="1607" priority="366">
      <formula>O552/N552&gt;1</formula>
    </cfRule>
    <cfRule type="expression" dxfId="1606" priority="367">
      <formula>O552/N552&lt;1</formula>
    </cfRule>
  </conditionalFormatting>
  <conditionalFormatting sqref="O560">
    <cfRule type="cellIs" dxfId="1605" priority="365" operator="lessThan">
      <formula>0</formula>
    </cfRule>
  </conditionalFormatting>
  <conditionalFormatting sqref="O560">
    <cfRule type="expression" dxfId="1604" priority="363">
      <formula>O560/N560&gt;1</formula>
    </cfRule>
    <cfRule type="expression" dxfId="1603" priority="364">
      <formula>O560/N560&lt;1</formula>
    </cfRule>
  </conditionalFormatting>
  <conditionalFormatting sqref="O575">
    <cfRule type="cellIs" dxfId="1602" priority="362" operator="lessThan">
      <formula>0</formula>
    </cfRule>
  </conditionalFormatting>
  <conditionalFormatting sqref="O575">
    <cfRule type="expression" dxfId="1601" priority="360">
      <formula>O575/N575&gt;1</formula>
    </cfRule>
    <cfRule type="expression" dxfId="1600" priority="361">
      <formula>O575/N575&lt;1</formula>
    </cfRule>
  </conditionalFormatting>
  <conditionalFormatting sqref="O589">
    <cfRule type="cellIs" dxfId="1599" priority="359" operator="lessThan">
      <formula>0</formula>
    </cfRule>
  </conditionalFormatting>
  <conditionalFormatting sqref="O589">
    <cfRule type="expression" dxfId="1598" priority="357">
      <formula>O589/N589&gt;1</formula>
    </cfRule>
    <cfRule type="expression" dxfId="1597" priority="358">
      <formula>O589/N589&lt;1</formula>
    </cfRule>
  </conditionalFormatting>
  <conditionalFormatting sqref="O521">
    <cfRule type="cellIs" dxfId="1596" priority="380" operator="lessThan">
      <formula>0</formula>
    </cfRule>
  </conditionalFormatting>
  <conditionalFormatting sqref="O521">
    <cfRule type="expression" dxfId="1595" priority="378">
      <formula>O521/N521&gt;1</formula>
    </cfRule>
    <cfRule type="expression" dxfId="1594" priority="379">
      <formula>O521/N521&lt;1</formula>
    </cfRule>
  </conditionalFormatting>
  <conditionalFormatting sqref="O529">
    <cfRule type="cellIs" dxfId="1593" priority="377" operator="lessThan">
      <formula>0</formula>
    </cfRule>
  </conditionalFormatting>
  <conditionalFormatting sqref="O529">
    <cfRule type="expression" dxfId="1592" priority="375">
      <formula>O529/N529&gt;1</formula>
    </cfRule>
    <cfRule type="expression" dxfId="1591" priority="376">
      <formula>O529/N529&lt;1</formula>
    </cfRule>
  </conditionalFormatting>
  <conditionalFormatting sqref="O582">
    <cfRule type="expression" dxfId="1590" priority="354">
      <formula>O582/N582&gt;1</formula>
    </cfRule>
    <cfRule type="expression" dxfId="1589" priority="355">
      <formula>O582/N582&lt;1</formula>
    </cfRule>
  </conditionalFormatting>
  <conditionalFormatting sqref="O537">
    <cfRule type="cellIs" dxfId="1588" priority="374" operator="lessThan">
      <formula>0</formula>
    </cfRule>
  </conditionalFormatting>
  <conditionalFormatting sqref="O537">
    <cfRule type="expression" dxfId="1587" priority="372">
      <formula>O537/N537&gt;1</formula>
    </cfRule>
    <cfRule type="expression" dxfId="1586" priority="373">
      <formula>O537/N537&lt;1</formula>
    </cfRule>
  </conditionalFormatting>
  <conditionalFormatting sqref="O641:O645 B636:O637">
    <cfRule type="cellIs" dxfId="1585" priority="353" operator="lessThan">
      <formula>0</formula>
    </cfRule>
  </conditionalFormatting>
  <conditionalFormatting sqref="O568">
    <cfRule type="expression" dxfId="1584" priority="369">
      <formula>O568/N568&gt;1</formula>
    </cfRule>
    <cfRule type="expression" dxfId="1583" priority="370">
      <formula>O568/N568&lt;1</formula>
    </cfRule>
  </conditionalFormatting>
  <conditionalFormatting sqref="O597">
    <cfRule type="cellIs" dxfId="1582" priority="352" operator="lessThan">
      <formula>0</formula>
    </cfRule>
  </conditionalFormatting>
  <conditionalFormatting sqref="O608">
    <cfRule type="expression" dxfId="1581" priority="340">
      <formula>O608/N608&gt;1</formula>
    </cfRule>
    <cfRule type="expression" dxfId="1580" priority="341">
      <formula>O608/N608&lt;1</formula>
    </cfRule>
  </conditionalFormatting>
  <conditionalFormatting sqref="O582">
    <cfRule type="cellIs" dxfId="1579" priority="356" operator="lessThan">
      <formula>0</formula>
    </cfRule>
  </conditionalFormatting>
  <conditionalFormatting sqref="O597">
    <cfRule type="expression" dxfId="1578" priority="350">
      <formula>O597/N597&gt;1</formula>
    </cfRule>
    <cfRule type="expression" dxfId="1577" priority="351">
      <formula>O597/N597&lt;1</formula>
    </cfRule>
  </conditionalFormatting>
  <conditionalFormatting sqref="O676:O679">
    <cfRule type="cellIs" dxfId="1576" priority="339" operator="lessThan">
      <formula>0</formula>
    </cfRule>
  </conditionalFormatting>
  <conditionalFormatting sqref="O678">
    <cfRule type="cellIs" dxfId="1575" priority="338" operator="lessThan">
      <formula>0</formula>
    </cfRule>
  </conditionalFormatting>
  <conditionalFormatting sqref="O680:O683">
    <cfRule type="cellIs" dxfId="1574" priority="337" operator="lessThan">
      <formula>0</formula>
    </cfRule>
  </conditionalFormatting>
  <conditionalFormatting sqref="O682">
    <cfRule type="cellIs" dxfId="1573" priority="336" operator="lessThan">
      <formula>0</formula>
    </cfRule>
  </conditionalFormatting>
  <conditionalFormatting sqref="O684:O687">
    <cfRule type="cellIs" dxfId="1572" priority="335" operator="lessThan">
      <formula>0</formula>
    </cfRule>
  </conditionalFormatting>
  <conditionalFormatting sqref="O686">
    <cfRule type="cellIs" dxfId="1571" priority="334" operator="lessThan">
      <formula>0</formula>
    </cfRule>
  </conditionalFormatting>
  <conditionalFormatting sqref="O688:O691">
    <cfRule type="cellIs" dxfId="1570" priority="333" operator="lessThan">
      <formula>0</formula>
    </cfRule>
  </conditionalFormatting>
  <conditionalFormatting sqref="O690">
    <cfRule type="cellIs" dxfId="1569" priority="332" operator="lessThan">
      <formula>0</formula>
    </cfRule>
  </conditionalFormatting>
  <conditionalFormatting sqref="O692:O693 O695">
    <cfRule type="cellIs" dxfId="1568" priority="331" operator="lessThan">
      <formula>0</formula>
    </cfRule>
  </conditionalFormatting>
  <conditionalFormatting sqref="O696:O699">
    <cfRule type="cellIs" dxfId="1567" priority="330" operator="lessThan">
      <formula>0</formula>
    </cfRule>
  </conditionalFormatting>
  <conditionalFormatting sqref="O698">
    <cfRule type="cellIs" dxfId="1566" priority="329" operator="lessThan">
      <formula>0</formula>
    </cfRule>
  </conditionalFormatting>
  <conditionalFormatting sqref="O700:O703">
    <cfRule type="cellIs" dxfId="1565" priority="328" operator="lessThan">
      <formula>0</formula>
    </cfRule>
  </conditionalFormatting>
  <conditionalFormatting sqref="O702">
    <cfRule type="cellIs" dxfId="1564" priority="327" operator="lessThan">
      <formula>0</formula>
    </cfRule>
  </conditionalFormatting>
  <conditionalFormatting sqref="O704:O707">
    <cfRule type="cellIs" dxfId="1563" priority="326" operator="lessThan">
      <formula>0</formula>
    </cfRule>
  </conditionalFormatting>
  <conditionalFormatting sqref="O706">
    <cfRule type="cellIs" dxfId="1562" priority="325" operator="lessThan">
      <formula>0</formula>
    </cfRule>
  </conditionalFormatting>
  <conditionalFormatting sqref="O712:O715">
    <cfRule type="cellIs" dxfId="1561" priority="324" operator="lessThan">
      <formula>0</formula>
    </cfRule>
  </conditionalFormatting>
  <conditionalFormatting sqref="O714">
    <cfRule type="cellIs" dxfId="1560" priority="323" operator="lessThan">
      <formula>0</formula>
    </cfRule>
  </conditionalFormatting>
  <conditionalFormatting sqref="O716:O719">
    <cfRule type="cellIs" dxfId="1559" priority="322" operator="lessThan">
      <formula>0</formula>
    </cfRule>
  </conditionalFormatting>
  <conditionalFormatting sqref="O718">
    <cfRule type="cellIs" dxfId="1558" priority="321" operator="lessThan">
      <formula>0</formula>
    </cfRule>
  </conditionalFormatting>
  <conditionalFormatting sqref="O466">
    <cfRule type="cellIs" dxfId="1557" priority="320" operator="lessThan">
      <formula>0</formula>
    </cfRule>
  </conditionalFormatting>
  <conditionalFormatting sqref="O505">
    <cfRule type="cellIs" dxfId="1556" priority="319" operator="lessThan">
      <formula>0</formula>
    </cfRule>
  </conditionalFormatting>
  <conditionalFormatting sqref="O513">
    <cfRule type="cellIs" dxfId="1555" priority="318" operator="lessThan">
      <formula>0</formula>
    </cfRule>
  </conditionalFormatting>
  <conditionalFormatting sqref="O522">
    <cfRule type="cellIs" dxfId="1554" priority="317" operator="lessThan">
      <formula>0</formula>
    </cfRule>
  </conditionalFormatting>
  <conditionalFormatting sqref="O530">
    <cfRule type="cellIs" dxfId="1553" priority="316" operator="lessThan">
      <formula>0</formula>
    </cfRule>
  </conditionalFormatting>
  <conditionalFormatting sqref="O538">
    <cfRule type="cellIs" dxfId="1552" priority="315" operator="lessThan">
      <formula>0</formula>
    </cfRule>
  </conditionalFormatting>
  <conditionalFormatting sqref="O553">
    <cfRule type="cellIs" dxfId="1551" priority="314" operator="lessThan">
      <formula>0</formula>
    </cfRule>
  </conditionalFormatting>
  <conditionalFormatting sqref="O561">
    <cfRule type="cellIs" dxfId="1550" priority="313" operator="lessThan">
      <formula>0</formula>
    </cfRule>
  </conditionalFormatting>
  <conditionalFormatting sqref="O590">
    <cfRule type="cellIs" dxfId="1549" priority="312" operator="lessThan">
      <formula>0</formula>
    </cfRule>
  </conditionalFormatting>
  <conditionalFormatting sqref="B720:N723">
    <cfRule type="cellIs" dxfId="1548" priority="308" operator="lessThan">
      <formula>0</formula>
    </cfRule>
  </conditionalFormatting>
  <conditionalFormatting sqref="I722:N722 Q720:R723">
    <cfRule type="cellIs" dxfId="1547" priority="307" operator="lessThan">
      <formula>0</formula>
    </cfRule>
  </conditionalFormatting>
  <conditionalFormatting sqref="O720:O723">
    <cfRule type="cellIs" dxfId="1546" priority="306" operator="lessThan">
      <formula>0</formula>
    </cfRule>
  </conditionalFormatting>
  <conditionalFormatting sqref="O722">
    <cfRule type="cellIs" dxfId="1545" priority="305" operator="lessThan">
      <formula>0</formula>
    </cfRule>
  </conditionalFormatting>
  <conditionalFormatting sqref="Q655:Q658">
    <cfRule type="cellIs" dxfId="1544" priority="304" operator="lessThan">
      <formula>0</formula>
    </cfRule>
  </conditionalFormatting>
  <conditionalFormatting sqref="Q638:R638 R639:R640">
    <cfRule type="cellIs" dxfId="1543" priority="303" operator="lessThan">
      <formula>0</formula>
    </cfRule>
  </conditionalFormatting>
  <conditionalFormatting sqref="B638">
    <cfRule type="cellIs" dxfId="1542" priority="302" operator="lessThan">
      <formula>0</formula>
    </cfRule>
  </conditionalFormatting>
  <conditionalFormatting sqref="Q639:Q640">
    <cfRule type="cellIs" dxfId="1541" priority="301" operator="lessThan">
      <formula>0</formula>
    </cfRule>
  </conditionalFormatting>
  <conditionalFormatting sqref="B639:O640">
    <cfRule type="expression" dxfId="1540" priority="299">
      <formula>B639/A639&gt;1</formula>
    </cfRule>
    <cfRule type="expression" dxfId="1539" priority="300">
      <formula>B639/A639&lt;1</formula>
    </cfRule>
  </conditionalFormatting>
  <conditionalFormatting sqref="B639:O640">
    <cfRule type="cellIs" dxfId="1538" priority="298" operator="lessThan">
      <formula>0</formula>
    </cfRule>
  </conditionalFormatting>
  <conditionalFormatting sqref="B491">
    <cfRule type="cellIs" dxfId="1537" priority="297" operator="lessThan">
      <formula>0</formula>
    </cfRule>
  </conditionalFormatting>
  <conditionalFormatting sqref="B492:N496">
    <cfRule type="cellIs" dxfId="1536" priority="296" operator="lessThan">
      <formula>0</formula>
    </cfRule>
  </conditionalFormatting>
  <conditionalFormatting sqref="B492:N496">
    <cfRule type="expression" dxfId="1535" priority="294">
      <formula>B492/A492&gt;1</formula>
    </cfRule>
    <cfRule type="expression" dxfId="1534" priority="295">
      <formula>B492/A492&lt;1</formula>
    </cfRule>
  </conditionalFormatting>
  <conditionalFormatting sqref="O492:O496">
    <cfRule type="cellIs" dxfId="1533" priority="293" operator="lessThan">
      <formula>0</formula>
    </cfRule>
  </conditionalFormatting>
  <conditionalFormatting sqref="O492:O496">
    <cfRule type="expression" dxfId="1532" priority="291">
      <formula>O492/N492&gt;1</formula>
    </cfRule>
    <cfRule type="expression" dxfId="1531" priority="292">
      <formula>O492/N492&lt;1</formula>
    </cfRule>
  </conditionalFormatting>
  <conditionalFormatting sqref="B357:O360">
    <cfRule type="cellIs" dxfId="1530" priority="290" operator="lessThan">
      <formula>0</formula>
    </cfRule>
  </conditionalFormatting>
  <conditionalFormatting sqref="P616:P619">
    <cfRule type="cellIs" dxfId="1529" priority="268" operator="lessThan">
      <formula>0</formula>
    </cfRule>
  </conditionalFormatting>
  <conditionalFormatting sqref="P599 P601:P602">
    <cfRule type="cellIs" dxfId="1528" priority="270" operator="lessThan">
      <formula>0</formula>
    </cfRule>
  </conditionalFormatting>
  <conditionalFormatting sqref="P605:P607">
    <cfRule type="cellIs" dxfId="1527" priority="262" operator="lessThan">
      <formula>0</formula>
    </cfRule>
  </conditionalFormatting>
  <conditionalFormatting sqref="P626:P629">
    <cfRule type="cellIs" dxfId="1526" priority="264" operator="lessThan">
      <formula>0</formula>
    </cfRule>
  </conditionalFormatting>
  <conditionalFormatting sqref="P365">
    <cfRule type="cellIs" dxfId="1525" priority="256" operator="lessThan">
      <formula>0</formula>
    </cfRule>
  </conditionalFormatting>
  <conditionalFormatting sqref="P371">
    <cfRule type="cellIs" dxfId="1524" priority="255" operator="lessThan">
      <formula>0</formula>
    </cfRule>
  </conditionalFormatting>
  <conditionalFormatting sqref="P616:P619">
    <cfRule type="cellIs" dxfId="1523" priority="269" operator="lessThan">
      <formula>0</formula>
    </cfRule>
  </conditionalFormatting>
  <conditionalFormatting sqref="P605:P607">
    <cfRule type="cellIs" dxfId="1522" priority="263" operator="lessThan">
      <formula>0</formula>
    </cfRule>
  </conditionalFormatting>
  <conditionalFormatting sqref="P377">
    <cfRule type="cellIs" dxfId="1521" priority="254" operator="lessThan">
      <formula>0</formula>
    </cfRule>
  </conditionalFormatting>
  <conditionalFormatting sqref="P366">
    <cfRule type="cellIs" dxfId="1520" priority="253" operator="lessThan">
      <formula>0</formula>
    </cfRule>
  </conditionalFormatting>
  <conditionalFormatting sqref="P387">
    <cfRule type="cellIs" dxfId="1519" priority="248" operator="lessThan">
      <formula>0</formula>
    </cfRule>
  </conditionalFormatting>
  <conditionalFormatting sqref="P387">
    <cfRule type="cellIs" dxfId="1518" priority="249" operator="lessThan">
      <formula>0</formula>
    </cfRule>
  </conditionalFormatting>
  <conditionalFormatting sqref="P387">
    <cfRule type="cellIs" dxfId="1517" priority="246" operator="lessThan">
      <formula>0</formula>
    </cfRule>
  </conditionalFormatting>
  <conditionalFormatting sqref="P387">
    <cfRule type="cellIs" dxfId="1516" priority="247" operator="lessThan">
      <formula>0</formula>
    </cfRule>
  </conditionalFormatting>
  <conditionalFormatting sqref="P405">
    <cfRule type="cellIs" dxfId="1515" priority="206" operator="lessThan">
      <formula>0</formula>
    </cfRule>
  </conditionalFormatting>
  <conditionalFormatting sqref="P636:P637">
    <cfRule type="expression" dxfId="1514" priority="287">
      <formula>P636/O636&gt;1</formula>
    </cfRule>
    <cfRule type="expression" dxfId="1513" priority="288">
      <formula>P636/O636&lt;1</formula>
    </cfRule>
  </conditionalFormatting>
  <conditionalFormatting sqref="P694">
    <cfRule type="cellIs" dxfId="1512" priority="286" operator="lessThan">
      <formula>0</formula>
    </cfRule>
  </conditionalFormatting>
  <conditionalFormatting sqref="P694">
    <cfRule type="cellIs" dxfId="1511" priority="285" operator="lessThan">
      <formula>0</formula>
    </cfRule>
  </conditionalFormatting>
  <conditionalFormatting sqref="P608">
    <cfRule type="cellIs" dxfId="1510" priority="42" operator="lessThan">
      <formula>0</formula>
    </cfRule>
  </conditionalFormatting>
  <conditionalFormatting sqref="P608">
    <cfRule type="cellIs" dxfId="1509" priority="43" operator="lessThan">
      <formula>0</formula>
    </cfRule>
  </conditionalFormatting>
  <conditionalFormatting sqref="P603">
    <cfRule type="cellIs" dxfId="1508" priority="46" operator="lessThan">
      <formula>0</formula>
    </cfRule>
  </conditionalFormatting>
  <conditionalFormatting sqref="P603">
    <cfRule type="cellIs" dxfId="1507" priority="47" operator="lessThan">
      <formula>0</formula>
    </cfRule>
  </conditionalFormatting>
  <conditionalFormatting sqref="P603">
    <cfRule type="cellIs" dxfId="1506" priority="48" operator="lessThan">
      <formula>0</formula>
    </cfRule>
  </conditionalFormatting>
  <conditionalFormatting sqref="P608">
    <cfRule type="cellIs" dxfId="1505"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1504" priority="282" operator="lessThan">
      <formula>0</formula>
    </cfRule>
  </conditionalFormatting>
  <conditionalFormatting sqref="P348">
    <cfRule type="cellIs" dxfId="1503" priority="281" operator="lessThan">
      <formula>0</formula>
    </cfRule>
  </conditionalFormatting>
  <conditionalFormatting sqref="P348">
    <cfRule type="cellIs" dxfId="1502" priority="280" operator="lessThan">
      <formula>0</formula>
    </cfRule>
  </conditionalFormatting>
  <conditionalFormatting sqref="P351:P354">
    <cfRule type="cellIs" dxfId="1501" priority="279" operator="lessThan">
      <formula>0</formula>
    </cfRule>
  </conditionalFormatting>
  <conditionalFormatting sqref="P363:P364">
    <cfRule type="cellIs" dxfId="1500" priority="278" operator="lessThan">
      <formula>0</formula>
    </cfRule>
  </conditionalFormatting>
  <conditionalFormatting sqref="P369:P370">
    <cfRule type="cellIs" dxfId="1499" priority="277" operator="lessThan">
      <formula>0</formula>
    </cfRule>
  </conditionalFormatting>
  <conditionalFormatting sqref="P375:P376">
    <cfRule type="cellIs" dxfId="1498" priority="276" operator="lessThan">
      <formula>0</formula>
    </cfRule>
  </conditionalFormatting>
  <conditionalFormatting sqref="P381:P383">
    <cfRule type="cellIs" dxfId="1497" priority="275" operator="lessThan">
      <formula>0</formula>
    </cfRule>
  </conditionalFormatting>
  <conditionalFormatting sqref="P355">
    <cfRule type="cellIs" dxfId="1496" priority="274" operator="lessThan">
      <formula>0</formula>
    </cfRule>
  </conditionalFormatting>
  <conditionalFormatting sqref="P593:P595">
    <cfRule type="cellIs" dxfId="1495" priority="272" operator="lessThan">
      <formula>0</formula>
    </cfRule>
  </conditionalFormatting>
  <conditionalFormatting sqref="P593:P595">
    <cfRule type="cellIs" dxfId="1494" priority="273" operator="lessThan">
      <formula>0</formula>
    </cfRule>
  </conditionalFormatting>
  <conditionalFormatting sqref="P601:P602 P599">
    <cfRule type="cellIs" dxfId="1493" priority="271" operator="lessThan">
      <formula>0</formula>
    </cfRule>
  </conditionalFormatting>
  <conditionalFormatting sqref="P621:P624">
    <cfRule type="cellIs" dxfId="1492" priority="266" operator="lessThan">
      <formula>0</formula>
    </cfRule>
  </conditionalFormatting>
  <conditionalFormatting sqref="P621:P624">
    <cfRule type="cellIs" dxfId="1491" priority="267" operator="lessThan">
      <formula>0</formula>
    </cfRule>
  </conditionalFormatting>
  <conditionalFormatting sqref="P626:P629">
    <cfRule type="cellIs" dxfId="1490" priority="265" operator="lessThan">
      <formula>0</formula>
    </cfRule>
  </conditionalFormatting>
  <conditionalFormatting sqref="P611:P614">
    <cfRule type="cellIs" dxfId="1489" priority="260" operator="lessThan">
      <formula>0</formula>
    </cfRule>
  </conditionalFormatting>
  <conditionalFormatting sqref="P611:P614">
    <cfRule type="cellIs" dxfId="1488" priority="261" operator="lessThan">
      <formula>0</formula>
    </cfRule>
  </conditionalFormatting>
  <conditionalFormatting sqref="P650 P663 P655:P660 P642:P645 P652:P653 P672:P675 P708:P711 P665:P670">
    <cfRule type="cellIs" dxfId="1487" priority="259" operator="lessThan">
      <formula>0</formula>
    </cfRule>
  </conditionalFormatting>
  <conditionalFormatting sqref="P674">
    <cfRule type="cellIs" dxfId="1486" priority="258" operator="lessThan">
      <formula>0</formula>
    </cfRule>
  </conditionalFormatting>
  <conditionalFormatting sqref="P647">
    <cfRule type="cellIs" dxfId="1485" priority="257" operator="lessThan">
      <formula>0</formula>
    </cfRule>
  </conditionalFormatting>
  <conditionalFormatting sqref="P393">
    <cfRule type="cellIs" dxfId="1484" priority="236" operator="lessThan">
      <formula>0</formula>
    </cfRule>
  </conditionalFormatting>
  <conditionalFormatting sqref="P390">
    <cfRule type="cellIs" dxfId="1483" priority="241" operator="lessThan">
      <formula>0</formula>
    </cfRule>
  </conditionalFormatting>
  <conditionalFormatting sqref="P393">
    <cfRule type="cellIs" dxfId="1482" priority="239" operator="lessThan">
      <formula>0</formula>
    </cfRule>
  </conditionalFormatting>
  <conditionalFormatting sqref="P378">
    <cfRule type="cellIs" dxfId="1481" priority="251" operator="lessThan">
      <formula>0</formula>
    </cfRule>
  </conditionalFormatting>
  <conditionalFormatting sqref="P372">
    <cfRule type="cellIs" dxfId="1480" priority="252" operator="lessThan">
      <formula>0</formula>
    </cfRule>
  </conditionalFormatting>
  <conditionalFormatting sqref="P384">
    <cfRule type="cellIs" dxfId="1479" priority="250" operator="lessThan">
      <formula>0</formula>
    </cfRule>
  </conditionalFormatting>
  <conditionalFormatting sqref="P387">
    <cfRule type="cellIs" dxfId="1478" priority="245" operator="lessThan">
      <formula>0</formula>
    </cfRule>
  </conditionalFormatting>
  <conditionalFormatting sqref="P387">
    <cfRule type="cellIs" dxfId="1477" priority="244" operator="lessThan">
      <formula>0</formula>
    </cfRule>
  </conditionalFormatting>
  <conditionalFormatting sqref="P387">
    <cfRule type="cellIs" dxfId="1476" priority="243" operator="lessThan">
      <formula>0</formula>
    </cfRule>
  </conditionalFormatting>
  <conditionalFormatting sqref="P387">
    <cfRule type="cellIs" dxfId="1475" priority="242" operator="lessThan">
      <formula>0</formula>
    </cfRule>
  </conditionalFormatting>
  <conditionalFormatting sqref="P393">
    <cfRule type="cellIs" dxfId="1474" priority="237" operator="lessThan">
      <formula>0</formula>
    </cfRule>
  </conditionalFormatting>
  <conditionalFormatting sqref="P393">
    <cfRule type="cellIs" dxfId="1473" priority="240" operator="lessThan">
      <formula>0</formula>
    </cfRule>
  </conditionalFormatting>
  <conditionalFormatting sqref="P393">
    <cfRule type="cellIs" dxfId="1472" priority="235" operator="lessThan">
      <formula>0</formula>
    </cfRule>
  </conditionalFormatting>
  <conditionalFormatting sqref="P393">
    <cfRule type="cellIs" dxfId="1471" priority="238" operator="lessThan">
      <formula>0</formula>
    </cfRule>
  </conditionalFormatting>
  <conditionalFormatting sqref="P393">
    <cfRule type="cellIs" dxfId="1470" priority="233" operator="lessThan">
      <formula>0</formula>
    </cfRule>
  </conditionalFormatting>
  <conditionalFormatting sqref="P393">
    <cfRule type="cellIs" dxfId="1469" priority="234" operator="lessThan">
      <formula>0</formula>
    </cfRule>
  </conditionalFormatting>
  <conditionalFormatting sqref="P399">
    <cfRule type="cellIs" dxfId="1468" priority="231" operator="lessThan">
      <formula>0</formula>
    </cfRule>
  </conditionalFormatting>
  <conditionalFormatting sqref="P396">
    <cfRule type="cellIs" dxfId="1467" priority="232" operator="lessThan">
      <formula>0</formula>
    </cfRule>
  </conditionalFormatting>
  <conditionalFormatting sqref="P399">
    <cfRule type="cellIs" dxfId="1466" priority="230" operator="lessThan">
      <formula>0</formula>
    </cfRule>
  </conditionalFormatting>
  <conditionalFormatting sqref="P399">
    <cfRule type="cellIs" dxfId="1465" priority="229" operator="lessThan">
      <formula>0</formula>
    </cfRule>
  </conditionalFormatting>
  <conditionalFormatting sqref="P399">
    <cfRule type="cellIs" dxfId="1464" priority="228" operator="lessThan">
      <formula>0</formula>
    </cfRule>
  </conditionalFormatting>
  <conditionalFormatting sqref="P399">
    <cfRule type="cellIs" dxfId="1463" priority="227" operator="lessThan">
      <formula>0</formula>
    </cfRule>
  </conditionalFormatting>
  <conditionalFormatting sqref="P399">
    <cfRule type="cellIs" dxfId="1462" priority="226" operator="lessThan">
      <formula>0</formula>
    </cfRule>
  </conditionalFormatting>
  <conditionalFormatting sqref="P399">
    <cfRule type="cellIs" dxfId="1461" priority="225" operator="lessThan">
      <formula>0</formula>
    </cfRule>
  </conditionalFormatting>
  <conditionalFormatting sqref="P399">
    <cfRule type="cellIs" dxfId="1460" priority="224" operator="lessThan">
      <formula>0</formula>
    </cfRule>
  </conditionalFormatting>
  <conditionalFormatting sqref="P402">
    <cfRule type="cellIs" dxfId="1459" priority="223" operator="lessThan">
      <formula>0</formula>
    </cfRule>
  </conditionalFormatting>
  <conditionalFormatting sqref="P355">
    <cfRule type="cellIs" dxfId="1458" priority="222" operator="lessThan">
      <formula>0</formula>
    </cfRule>
  </conditionalFormatting>
  <conditionalFormatting sqref="P361">
    <cfRule type="cellIs" dxfId="1457" priority="221" operator="lessThan">
      <formula>0</formula>
    </cfRule>
  </conditionalFormatting>
  <conditionalFormatting sqref="P361">
    <cfRule type="cellIs" dxfId="1456" priority="220" operator="lessThan">
      <formula>0</formula>
    </cfRule>
  </conditionalFormatting>
  <conditionalFormatting sqref="P367">
    <cfRule type="cellIs" dxfId="1455" priority="219" operator="lessThan">
      <formula>0</formula>
    </cfRule>
  </conditionalFormatting>
  <conditionalFormatting sqref="P367">
    <cfRule type="cellIs" dxfId="1454" priority="218" operator="lessThan">
      <formula>0</formula>
    </cfRule>
  </conditionalFormatting>
  <conditionalFormatting sqref="P373">
    <cfRule type="cellIs" dxfId="1453" priority="217" operator="lessThan">
      <formula>0</formula>
    </cfRule>
  </conditionalFormatting>
  <conditionalFormatting sqref="P373">
    <cfRule type="cellIs" dxfId="1452" priority="216" operator="lessThan">
      <formula>0</formula>
    </cfRule>
  </conditionalFormatting>
  <conditionalFormatting sqref="P379">
    <cfRule type="cellIs" dxfId="1451" priority="215" operator="lessThan">
      <formula>0</formula>
    </cfRule>
  </conditionalFormatting>
  <conditionalFormatting sqref="P379">
    <cfRule type="cellIs" dxfId="1450" priority="214" operator="lessThan">
      <formula>0</formula>
    </cfRule>
  </conditionalFormatting>
  <conditionalFormatting sqref="P385">
    <cfRule type="cellIs" dxfId="1449" priority="213" operator="lessThan">
      <formula>0</formula>
    </cfRule>
  </conditionalFormatting>
  <conditionalFormatting sqref="P385">
    <cfRule type="cellIs" dxfId="1448" priority="212" operator="lessThan">
      <formula>0</formula>
    </cfRule>
  </conditionalFormatting>
  <conditionalFormatting sqref="P391">
    <cfRule type="cellIs" dxfId="1447" priority="211" operator="lessThan">
      <formula>0</formula>
    </cfRule>
  </conditionalFormatting>
  <conditionalFormatting sqref="P391">
    <cfRule type="cellIs" dxfId="1446" priority="210" operator="lessThan">
      <formula>0</formula>
    </cfRule>
  </conditionalFormatting>
  <conditionalFormatting sqref="P397">
    <cfRule type="cellIs" dxfId="1445" priority="209" operator="lessThan">
      <formula>0</formula>
    </cfRule>
  </conditionalFormatting>
  <conditionalFormatting sqref="P397">
    <cfRule type="cellIs" dxfId="1444" priority="208" operator="lessThan">
      <formula>0</formula>
    </cfRule>
  </conditionalFormatting>
  <conditionalFormatting sqref="P405">
    <cfRule type="cellIs" dxfId="1443" priority="207" operator="lessThan">
      <formula>0</formula>
    </cfRule>
  </conditionalFormatting>
  <conditionalFormatting sqref="P405">
    <cfRule type="cellIs" dxfId="1442" priority="205" operator="lessThan">
      <formula>0</formula>
    </cfRule>
  </conditionalFormatting>
  <conditionalFormatting sqref="P405">
    <cfRule type="cellIs" dxfId="1441" priority="204" operator="lessThan">
      <formula>0</formula>
    </cfRule>
  </conditionalFormatting>
  <conditionalFormatting sqref="P405">
    <cfRule type="cellIs" dxfId="1440" priority="203" operator="lessThan">
      <formula>0</formula>
    </cfRule>
  </conditionalFormatting>
  <conditionalFormatting sqref="P405">
    <cfRule type="cellIs" dxfId="1439" priority="202" operator="lessThan">
      <formula>0</formula>
    </cfRule>
  </conditionalFormatting>
  <conditionalFormatting sqref="P405">
    <cfRule type="cellIs" dxfId="1438" priority="201" operator="lessThan">
      <formula>0</formula>
    </cfRule>
  </conditionalFormatting>
  <conditionalFormatting sqref="P405">
    <cfRule type="cellIs" dxfId="1437" priority="200" operator="lessThan">
      <formula>0</formula>
    </cfRule>
  </conditionalFormatting>
  <conditionalFormatting sqref="P408">
    <cfRule type="cellIs" dxfId="1436" priority="199" operator="lessThan">
      <formula>0</formula>
    </cfRule>
  </conditionalFormatting>
  <conditionalFormatting sqref="P409">
    <cfRule type="cellIs" dxfId="1435" priority="198" operator="lessThan">
      <formula>0</formula>
    </cfRule>
  </conditionalFormatting>
  <conditionalFormatting sqref="P409">
    <cfRule type="cellIs" dxfId="1434" priority="197" operator="lessThan">
      <formula>0</formula>
    </cfRule>
  </conditionalFormatting>
  <conditionalFormatting sqref="P411">
    <cfRule type="cellIs" dxfId="1433" priority="196" operator="lessThan">
      <formula>0</formula>
    </cfRule>
  </conditionalFormatting>
  <conditionalFormatting sqref="P411">
    <cfRule type="cellIs" dxfId="1432" priority="195" operator="lessThan">
      <formula>0</formula>
    </cfRule>
  </conditionalFormatting>
  <conditionalFormatting sqref="P411">
    <cfRule type="cellIs" dxfId="1431" priority="194" operator="lessThan">
      <formula>0</formula>
    </cfRule>
  </conditionalFormatting>
  <conditionalFormatting sqref="P411">
    <cfRule type="cellIs" dxfId="1430" priority="193" operator="lessThan">
      <formula>0</formula>
    </cfRule>
  </conditionalFormatting>
  <conditionalFormatting sqref="P411">
    <cfRule type="cellIs" dxfId="1429" priority="192" operator="lessThan">
      <formula>0</formula>
    </cfRule>
  </conditionalFormatting>
  <conditionalFormatting sqref="P411">
    <cfRule type="cellIs" dxfId="1428" priority="191" operator="lessThan">
      <formula>0</formula>
    </cfRule>
  </conditionalFormatting>
  <conditionalFormatting sqref="P411">
    <cfRule type="cellIs" dxfId="1427" priority="190" operator="lessThan">
      <formula>0</formula>
    </cfRule>
  </conditionalFormatting>
  <conditionalFormatting sqref="P411">
    <cfRule type="cellIs" dxfId="1426" priority="189" operator="lessThan">
      <formula>0</formula>
    </cfRule>
  </conditionalFormatting>
  <conditionalFormatting sqref="P414">
    <cfRule type="cellIs" dxfId="1425" priority="188" operator="lessThan">
      <formula>0</formula>
    </cfRule>
  </conditionalFormatting>
  <conditionalFormatting sqref="P415">
    <cfRule type="cellIs" dxfId="1424" priority="187" operator="lessThan">
      <formula>0</formula>
    </cfRule>
  </conditionalFormatting>
  <conditionalFormatting sqref="P415">
    <cfRule type="cellIs" dxfId="1423" priority="186" operator="lessThan">
      <formula>0</formula>
    </cfRule>
  </conditionalFormatting>
  <conditionalFormatting sqref="P417">
    <cfRule type="cellIs" dxfId="1422" priority="185" operator="lessThan">
      <formula>0</formula>
    </cfRule>
  </conditionalFormatting>
  <conditionalFormatting sqref="P417">
    <cfRule type="cellIs" dxfId="1421" priority="184" operator="lessThan">
      <formula>0</formula>
    </cfRule>
  </conditionalFormatting>
  <conditionalFormatting sqref="P417">
    <cfRule type="cellIs" dxfId="1420" priority="183" operator="lessThan">
      <formula>0</formula>
    </cfRule>
  </conditionalFormatting>
  <conditionalFormatting sqref="P417">
    <cfRule type="cellIs" dxfId="1419" priority="182" operator="lessThan">
      <formula>0</formula>
    </cfRule>
  </conditionalFormatting>
  <conditionalFormatting sqref="P417">
    <cfRule type="cellIs" dxfId="1418" priority="181" operator="lessThan">
      <formula>0</formula>
    </cfRule>
  </conditionalFormatting>
  <conditionalFormatting sqref="P417">
    <cfRule type="cellIs" dxfId="1417" priority="180" operator="lessThan">
      <formula>0</formula>
    </cfRule>
  </conditionalFormatting>
  <conditionalFormatting sqref="P417">
    <cfRule type="cellIs" dxfId="1416" priority="179" operator="lessThan">
      <formula>0</formula>
    </cfRule>
  </conditionalFormatting>
  <conditionalFormatting sqref="P417">
    <cfRule type="cellIs" dxfId="1415" priority="178" operator="lessThan">
      <formula>0</formula>
    </cfRule>
  </conditionalFormatting>
  <conditionalFormatting sqref="P420">
    <cfRule type="cellIs" dxfId="1414" priority="177" operator="lessThan">
      <formula>0</formula>
    </cfRule>
  </conditionalFormatting>
  <conditionalFormatting sqref="P421">
    <cfRule type="cellIs" dxfId="1413" priority="176" operator="lessThan">
      <formula>0</formula>
    </cfRule>
  </conditionalFormatting>
  <conditionalFormatting sqref="P421">
    <cfRule type="cellIs" dxfId="1412" priority="175" operator="lessThan">
      <formula>0</formula>
    </cfRule>
  </conditionalFormatting>
  <conditionalFormatting sqref="P423">
    <cfRule type="cellIs" dxfId="1411" priority="174" operator="lessThan">
      <formula>0</formula>
    </cfRule>
  </conditionalFormatting>
  <conditionalFormatting sqref="P423">
    <cfRule type="cellIs" dxfId="1410" priority="173" operator="lessThan">
      <formula>0</formula>
    </cfRule>
  </conditionalFormatting>
  <conditionalFormatting sqref="P423">
    <cfRule type="cellIs" dxfId="1409" priority="172" operator="lessThan">
      <formula>0</formula>
    </cfRule>
  </conditionalFormatting>
  <conditionalFormatting sqref="P423">
    <cfRule type="cellIs" dxfId="1408" priority="171" operator="lessThan">
      <formula>0</formula>
    </cfRule>
  </conditionalFormatting>
  <conditionalFormatting sqref="P423">
    <cfRule type="cellIs" dxfId="1407" priority="170" operator="lessThan">
      <formula>0</formula>
    </cfRule>
  </conditionalFormatting>
  <conditionalFormatting sqref="P423">
    <cfRule type="cellIs" dxfId="1406" priority="169" operator="lessThan">
      <formula>0</formula>
    </cfRule>
  </conditionalFormatting>
  <conditionalFormatting sqref="P423">
    <cfRule type="cellIs" dxfId="1405" priority="168" operator="lessThan">
      <formula>0</formula>
    </cfRule>
  </conditionalFormatting>
  <conditionalFormatting sqref="P423">
    <cfRule type="cellIs" dxfId="1404" priority="167" operator="lessThan">
      <formula>0</formula>
    </cfRule>
  </conditionalFormatting>
  <conditionalFormatting sqref="P426">
    <cfRule type="cellIs" dxfId="1403" priority="166" operator="lessThan">
      <formula>0</formula>
    </cfRule>
  </conditionalFormatting>
  <conditionalFormatting sqref="P427">
    <cfRule type="cellIs" dxfId="1402" priority="165" operator="lessThan">
      <formula>0</formula>
    </cfRule>
  </conditionalFormatting>
  <conditionalFormatting sqref="P427">
    <cfRule type="cellIs" dxfId="1401" priority="164" operator="lessThan">
      <formula>0</formula>
    </cfRule>
  </conditionalFormatting>
  <conditionalFormatting sqref="P429">
    <cfRule type="cellIs" dxfId="1400" priority="163" operator="lessThan">
      <formula>0</formula>
    </cfRule>
  </conditionalFormatting>
  <conditionalFormatting sqref="P429">
    <cfRule type="cellIs" dxfId="1399" priority="162" operator="lessThan">
      <formula>0</formula>
    </cfRule>
  </conditionalFormatting>
  <conditionalFormatting sqref="P429">
    <cfRule type="cellIs" dxfId="1398" priority="161" operator="lessThan">
      <formula>0</formula>
    </cfRule>
  </conditionalFormatting>
  <conditionalFormatting sqref="P429">
    <cfRule type="cellIs" dxfId="1397" priority="160" operator="lessThan">
      <formula>0</formula>
    </cfRule>
  </conditionalFormatting>
  <conditionalFormatting sqref="P429">
    <cfRule type="cellIs" dxfId="1396" priority="159" operator="lessThan">
      <formula>0</formula>
    </cfRule>
  </conditionalFormatting>
  <conditionalFormatting sqref="P429">
    <cfRule type="cellIs" dxfId="1395" priority="158" operator="lessThan">
      <formula>0</formula>
    </cfRule>
  </conditionalFormatting>
  <conditionalFormatting sqref="P429">
    <cfRule type="cellIs" dxfId="1394" priority="157" operator="lessThan">
      <formula>0</formula>
    </cfRule>
  </conditionalFormatting>
  <conditionalFormatting sqref="P429">
    <cfRule type="cellIs" dxfId="1393" priority="156" operator="lessThan">
      <formula>0</formula>
    </cfRule>
  </conditionalFormatting>
  <conditionalFormatting sqref="P432">
    <cfRule type="cellIs" dxfId="1392" priority="155" operator="lessThan">
      <formula>0</formula>
    </cfRule>
  </conditionalFormatting>
  <conditionalFormatting sqref="P435">
    <cfRule type="cellIs" dxfId="1391" priority="154" operator="lessThan">
      <formula>0</formula>
    </cfRule>
  </conditionalFormatting>
  <conditionalFormatting sqref="P435">
    <cfRule type="cellIs" dxfId="1390" priority="153" operator="lessThan">
      <formula>0</formula>
    </cfRule>
  </conditionalFormatting>
  <conditionalFormatting sqref="P435">
    <cfRule type="cellIs" dxfId="1389" priority="152" operator="lessThan">
      <formula>0</formula>
    </cfRule>
  </conditionalFormatting>
  <conditionalFormatting sqref="P435">
    <cfRule type="cellIs" dxfId="1388" priority="151" operator="lessThan">
      <formula>0</formula>
    </cfRule>
  </conditionalFormatting>
  <conditionalFormatting sqref="P435">
    <cfRule type="cellIs" dxfId="1387" priority="150" operator="lessThan">
      <formula>0</formula>
    </cfRule>
  </conditionalFormatting>
  <conditionalFormatting sqref="P435">
    <cfRule type="cellIs" dxfId="1386" priority="149" operator="lessThan">
      <formula>0</formula>
    </cfRule>
  </conditionalFormatting>
  <conditionalFormatting sqref="P435">
    <cfRule type="cellIs" dxfId="1385" priority="148" operator="lessThan">
      <formula>0</formula>
    </cfRule>
  </conditionalFormatting>
  <conditionalFormatting sqref="P435">
    <cfRule type="cellIs" dxfId="1384" priority="147" operator="lessThan">
      <formula>0</formula>
    </cfRule>
  </conditionalFormatting>
  <conditionalFormatting sqref="P438">
    <cfRule type="cellIs" dxfId="1383" priority="146" operator="lessThan">
      <formula>0</formula>
    </cfRule>
  </conditionalFormatting>
  <conditionalFormatting sqref="P439">
    <cfRule type="cellIs" dxfId="1382" priority="145" operator="lessThan">
      <formula>0</formula>
    </cfRule>
  </conditionalFormatting>
  <conditionalFormatting sqref="P439">
    <cfRule type="cellIs" dxfId="1381" priority="144" operator="lessThan">
      <formula>0</formula>
    </cfRule>
  </conditionalFormatting>
  <conditionalFormatting sqref="P441">
    <cfRule type="cellIs" dxfId="1380" priority="143" operator="lessThan">
      <formula>0</formula>
    </cfRule>
  </conditionalFormatting>
  <conditionalFormatting sqref="P441">
    <cfRule type="cellIs" dxfId="1379" priority="142" operator="lessThan">
      <formula>0</formula>
    </cfRule>
  </conditionalFormatting>
  <conditionalFormatting sqref="P441">
    <cfRule type="cellIs" dxfId="1378" priority="141" operator="lessThan">
      <formula>0</formula>
    </cfRule>
  </conditionalFormatting>
  <conditionalFormatting sqref="P441">
    <cfRule type="cellIs" dxfId="1377" priority="140" operator="lessThan">
      <formula>0</formula>
    </cfRule>
  </conditionalFormatting>
  <conditionalFormatting sqref="P441">
    <cfRule type="cellIs" dxfId="1376" priority="139" operator="lessThan">
      <formula>0</formula>
    </cfRule>
  </conditionalFormatting>
  <conditionalFormatting sqref="P441">
    <cfRule type="cellIs" dxfId="1375" priority="138" operator="lessThan">
      <formula>0</formula>
    </cfRule>
  </conditionalFormatting>
  <conditionalFormatting sqref="P441">
    <cfRule type="cellIs" dxfId="1374" priority="137" operator="lessThan">
      <formula>0</formula>
    </cfRule>
  </conditionalFormatting>
  <conditionalFormatting sqref="P441">
    <cfRule type="cellIs" dxfId="1373" priority="136" operator="lessThan">
      <formula>0</formula>
    </cfRule>
  </conditionalFormatting>
  <conditionalFormatting sqref="P444">
    <cfRule type="cellIs" dxfId="1372" priority="135" operator="lessThan">
      <formula>0</formula>
    </cfRule>
  </conditionalFormatting>
  <conditionalFormatting sqref="P445">
    <cfRule type="cellIs" dxfId="1371" priority="134" operator="lessThan">
      <formula>0</formula>
    </cfRule>
  </conditionalFormatting>
  <conditionalFormatting sqref="P445">
    <cfRule type="cellIs" dxfId="1370" priority="133" operator="lessThan">
      <formula>0</formula>
    </cfRule>
  </conditionalFormatting>
  <conditionalFormatting sqref="P448">
    <cfRule type="cellIs" dxfId="1369" priority="132" operator="lessThan">
      <formula>0</formula>
    </cfRule>
  </conditionalFormatting>
  <conditionalFormatting sqref="P448">
    <cfRule type="cellIs" dxfId="1368" priority="131" operator="lessThan">
      <formula>0</formula>
    </cfRule>
  </conditionalFormatting>
  <conditionalFormatting sqref="P448">
    <cfRule type="cellIs" dxfId="1367" priority="130" operator="lessThan">
      <formula>0</formula>
    </cfRule>
  </conditionalFormatting>
  <conditionalFormatting sqref="P448">
    <cfRule type="cellIs" dxfId="1366" priority="129" operator="lessThan">
      <formula>0</formula>
    </cfRule>
  </conditionalFormatting>
  <conditionalFormatting sqref="P448">
    <cfRule type="cellIs" dxfId="1365" priority="128" operator="lessThan">
      <formula>0</formula>
    </cfRule>
  </conditionalFormatting>
  <conditionalFormatting sqref="P448">
    <cfRule type="cellIs" dxfId="1364" priority="127" operator="lessThan">
      <formula>0</formula>
    </cfRule>
  </conditionalFormatting>
  <conditionalFormatting sqref="P448">
    <cfRule type="cellIs" dxfId="1363" priority="126" operator="lessThan">
      <formula>0</formula>
    </cfRule>
  </conditionalFormatting>
  <conditionalFormatting sqref="P448">
    <cfRule type="cellIs" dxfId="1362" priority="125" operator="lessThan">
      <formula>0</formula>
    </cfRule>
  </conditionalFormatting>
  <conditionalFormatting sqref="P451">
    <cfRule type="cellIs" dxfId="1361" priority="124" operator="lessThan">
      <formula>0</formula>
    </cfRule>
  </conditionalFormatting>
  <conditionalFormatting sqref="P452">
    <cfRule type="cellIs" dxfId="1360" priority="123" operator="lessThan">
      <formula>0</formula>
    </cfRule>
  </conditionalFormatting>
  <conditionalFormatting sqref="P452">
    <cfRule type="cellIs" dxfId="1359" priority="122" operator="lessThan">
      <formula>0</formula>
    </cfRule>
  </conditionalFormatting>
  <conditionalFormatting sqref="P454">
    <cfRule type="cellIs" dxfId="1358" priority="121" operator="lessThan">
      <formula>0</formula>
    </cfRule>
  </conditionalFormatting>
  <conditionalFormatting sqref="P454">
    <cfRule type="cellIs" dxfId="1357" priority="120" operator="lessThan">
      <formula>0</formula>
    </cfRule>
  </conditionalFormatting>
  <conditionalFormatting sqref="P454">
    <cfRule type="cellIs" dxfId="1356" priority="119" operator="lessThan">
      <formula>0</formula>
    </cfRule>
  </conditionalFormatting>
  <conditionalFormatting sqref="P454">
    <cfRule type="cellIs" dxfId="1355" priority="118" operator="lessThan">
      <formula>0</formula>
    </cfRule>
  </conditionalFormatting>
  <conditionalFormatting sqref="P454">
    <cfRule type="cellIs" dxfId="1354" priority="117" operator="lessThan">
      <formula>0</formula>
    </cfRule>
  </conditionalFormatting>
  <conditionalFormatting sqref="P454">
    <cfRule type="cellIs" dxfId="1353" priority="116" operator="lessThan">
      <formula>0</formula>
    </cfRule>
  </conditionalFormatting>
  <conditionalFormatting sqref="P454">
    <cfRule type="cellIs" dxfId="1352" priority="115" operator="lessThan">
      <formula>0</formula>
    </cfRule>
  </conditionalFormatting>
  <conditionalFormatting sqref="P454">
    <cfRule type="cellIs" dxfId="1351" priority="114" operator="lessThan">
      <formula>0</formula>
    </cfRule>
  </conditionalFormatting>
  <conditionalFormatting sqref="P457">
    <cfRule type="cellIs" dxfId="1350" priority="113" operator="lessThan">
      <formula>0</formula>
    </cfRule>
  </conditionalFormatting>
  <conditionalFormatting sqref="P458">
    <cfRule type="cellIs" dxfId="1349" priority="112" operator="lessThan">
      <formula>0</formula>
    </cfRule>
  </conditionalFormatting>
  <conditionalFormatting sqref="P458">
    <cfRule type="cellIs" dxfId="1348" priority="111" operator="lessThan">
      <formula>0</formula>
    </cfRule>
  </conditionalFormatting>
  <conditionalFormatting sqref="P461:P464">
    <cfRule type="cellIs" dxfId="1347" priority="110" operator="lessThan">
      <formula>0</formula>
    </cfRule>
  </conditionalFormatting>
  <conditionalFormatting sqref="P461:P464">
    <cfRule type="expression" dxfId="1346" priority="108">
      <formula>P461/O461&gt;1</formula>
    </cfRule>
    <cfRule type="expression" dxfId="1345" priority="109">
      <formula>P461/O461&lt;1</formula>
    </cfRule>
  </conditionalFormatting>
  <conditionalFormatting sqref="P552 P560 P575 P589">
    <cfRule type="expression" dxfId="1344" priority="106">
      <formula>P552/#REF!&gt;1</formula>
    </cfRule>
    <cfRule type="expression" dxfId="1343" priority="107">
      <formula>P552/#REF!&lt;1</formula>
    </cfRule>
  </conditionalFormatting>
  <conditionalFormatting sqref="P512">
    <cfRule type="cellIs" dxfId="1342" priority="105" operator="lessThan">
      <formula>0</formula>
    </cfRule>
  </conditionalFormatting>
  <conditionalFormatting sqref="P512">
    <cfRule type="expression" dxfId="1341" priority="103">
      <formula>P512/O512&gt;1</formula>
    </cfRule>
    <cfRule type="expression" dxfId="1340" priority="104">
      <formula>P512/O512&lt;1</formula>
    </cfRule>
  </conditionalFormatting>
  <conditionalFormatting sqref="P596">
    <cfRule type="cellIs" dxfId="1339" priority="102" operator="lessThan">
      <formula>0</formula>
    </cfRule>
  </conditionalFormatting>
  <conditionalFormatting sqref="P600">
    <cfRule type="cellIs" dxfId="1338" priority="101" operator="lessThan">
      <formula>0</formula>
    </cfRule>
  </conditionalFormatting>
  <conditionalFormatting sqref="P600">
    <cfRule type="cellIs" dxfId="1337" priority="100" operator="lessThan">
      <formula>0</formula>
    </cfRule>
  </conditionalFormatting>
  <conditionalFormatting sqref="P710">
    <cfRule type="cellIs" dxfId="1336" priority="99" operator="lessThan">
      <formula>0</formula>
    </cfRule>
  </conditionalFormatting>
  <conditionalFormatting sqref="P654 P651 P648:P649 P632:P634">
    <cfRule type="expression" dxfId="1335" priority="86">
      <formula>P632/O632&gt;1</formula>
    </cfRule>
    <cfRule type="expression" dxfId="1334" priority="87">
      <formula>P632/O632&lt;1</formula>
    </cfRule>
  </conditionalFormatting>
  <conditionalFormatting sqref="P507:P510">
    <cfRule type="cellIs" dxfId="1333" priority="98" operator="lessThan">
      <formula>0</formula>
    </cfRule>
  </conditionalFormatting>
  <conditionalFormatting sqref="P507:P510">
    <cfRule type="expression" dxfId="1332" priority="96">
      <formula>P507/O507&gt;1</formula>
    </cfRule>
    <cfRule type="expression" dxfId="1331" priority="97">
      <formula>P507/O507&lt;1</formula>
    </cfRule>
  </conditionalFormatting>
  <conditionalFormatting sqref="P588 P574 P559 P551">
    <cfRule type="cellIs" dxfId="1330" priority="95" operator="lessThan">
      <formula>0</formula>
    </cfRule>
  </conditionalFormatting>
  <conditionalFormatting sqref="P584:P587 P570:P573 P555:P558 P547:P550">
    <cfRule type="cellIs" dxfId="1329" priority="94" operator="lessThan">
      <formula>0</formula>
    </cfRule>
  </conditionalFormatting>
  <conditionalFormatting sqref="P584:P587 P570:P573 P555:P558 P547:P550">
    <cfRule type="expression" dxfId="1328" priority="92">
      <formula>P547/O547&gt;1</formula>
    </cfRule>
    <cfRule type="expression" dxfId="1327" priority="93">
      <formula>P547/O547&lt;1</formula>
    </cfRule>
  </conditionalFormatting>
  <conditionalFormatting sqref="P588 P574 P559 P551">
    <cfRule type="cellIs" dxfId="1326" priority="91" operator="lessThan">
      <formula>0</formula>
    </cfRule>
  </conditionalFormatting>
  <conditionalFormatting sqref="P588 P574 P559 P551">
    <cfRule type="expression" dxfId="1325" priority="89">
      <formula>P551/O551&gt;1</formula>
    </cfRule>
    <cfRule type="expression" dxfId="1324" priority="90">
      <formula>P551/O551&lt;1</formula>
    </cfRule>
  </conditionalFormatting>
  <conditionalFormatting sqref="P654 P651 P648:P649 P632:P634">
    <cfRule type="cellIs" dxfId="1323" priority="88" operator="lessThan">
      <formula>0</formula>
    </cfRule>
  </conditionalFormatting>
  <conditionalFormatting sqref="P504">
    <cfRule type="expression" dxfId="1322" priority="283">
      <formula>P504/#REF!&gt;1</formula>
    </cfRule>
    <cfRule type="expression" dxfId="1321" priority="284">
      <formula>P504/#REF!&lt;1</formula>
    </cfRule>
  </conditionalFormatting>
  <conditionalFormatting sqref="P465">
    <cfRule type="cellIs" dxfId="1320" priority="85" operator="lessThan">
      <formula>0</formula>
    </cfRule>
  </conditionalFormatting>
  <conditionalFormatting sqref="P465">
    <cfRule type="expression" dxfId="1319" priority="83">
      <formula>P465/O465&gt;1</formula>
    </cfRule>
    <cfRule type="expression" dxfId="1318" priority="84">
      <formula>P465/O465&lt;1</formula>
    </cfRule>
  </conditionalFormatting>
  <conditionalFormatting sqref="P511">
    <cfRule type="cellIs" dxfId="1317" priority="82" operator="lessThan">
      <formula>0</formula>
    </cfRule>
  </conditionalFormatting>
  <conditionalFormatting sqref="P511">
    <cfRule type="expression" dxfId="1316" priority="80">
      <formula>P511/O511&gt;1</formula>
    </cfRule>
    <cfRule type="expression" dxfId="1315" priority="81">
      <formula>P511/O511&lt;1</formula>
    </cfRule>
  </conditionalFormatting>
  <conditionalFormatting sqref="P568">
    <cfRule type="cellIs" dxfId="1314" priority="70" operator="lessThan">
      <formula>0</formula>
    </cfRule>
  </conditionalFormatting>
  <conditionalFormatting sqref="P603">
    <cfRule type="expression" dxfId="1313" priority="44">
      <formula>P603/O603&gt;1</formula>
    </cfRule>
    <cfRule type="expression" dxfId="1312" priority="45">
      <formula>P603/O603&lt;1</formula>
    </cfRule>
  </conditionalFormatting>
  <conditionalFormatting sqref="P552">
    <cfRule type="cellIs" dxfId="1311" priority="67" operator="lessThan">
      <formula>0</formula>
    </cfRule>
  </conditionalFormatting>
  <conditionalFormatting sqref="P552">
    <cfRule type="expression" dxfId="1310" priority="65">
      <formula>P552/O552&gt;1</formula>
    </cfRule>
    <cfRule type="expression" dxfId="1309" priority="66">
      <formula>P552/O552&lt;1</formula>
    </cfRule>
  </conditionalFormatting>
  <conditionalFormatting sqref="P560">
    <cfRule type="cellIs" dxfId="1308" priority="64" operator="lessThan">
      <formula>0</formula>
    </cfRule>
  </conditionalFormatting>
  <conditionalFormatting sqref="P560">
    <cfRule type="expression" dxfId="1307" priority="62">
      <formula>P560/O560&gt;1</formula>
    </cfRule>
    <cfRule type="expression" dxfId="1306" priority="63">
      <formula>P560/O560&lt;1</formula>
    </cfRule>
  </conditionalFormatting>
  <conditionalFormatting sqref="P575">
    <cfRule type="cellIs" dxfId="1305" priority="61" operator="lessThan">
      <formula>0</formula>
    </cfRule>
  </conditionalFormatting>
  <conditionalFormatting sqref="P575">
    <cfRule type="expression" dxfId="1304" priority="59">
      <formula>P575/O575&gt;1</formula>
    </cfRule>
    <cfRule type="expression" dxfId="1303" priority="60">
      <formula>P575/O575&lt;1</formula>
    </cfRule>
  </conditionalFormatting>
  <conditionalFormatting sqref="P589">
    <cfRule type="cellIs" dxfId="1302" priority="58" operator="lessThan">
      <formula>0</formula>
    </cfRule>
  </conditionalFormatting>
  <conditionalFormatting sqref="P589">
    <cfRule type="expression" dxfId="1301" priority="56">
      <formula>P589/O589&gt;1</formula>
    </cfRule>
    <cfRule type="expression" dxfId="1300" priority="57">
      <formula>P589/O589&lt;1</formula>
    </cfRule>
  </conditionalFormatting>
  <conditionalFormatting sqref="P521">
    <cfRule type="cellIs" dxfId="1299" priority="79" operator="lessThan">
      <formula>0</formula>
    </cfRule>
  </conditionalFormatting>
  <conditionalFormatting sqref="P521">
    <cfRule type="expression" dxfId="1298" priority="77">
      <formula>P521/O521&gt;1</formula>
    </cfRule>
    <cfRule type="expression" dxfId="1297" priority="78">
      <formula>P521/O521&lt;1</formula>
    </cfRule>
  </conditionalFormatting>
  <conditionalFormatting sqref="P529">
    <cfRule type="cellIs" dxfId="1296" priority="76" operator="lessThan">
      <formula>0</formula>
    </cfRule>
  </conditionalFormatting>
  <conditionalFormatting sqref="P529">
    <cfRule type="expression" dxfId="1295" priority="74">
      <formula>P529/O529&gt;1</formula>
    </cfRule>
    <cfRule type="expression" dxfId="1294" priority="75">
      <formula>P529/O529&lt;1</formula>
    </cfRule>
  </conditionalFormatting>
  <conditionalFormatting sqref="P582">
    <cfRule type="expression" dxfId="1293" priority="53">
      <formula>P582/O582&gt;1</formula>
    </cfRule>
    <cfRule type="expression" dxfId="1292" priority="54">
      <formula>P582/O582&lt;1</formula>
    </cfRule>
  </conditionalFormatting>
  <conditionalFormatting sqref="P537">
    <cfRule type="cellIs" dxfId="1291" priority="73" operator="lessThan">
      <formula>0</formula>
    </cfRule>
  </conditionalFormatting>
  <conditionalFormatting sqref="P537">
    <cfRule type="expression" dxfId="1290" priority="71">
      <formula>P537/O537&gt;1</formula>
    </cfRule>
    <cfRule type="expression" dxfId="1289" priority="72">
      <formula>P537/O537&lt;1</formula>
    </cfRule>
  </conditionalFormatting>
  <conditionalFormatting sqref="P641:P645 P636:P637">
    <cfRule type="cellIs" dxfId="1288" priority="52" operator="lessThan">
      <formula>0</formula>
    </cfRule>
  </conditionalFormatting>
  <conditionalFormatting sqref="P568">
    <cfRule type="expression" dxfId="1287" priority="68">
      <formula>P568/O568&gt;1</formula>
    </cfRule>
    <cfRule type="expression" dxfId="1286" priority="69">
      <formula>P568/O568&lt;1</formula>
    </cfRule>
  </conditionalFormatting>
  <conditionalFormatting sqref="P597">
    <cfRule type="cellIs" dxfId="1285" priority="51" operator="lessThan">
      <formula>0</formula>
    </cfRule>
  </conditionalFormatting>
  <conditionalFormatting sqref="P608">
    <cfRule type="expression" dxfId="1284" priority="39">
      <formula>P608/O608&gt;1</formula>
    </cfRule>
    <cfRule type="expression" dxfId="1283" priority="40">
      <formula>P608/O608&lt;1</formula>
    </cfRule>
  </conditionalFormatting>
  <conditionalFormatting sqref="P582">
    <cfRule type="cellIs" dxfId="1282" priority="55" operator="lessThan">
      <formula>0</formula>
    </cfRule>
  </conditionalFormatting>
  <conditionalFormatting sqref="P597">
    <cfRule type="expression" dxfId="1281" priority="49">
      <formula>P597/O597&gt;1</formula>
    </cfRule>
    <cfRule type="expression" dxfId="1280" priority="50">
      <formula>P597/O597&lt;1</formula>
    </cfRule>
  </conditionalFormatting>
  <conditionalFormatting sqref="P676:P679">
    <cfRule type="cellIs" dxfId="1279" priority="38" operator="lessThan">
      <formula>0</formula>
    </cfRule>
  </conditionalFormatting>
  <conditionalFormatting sqref="P678">
    <cfRule type="cellIs" dxfId="1278" priority="37" operator="lessThan">
      <formula>0</formula>
    </cfRule>
  </conditionalFormatting>
  <conditionalFormatting sqref="P680:P683">
    <cfRule type="cellIs" dxfId="1277" priority="36" operator="lessThan">
      <formula>0</formula>
    </cfRule>
  </conditionalFormatting>
  <conditionalFormatting sqref="P682">
    <cfRule type="cellIs" dxfId="1276" priority="35" operator="lessThan">
      <formula>0</formula>
    </cfRule>
  </conditionalFormatting>
  <conditionalFormatting sqref="P684:P687">
    <cfRule type="cellIs" dxfId="1275" priority="34" operator="lessThan">
      <formula>0</formula>
    </cfRule>
  </conditionalFormatting>
  <conditionalFormatting sqref="P686">
    <cfRule type="cellIs" dxfId="1274" priority="33" operator="lessThan">
      <formula>0</formula>
    </cfRule>
  </conditionalFormatting>
  <conditionalFormatting sqref="P688:P691">
    <cfRule type="cellIs" dxfId="1273" priority="32" operator="lessThan">
      <formula>0</formula>
    </cfRule>
  </conditionalFormatting>
  <conditionalFormatting sqref="P690">
    <cfRule type="cellIs" dxfId="1272" priority="31" operator="lessThan">
      <formula>0</formula>
    </cfRule>
  </conditionalFormatting>
  <conditionalFormatting sqref="P692:P693 P695">
    <cfRule type="cellIs" dxfId="1271" priority="30" operator="lessThan">
      <formula>0</formula>
    </cfRule>
  </conditionalFormatting>
  <conditionalFormatting sqref="P696:P699">
    <cfRule type="cellIs" dxfId="1270" priority="29" operator="lessThan">
      <formula>0</formula>
    </cfRule>
  </conditionalFormatting>
  <conditionalFormatting sqref="P698">
    <cfRule type="cellIs" dxfId="1269" priority="28" operator="lessThan">
      <formula>0</formula>
    </cfRule>
  </conditionalFormatting>
  <conditionalFormatting sqref="P700:P703">
    <cfRule type="cellIs" dxfId="1268" priority="27" operator="lessThan">
      <formula>0</formula>
    </cfRule>
  </conditionalFormatting>
  <conditionalFormatting sqref="P702">
    <cfRule type="cellIs" dxfId="1267" priority="26" operator="lessThan">
      <formula>0</formula>
    </cfRule>
  </conditionalFormatting>
  <conditionalFormatting sqref="P704:P707">
    <cfRule type="cellIs" dxfId="1266" priority="25" operator="lessThan">
      <formula>0</formula>
    </cfRule>
  </conditionalFormatting>
  <conditionalFormatting sqref="P706">
    <cfRule type="cellIs" dxfId="1265" priority="24" operator="lessThan">
      <formula>0</formula>
    </cfRule>
  </conditionalFormatting>
  <conditionalFormatting sqref="P712:P715">
    <cfRule type="cellIs" dxfId="1264" priority="23" operator="lessThan">
      <formula>0</formula>
    </cfRule>
  </conditionalFormatting>
  <conditionalFormatting sqref="P714">
    <cfRule type="cellIs" dxfId="1263" priority="22" operator="lessThan">
      <formula>0</formula>
    </cfRule>
  </conditionalFormatting>
  <conditionalFormatting sqref="P716:P719">
    <cfRule type="cellIs" dxfId="1262" priority="21" operator="lessThan">
      <formula>0</formula>
    </cfRule>
  </conditionalFormatting>
  <conditionalFormatting sqref="P718">
    <cfRule type="cellIs" dxfId="1261" priority="20" operator="lessThan">
      <formula>0</formula>
    </cfRule>
  </conditionalFormatting>
  <conditionalFormatting sqref="P466">
    <cfRule type="cellIs" dxfId="1260" priority="19" operator="lessThan">
      <formula>0</formula>
    </cfRule>
  </conditionalFormatting>
  <conditionalFormatting sqref="P505">
    <cfRule type="cellIs" dxfId="1259" priority="18" operator="lessThan">
      <formula>0</formula>
    </cfRule>
  </conditionalFormatting>
  <conditionalFormatting sqref="P513">
    <cfRule type="cellIs" dxfId="1258" priority="17" operator="lessThan">
      <formula>0</formula>
    </cfRule>
  </conditionalFormatting>
  <conditionalFormatting sqref="P522">
    <cfRule type="cellIs" dxfId="1257" priority="16" operator="lessThan">
      <formula>0</formula>
    </cfRule>
  </conditionalFormatting>
  <conditionalFormatting sqref="P530">
    <cfRule type="cellIs" dxfId="1256" priority="15" operator="lessThan">
      <formula>0</formula>
    </cfRule>
  </conditionalFormatting>
  <conditionalFormatting sqref="P538">
    <cfRule type="cellIs" dxfId="1255" priority="14" operator="lessThan">
      <formula>0</formula>
    </cfRule>
  </conditionalFormatting>
  <conditionalFormatting sqref="P553">
    <cfRule type="cellIs" dxfId="1254" priority="13" operator="lessThan">
      <formula>0</formula>
    </cfRule>
  </conditionalFormatting>
  <conditionalFormatting sqref="P561">
    <cfRule type="cellIs" dxfId="1253" priority="12" operator="lessThan">
      <formula>0</formula>
    </cfRule>
  </conditionalFormatting>
  <conditionalFormatting sqref="P590">
    <cfRule type="cellIs" dxfId="1252" priority="11" operator="lessThan">
      <formula>0</formula>
    </cfRule>
  </conditionalFormatting>
  <conditionalFormatting sqref="P720:P723">
    <cfRule type="cellIs" dxfId="1251" priority="10" operator="lessThan">
      <formula>0</formula>
    </cfRule>
  </conditionalFormatting>
  <conditionalFormatting sqref="P722">
    <cfRule type="cellIs" dxfId="1250" priority="9" operator="lessThan">
      <formula>0</formula>
    </cfRule>
  </conditionalFormatting>
  <conditionalFormatting sqref="P639:P640">
    <cfRule type="expression" dxfId="1249" priority="7">
      <formula>P639/O639&gt;1</formula>
    </cfRule>
    <cfRule type="expression" dxfId="1248" priority="8">
      <formula>P639/O639&lt;1</formula>
    </cfRule>
  </conditionalFormatting>
  <conditionalFormatting sqref="P639:P640">
    <cfRule type="cellIs" dxfId="1247" priority="6" operator="lessThan">
      <formula>0</formula>
    </cfRule>
  </conditionalFormatting>
  <conditionalFormatting sqref="P492:P496">
    <cfRule type="cellIs" dxfId="1246" priority="5" operator="lessThan">
      <formula>0</formula>
    </cfRule>
  </conditionalFormatting>
  <conditionalFormatting sqref="P492:P496">
    <cfRule type="expression" dxfId="1245" priority="3">
      <formula>P492/O492&gt;1</formula>
    </cfRule>
    <cfRule type="expression" dxfId="1244" priority="4">
      <formula>P492/O492&lt;1</formula>
    </cfRule>
  </conditionalFormatting>
  <conditionalFormatting sqref="P357:P360">
    <cfRule type="cellIs" dxfId="1243" priority="2" operator="lessThan">
      <formula>0</formula>
    </cfRule>
  </conditionalFormatting>
  <conditionalFormatting sqref="P661">
    <cfRule type="cellIs" dxfId="1242"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O960"/>
  <sheetViews>
    <sheetView topLeftCell="D599" zoomScaleNormal="100" workbookViewId="0">
      <selection activeCell="P615" sqref="P615"/>
    </sheetView>
  </sheetViews>
  <sheetFormatPr defaultColWidth="12.58203125" defaultRowHeight="13.5"/>
  <cols>
    <col min="1" max="1" width="255.58203125" style="79" bestFit="1" customWidth="1"/>
    <col min="2" max="8" width="13.75" style="79" bestFit="1" customWidth="1"/>
    <col min="9" max="9" width="8.33203125" style="79" bestFit="1" customWidth="1"/>
    <col min="10" max="11" width="11" style="79" bestFit="1" customWidth="1"/>
    <col min="12" max="15" width="12" style="79" bestFit="1" customWidth="1"/>
    <col min="16" max="16" width="11.33203125" style="79" bestFit="1" customWidth="1"/>
    <col min="17" max="17" width="12.25" style="79" bestFit="1" customWidth="1"/>
    <col min="18" max="18" width="31.08203125" style="79" bestFit="1" customWidth="1"/>
    <col min="19" max="70" width="4.75" style="79" bestFit="1" customWidth="1"/>
    <col min="71" max="16384" width="12.58203125" style="79"/>
  </cols>
  <sheetData>
    <row r="1" spans="1:56" ht="14">
      <c r="A1" s="1" t="s">
        <v>0</v>
      </c>
    </row>
    <row r="2" spans="1:56" s="3" customFormat="1" ht="14">
      <c r="A2" t="s">
        <v>6</v>
      </c>
      <c r="B2" t="s">
        <v>727</v>
      </c>
      <c r="C2" t="s">
        <v>393</v>
      </c>
      <c r="D2" t="s">
        <v>394</v>
      </c>
      <c r="E2" t="s">
        <v>395</v>
      </c>
      <c r="F2" t="s">
        <v>396</v>
      </c>
      <c r="G2" t="s">
        <v>397</v>
      </c>
      <c r="H2" t="s">
        <v>398</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row>
    <row r="3" spans="1:56">
      <c r="A3" t="s">
        <v>446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row>
    <row r="4" spans="1:56" s="114" customFormat="1">
      <c r="A4" t="s">
        <v>447</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row>
    <row r="5" spans="1:56" s="114" customFormat="1">
      <c r="A5" t="s">
        <v>310</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row>
    <row r="6" spans="1:56" s="114" customFormat="1">
      <c r="A6" t="s">
        <v>383</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row>
    <row r="7" spans="1:56">
      <c r="A7" t="s">
        <v>709</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1:56">
      <c r="A8" t="s">
        <v>710</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c r="A9" t="s">
        <v>687</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row>
    <row r="10" spans="1:56" s="114" customFormat="1">
      <c r="A10" t="s">
        <v>476</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row>
    <row r="11" spans="1:56" s="114" customFormat="1">
      <c r="A11" t="s">
        <v>452</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row>
    <row r="12" spans="1:56">
      <c r="A12" t="s">
        <v>453</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spans="1:56" s="114" customFormat="1">
      <c r="A13" t="s">
        <v>314</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row>
    <row r="14" spans="1:56">
      <c r="A14" t="s">
        <v>454</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56">
      <c r="A15" t="s">
        <v>711</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56" s="114" customFormat="1">
      <c r="A16" t="s">
        <v>384</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row>
    <row r="17" spans="1:56">
      <c r="A17" t="s">
        <v>709</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s="114" customFormat="1">
      <c r="A18" t="s">
        <v>712</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row>
    <row r="19" spans="1:56" s="114" customFormat="1">
      <c r="A19" t="s">
        <v>315</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row>
    <row r="20" spans="1:56">
      <c r="A20" t="s">
        <v>467</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c r="A21" t="s">
        <v>316</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c r="A22" t="s">
        <v>468</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c r="A23" t="s">
        <v>470</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s="114" customFormat="1">
      <c r="A24" t="s">
        <v>471</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row>
    <row r="25" spans="1:56">
      <c r="A25" t="s">
        <v>472</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c r="A26" t="s">
        <v>317</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row>
    <row r="27" spans="1:56">
      <c r="A27" t="s">
        <v>713</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row>
    <row r="28" spans="1:56">
      <c r="A28" t="s">
        <v>318</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row>
    <row r="29" spans="1:56">
      <c r="A29" t="s">
        <v>473</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row>
    <row r="30" spans="1:56">
      <c r="A30" t="s">
        <v>474</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s="114" customFormat="1">
      <c r="A31" t="s">
        <v>319</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row>
    <row r="32" spans="1:56" s="114" customFormat="1">
      <c r="A32" t="s">
        <v>320</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row>
    <row r="33" spans="1:56">
      <c r="A33" t="s">
        <v>475</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row>
    <row r="34" spans="1:56" s="114" customFormat="1">
      <c r="A34" t="s">
        <v>322</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row>
    <row r="35" spans="1:56">
      <c r="A35" t="s">
        <v>477</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row>
    <row r="36" spans="1:56">
      <c r="A36" t="s">
        <v>478</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row r="37" spans="1:56">
      <c r="A37" t="s">
        <v>479</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row>
    <row r="38" spans="1:56">
      <c r="A38" t="s">
        <v>480</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row>
    <row r="39" spans="1:56">
      <c r="A39" t="s">
        <v>483</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row>
    <row r="40" spans="1:56">
      <c r="A40" t="s">
        <v>484</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row>
    <row r="41" spans="1:56">
      <c r="A41" t="s">
        <v>485</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row>
    <row r="42" spans="1:56" s="114" customFormat="1">
      <c r="A42" t="s">
        <v>323</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row>
    <row r="43" spans="1:56">
      <c r="A43" t="s">
        <v>486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row>
    <row r="44" spans="1:56" s="114" customFormat="1">
      <c r="A44" t="s">
        <v>324</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row>
    <row r="45" spans="1:56">
      <c r="A45" t="s">
        <v>477</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row>
    <row r="46" spans="1:56" s="114" customFormat="1">
      <c r="A46" t="s">
        <v>478</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row>
    <row r="47" spans="1:56">
      <c r="A47" t="s">
        <v>487</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row>
    <row r="48" spans="1:56">
      <c r="A48" t="s">
        <v>488</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row>
    <row r="49" spans="1:56" s="114" customFormat="1">
      <c r="A49" t="s">
        <v>491</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row>
    <row r="50" spans="1:56">
      <c r="A50" t="s">
        <v>325</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row>
    <row r="51" spans="1:56">
      <c r="A51" t="s">
        <v>714</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row>
    <row r="52" spans="1:56">
      <c r="A52" t="s">
        <v>326</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row>
    <row r="53" spans="1:56">
      <c r="A53" t="s">
        <v>494</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row>
    <row r="54" spans="1:56">
      <c r="A54" t="s">
        <v>495</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row>
    <row r="55" spans="1:56">
      <c r="A55" t="s">
        <v>496</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c r="A56" t="s">
        <v>497</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c r="A57" t="s">
        <v>498</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c r="A58" t="s">
        <v>499</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c r="A59" t="s">
        <v>500</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row>
    <row r="60" spans="1:56">
      <c r="A60" t="s">
        <v>502</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c r="A61" t="s">
        <v>503</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row>
    <row r="62" spans="1:56" s="114" customFormat="1">
      <c r="A62" t="s">
        <v>504</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row>
    <row r="63" spans="1:56">
      <c r="A63" t="s">
        <v>327</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row>
    <row r="64" spans="1:56">
      <c r="A64" t="s">
        <v>505</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row>
    <row r="65" spans="1:56">
      <c r="A65" t="s">
        <v>511</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c r="A66" t="s">
        <v>328</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row>
    <row r="67" spans="1:56">
      <c r="A67" t="s">
        <v>513</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c r="A68" t="s">
        <v>514</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c r="A69" t="s">
        <v>630</v>
      </c>
      <c r="B69" t="s">
        <v>728</v>
      </c>
      <c r="C69" t="s">
        <v>631</v>
      </c>
      <c r="D69" t="s">
        <v>632</v>
      </c>
      <c r="E69" t="s">
        <v>633</v>
      </c>
      <c r="F69" t="s">
        <v>634</v>
      </c>
      <c r="G69" t="s">
        <v>635</v>
      </c>
      <c r="H69" t="s">
        <v>636</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c r="A70" t="s">
        <v>684</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c r="A71" t="s">
        <v>685</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c r="A72" t="s">
        <v>686</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row>
    <row r="74" spans="1:56">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row>
    <row r="75" spans="1:56">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row>
    <row r="76" spans="1:56">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row>
    <row r="89" spans="1:56">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c r="BB98" s="80"/>
    </row>
    <row r="99" spans="1:56">
      <c r="BB99" s="80"/>
    </row>
    <row r="100" spans="1:56">
      <c r="BB100" s="80"/>
    </row>
    <row r="101" spans="1:56">
      <c r="BB101" s="80"/>
    </row>
    <row r="102" spans="1:56">
      <c r="BB102" s="80"/>
    </row>
    <row r="103" spans="1:56">
      <c r="BB103" s="80"/>
    </row>
    <row r="104" spans="1:56">
      <c r="BB104" s="80"/>
    </row>
    <row r="105" spans="1:56">
      <c r="BB105" s="80"/>
    </row>
    <row r="106" spans="1:56">
      <c r="BB106" s="80"/>
    </row>
    <row r="107" spans="1:56">
      <c r="BB107" s="80"/>
    </row>
    <row r="108" spans="1:56">
      <c r="BB108" s="80"/>
    </row>
    <row r="109" spans="1:56">
      <c r="BB109" s="80"/>
    </row>
    <row r="110" spans="1:56">
      <c r="BB110" s="80"/>
    </row>
    <row r="111" spans="1:56">
      <c r="BB111" s="80"/>
    </row>
    <row r="112" spans="1:56">
      <c r="BB112" s="80"/>
    </row>
    <row r="113" spans="1:70">
      <c r="A113" s="130" t="s">
        <v>319</v>
      </c>
      <c r="B113" s="131">
        <f>INDEX(B$3:B$112,MATCH($A$113,$A$3:$A$112,0),1)</f>
        <v>4176527</v>
      </c>
      <c r="C113" s="131">
        <f t="shared" ref="C113:BL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c r="BL113" s="131">
        <f t="shared" si="0"/>
        <v>0</v>
      </c>
    </row>
    <row r="114" spans="1:70">
      <c r="A114" s="130" t="s">
        <v>322</v>
      </c>
      <c r="B114" s="131">
        <f>INDEX(B$3:B$112,MATCH($A$114,$A$3:$A$112,0),1)</f>
        <v>16886424</v>
      </c>
      <c r="C114" s="131">
        <f t="shared" ref="C114:BL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c r="BL114" s="131">
        <f t="shared" si="1"/>
        <v>0</v>
      </c>
    </row>
    <row r="115" spans="1:70">
      <c r="A115" s="130" t="s">
        <v>324</v>
      </c>
      <c r="B115" s="131">
        <f>INDEX(B$3:B$112,MATCH($A$115,$A$3:$A$112,0),1)</f>
        <v>37456231</v>
      </c>
      <c r="C115" s="131">
        <f t="shared" ref="C115:BL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c r="BL115" s="131">
        <f t="shared" si="2"/>
        <v>0</v>
      </c>
    </row>
    <row r="116" spans="1:70" s="80" customFormat="1">
      <c r="A116" s="81" t="s">
        <v>2</v>
      </c>
      <c r="B116" s="80">
        <f>B113+B114</f>
        <v>21062951</v>
      </c>
      <c r="C116" s="80">
        <f t="shared" ref="C116:BL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ref="P116" si="4">P113+P114</f>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c r="BL116" s="80">
        <f t="shared" si="3"/>
        <v>0</v>
      </c>
    </row>
    <row r="117" spans="1:70" s="80" customFormat="1">
      <c r="A117" s="81" t="s">
        <v>3</v>
      </c>
      <c r="B117" s="80">
        <f>B115</f>
        <v>37456231</v>
      </c>
      <c r="C117" s="80">
        <f t="shared" ref="C117:BL117" si="5">C115</f>
        <v>34231357</v>
      </c>
      <c r="D117" s="80">
        <f t="shared" si="5"/>
        <v>31732122.27</v>
      </c>
      <c r="E117" s="80">
        <f t="shared" si="5"/>
        <v>31256413</v>
      </c>
      <c r="F117" s="80">
        <f t="shared" si="5"/>
        <v>32693529</v>
      </c>
      <c r="G117" s="80">
        <f t="shared" si="5"/>
        <v>30042548</v>
      </c>
      <c r="H117" s="80">
        <f t="shared" si="5"/>
        <v>29466966.129999999</v>
      </c>
      <c r="I117" s="80">
        <f t="shared" si="5"/>
        <v>0</v>
      </c>
      <c r="J117" s="80">
        <f t="shared" si="5"/>
        <v>0</v>
      </c>
      <c r="K117" s="80">
        <f t="shared" si="5"/>
        <v>0</v>
      </c>
      <c r="L117" s="80">
        <f t="shared" si="5"/>
        <v>0</v>
      </c>
      <c r="M117" s="80">
        <f t="shared" si="5"/>
        <v>0</v>
      </c>
      <c r="N117" s="80">
        <f t="shared" si="5"/>
        <v>0</v>
      </c>
      <c r="O117" s="80">
        <f t="shared" si="5"/>
        <v>0</v>
      </c>
      <c r="P117" s="80">
        <f t="shared" ref="P117" si="6">P115</f>
        <v>0</v>
      </c>
      <c r="Q117" s="80">
        <f t="shared" si="5"/>
        <v>0</v>
      </c>
      <c r="R117" s="80">
        <f t="shared" si="5"/>
        <v>0</v>
      </c>
      <c r="S117" s="80">
        <f t="shared" si="5"/>
        <v>0</v>
      </c>
      <c r="T117" s="80">
        <f t="shared" si="5"/>
        <v>0</v>
      </c>
      <c r="U117" s="80">
        <f t="shared" si="5"/>
        <v>0</v>
      </c>
      <c r="V117" s="80">
        <f t="shared" si="5"/>
        <v>0</v>
      </c>
      <c r="W117" s="80">
        <f t="shared" si="5"/>
        <v>0</v>
      </c>
      <c r="X117" s="80">
        <f t="shared" si="5"/>
        <v>0</v>
      </c>
      <c r="Y117" s="80">
        <f t="shared" si="5"/>
        <v>0</v>
      </c>
      <c r="Z117" s="80">
        <f t="shared" si="5"/>
        <v>0</v>
      </c>
      <c r="AA117" s="80">
        <f t="shared" si="5"/>
        <v>0</v>
      </c>
      <c r="AB117" s="80">
        <f t="shared" si="5"/>
        <v>0</v>
      </c>
      <c r="AC117" s="80">
        <f t="shared" si="5"/>
        <v>0</v>
      </c>
      <c r="AD117" s="80">
        <f t="shared" si="5"/>
        <v>0</v>
      </c>
      <c r="AE117" s="80">
        <f t="shared" si="5"/>
        <v>0</v>
      </c>
      <c r="AF117" s="80">
        <f t="shared" si="5"/>
        <v>0</v>
      </c>
      <c r="AG117" s="80">
        <f t="shared" si="5"/>
        <v>0</v>
      </c>
      <c r="AH117" s="80">
        <f t="shared" si="5"/>
        <v>0</v>
      </c>
      <c r="AI117" s="80">
        <f t="shared" si="5"/>
        <v>0</v>
      </c>
      <c r="AJ117" s="80">
        <f t="shared" si="5"/>
        <v>0</v>
      </c>
      <c r="AK117" s="80">
        <f t="shared" si="5"/>
        <v>0</v>
      </c>
      <c r="AL117" s="80">
        <f t="shared" si="5"/>
        <v>0</v>
      </c>
      <c r="AM117" s="80">
        <f t="shared" si="5"/>
        <v>0</v>
      </c>
      <c r="AN117" s="80">
        <f t="shared" si="5"/>
        <v>0</v>
      </c>
      <c r="AO117" s="80">
        <f t="shared" si="5"/>
        <v>0</v>
      </c>
      <c r="AP117" s="80">
        <f t="shared" si="5"/>
        <v>0</v>
      </c>
      <c r="AQ117" s="80">
        <f t="shared" si="5"/>
        <v>0</v>
      </c>
      <c r="AR117" s="80">
        <f t="shared" si="5"/>
        <v>0</v>
      </c>
      <c r="AS117" s="80">
        <f t="shared" si="5"/>
        <v>0</v>
      </c>
      <c r="AT117" s="80">
        <f t="shared" si="5"/>
        <v>0</v>
      </c>
      <c r="AU117" s="80">
        <f t="shared" si="5"/>
        <v>0</v>
      </c>
      <c r="AV117" s="80">
        <f t="shared" si="5"/>
        <v>0</v>
      </c>
      <c r="AW117" s="80">
        <f t="shared" si="5"/>
        <v>0</v>
      </c>
      <c r="AX117" s="80">
        <f t="shared" si="5"/>
        <v>0</v>
      </c>
      <c r="AY117" s="80">
        <f t="shared" si="5"/>
        <v>0</v>
      </c>
      <c r="AZ117" s="80">
        <f t="shared" si="5"/>
        <v>0</v>
      </c>
      <c r="BA117" s="80">
        <f t="shared" si="5"/>
        <v>0</v>
      </c>
      <c r="BB117" s="80">
        <f t="shared" si="5"/>
        <v>0</v>
      </c>
      <c r="BC117" s="80">
        <f t="shared" si="5"/>
        <v>0</v>
      </c>
      <c r="BD117" s="80">
        <f t="shared" si="5"/>
        <v>0</v>
      </c>
      <c r="BE117" s="80">
        <f t="shared" si="5"/>
        <v>0</v>
      </c>
      <c r="BF117" s="80">
        <f t="shared" si="5"/>
        <v>0</v>
      </c>
      <c r="BG117" s="80">
        <f t="shared" si="5"/>
        <v>0</v>
      </c>
      <c r="BH117" s="80">
        <f t="shared" si="5"/>
        <v>0</v>
      </c>
      <c r="BI117" s="80">
        <f t="shared" si="5"/>
        <v>0</v>
      </c>
      <c r="BJ117" s="80">
        <f t="shared" si="5"/>
        <v>0</v>
      </c>
      <c r="BK117" s="80">
        <f t="shared" si="5"/>
        <v>0</v>
      </c>
      <c r="BL117" s="80">
        <f t="shared" si="5"/>
        <v>0</v>
      </c>
    </row>
    <row r="118" spans="1:70" s="82" customFormat="1">
      <c r="A118" s="81" t="s">
        <v>4</v>
      </c>
      <c r="B118" s="82">
        <f>SUM(B116:B117)</f>
        <v>58519182</v>
      </c>
      <c r="C118" s="82">
        <f t="shared" ref="C118:BL118" si="7">SUM(C116:C117)</f>
        <v>52068365</v>
      </c>
      <c r="D118" s="82">
        <f t="shared" si="7"/>
        <v>50974748.599999994</v>
      </c>
      <c r="E118" s="82">
        <f t="shared" si="7"/>
        <v>48459702</v>
      </c>
      <c r="F118" s="82">
        <f t="shared" si="7"/>
        <v>46881390</v>
      </c>
      <c r="G118" s="82">
        <f t="shared" si="7"/>
        <v>45440816</v>
      </c>
      <c r="H118" s="82">
        <f t="shared" si="7"/>
        <v>44136239.349999994</v>
      </c>
      <c r="I118" s="82">
        <f t="shared" si="7"/>
        <v>0</v>
      </c>
      <c r="J118" s="82">
        <f t="shared" si="7"/>
        <v>0</v>
      </c>
      <c r="K118" s="82">
        <f t="shared" si="7"/>
        <v>0</v>
      </c>
      <c r="L118" s="82">
        <f t="shared" si="7"/>
        <v>0</v>
      </c>
      <c r="M118" s="82">
        <f t="shared" si="7"/>
        <v>0</v>
      </c>
      <c r="N118" s="82">
        <f t="shared" si="7"/>
        <v>0</v>
      </c>
      <c r="O118" s="82">
        <f t="shared" si="7"/>
        <v>0</v>
      </c>
      <c r="P118" s="82">
        <f t="shared" ref="P118" si="8">SUM(P116:P117)</f>
        <v>0</v>
      </c>
      <c r="Q118" s="82">
        <f t="shared" si="7"/>
        <v>0</v>
      </c>
      <c r="R118" s="82">
        <f t="shared" si="7"/>
        <v>0</v>
      </c>
      <c r="S118" s="82">
        <f t="shared" si="7"/>
        <v>0</v>
      </c>
      <c r="T118" s="82">
        <f t="shared" si="7"/>
        <v>0</v>
      </c>
      <c r="U118" s="82">
        <f t="shared" si="7"/>
        <v>0</v>
      </c>
      <c r="V118" s="82">
        <f t="shared" si="7"/>
        <v>0</v>
      </c>
      <c r="W118" s="82">
        <f t="shared" si="7"/>
        <v>0</v>
      </c>
      <c r="X118" s="82">
        <f t="shared" si="7"/>
        <v>0</v>
      </c>
      <c r="Y118" s="82">
        <f t="shared" si="7"/>
        <v>0</v>
      </c>
      <c r="Z118" s="82">
        <f t="shared" si="7"/>
        <v>0</v>
      </c>
      <c r="AA118" s="82">
        <f t="shared" si="7"/>
        <v>0</v>
      </c>
      <c r="AB118" s="82">
        <f t="shared" si="7"/>
        <v>0</v>
      </c>
      <c r="AC118" s="82">
        <f t="shared" si="7"/>
        <v>0</v>
      </c>
      <c r="AD118" s="82">
        <f t="shared" si="7"/>
        <v>0</v>
      </c>
      <c r="AE118" s="82">
        <f t="shared" si="7"/>
        <v>0</v>
      </c>
      <c r="AF118" s="82">
        <f t="shared" si="7"/>
        <v>0</v>
      </c>
      <c r="AG118" s="82">
        <f t="shared" si="7"/>
        <v>0</v>
      </c>
      <c r="AH118" s="82">
        <f t="shared" si="7"/>
        <v>0</v>
      </c>
      <c r="AI118" s="82">
        <f t="shared" si="7"/>
        <v>0</v>
      </c>
      <c r="AJ118" s="82">
        <f t="shared" si="7"/>
        <v>0</v>
      </c>
      <c r="AK118" s="82">
        <f t="shared" si="7"/>
        <v>0</v>
      </c>
      <c r="AL118" s="82">
        <f t="shared" si="7"/>
        <v>0</v>
      </c>
      <c r="AM118" s="82">
        <f t="shared" si="7"/>
        <v>0</v>
      </c>
      <c r="AN118" s="82">
        <f t="shared" si="7"/>
        <v>0</v>
      </c>
      <c r="AO118" s="82">
        <f t="shared" si="7"/>
        <v>0</v>
      </c>
      <c r="AP118" s="82">
        <f t="shared" si="7"/>
        <v>0</v>
      </c>
      <c r="AQ118" s="82">
        <f t="shared" si="7"/>
        <v>0</v>
      </c>
      <c r="AR118" s="82">
        <f t="shared" si="7"/>
        <v>0</v>
      </c>
      <c r="AS118" s="82">
        <f t="shared" si="7"/>
        <v>0</v>
      </c>
      <c r="AT118" s="82">
        <f t="shared" si="7"/>
        <v>0</v>
      </c>
      <c r="AU118" s="82">
        <f t="shared" si="7"/>
        <v>0</v>
      </c>
      <c r="AV118" s="82">
        <f t="shared" si="7"/>
        <v>0</v>
      </c>
      <c r="AW118" s="82">
        <f t="shared" si="7"/>
        <v>0</v>
      </c>
      <c r="AX118" s="82">
        <f t="shared" si="7"/>
        <v>0</v>
      </c>
      <c r="AY118" s="82">
        <f t="shared" si="7"/>
        <v>0</v>
      </c>
      <c r="AZ118" s="82">
        <f t="shared" si="7"/>
        <v>0</v>
      </c>
      <c r="BA118" s="82">
        <f t="shared" si="7"/>
        <v>0</v>
      </c>
      <c r="BB118" s="82">
        <f t="shared" si="7"/>
        <v>0</v>
      </c>
      <c r="BC118" s="82">
        <f t="shared" si="7"/>
        <v>0</v>
      </c>
      <c r="BD118" s="82">
        <f t="shared" si="7"/>
        <v>0</v>
      </c>
      <c r="BE118" s="82">
        <f t="shared" si="7"/>
        <v>0</v>
      </c>
      <c r="BF118" s="82">
        <f t="shared" si="7"/>
        <v>0</v>
      </c>
      <c r="BG118" s="82">
        <f t="shared" si="7"/>
        <v>0</v>
      </c>
      <c r="BH118" s="82">
        <f t="shared" si="7"/>
        <v>0</v>
      </c>
      <c r="BI118" s="82">
        <f t="shared" si="7"/>
        <v>0</v>
      </c>
      <c r="BJ118" s="82">
        <f t="shared" si="7"/>
        <v>0</v>
      </c>
      <c r="BK118" s="82">
        <f t="shared" si="7"/>
        <v>0</v>
      </c>
      <c r="BL118" s="82">
        <f t="shared" si="7"/>
        <v>0</v>
      </c>
    </row>
    <row r="119" spans="1:70">
      <c r="A119" t="s">
        <v>383</v>
      </c>
      <c r="B119" s="151">
        <f t="shared" ref="B119:BA119" si="9">INDEX(B$3:B$116,MATCH($A$119,$A$3:$A$116,0),1)</f>
        <v>41875732</v>
      </c>
      <c r="C119" s="151">
        <f t="shared" si="9"/>
        <v>39681741</v>
      </c>
      <c r="D119" s="151">
        <f t="shared" si="9"/>
        <v>39345736.619999997</v>
      </c>
      <c r="E119" s="151">
        <f t="shared" si="9"/>
        <v>38012771</v>
      </c>
      <c r="F119" s="151">
        <f t="shared" si="9"/>
        <v>36669916</v>
      </c>
      <c r="G119" s="151">
        <f t="shared" si="9"/>
        <v>36995214</v>
      </c>
      <c r="H119" s="151">
        <f t="shared" si="9"/>
        <v>34902345.200000003</v>
      </c>
      <c r="I119" s="151">
        <f t="shared" si="9"/>
        <v>0</v>
      </c>
      <c r="J119" s="151">
        <f t="shared" si="9"/>
        <v>0</v>
      </c>
      <c r="K119" s="151">
        <f t="shared" si="9"/>
        <v>0</v>
      </c>
      <c r="L119" s="151">
        <f t="shared" si="9"/>
        <v>0</v>
      </c>
      <c r="M119" s="151">
        <f t="shared" si="9"/>
        <v>0</v>
      </c>
      <c r="N119" s="151">
        <f t="shared" si="9"/>
        <v>0</v>
      </c>
      <c r="O119" s="151">
        <f t="shared" si="9"/>
        <v>0</v>
      </c>
      <c r="P119" s="151">
        <f t="shared" si="9"/>
        <v>0</v>
      </c>
      <c r="Q119" s="151">
        <f t="shared" si="9"/>
        <v>0</v>
      </c>
      <c r="R119" s="151">
        <f t="shared" si="9"/>
        <v>0</v>
      </c>
      <c r="S119" s="151">
        <f t="shared" si="9"/>
        <v>0</v>
      </c>
      <c r="T119" s="151">
        <f t="shared" si="9"/>
        <v>0</v>
      </c>
      <c r="U119" s="151">
        <f t="shared" si="9"/>
        <v>0</v>
      </c>
      <c r="V119" s="151">
        <f t="shared" si="9"/>
        <v>0</v>
      </c>
      <c r="W119" s="151">
        <f t="shared" si="9"/>
        <v>0</v>
      </c>
      <c r="X119" s="151">
        <f t="shared" si="9"/>
        <v>0</v>
      </c>
      <c r="Y119" s="151">
        <f t="shared" si="9"/>
        <v>0</v>
      </c>
      <c r="Z119" s="151">
        <f t="shared" si="9"/>
        <v>0</v>
      </c>
      <c r="AA119" s="151">
        <f t="shared" si="9"/>
        <v>0</v>
      </c>
      <c r="AB119" s="151">
        <f t="shared" si="9"/>
        <v>0</v>
      </c>
      <c r="AC119" s="151">
        <f t="shared" si="9"/>
        <v>0</v>
      </c>
      <c r="AD119" s="151">
        <f t="shared" si="9"/>
        <v>0</v>
      </c>
      <c r="AE119" s="151">
        <f t="shared" si="9"/>
        <v>0</v>
      </c>
      <c r="AF119" s="151">
        <f t="shared" si="9"/>
        <v>0</v>
      </c>
      <c r="AG119" s="151">
        <f t="shared" si="9"/>
        <v>0</v>
      </c>
      <c r="AH119" s="151">
        <f t="shared" si="9"/>
        <v>0</v>
      </c>
      <c r="AI119" s="151">
        <f t="shared" si="9"/>
        <v>0</v>
      </c>
      <c r="AJ119" s="151">
        <f t="shared" si="9"/>
        <v>0</v>
      </c>
      <c r="AK119" s="151">
        <f t="shared" si="9"/>
        <v>0</v>
      </c>
      <c r="AL119" s="151">
        <f t="shared" si="9"/>
        <v>0</v>
      </c>
      <c r="AM119" s="151">
        <f t="shared" si="9"/>
        <v>0</v>
      </c>
      <c r="AN119" s="151">
        <f t="shared" si="9"/>
        <v>0</v>
      </c>
      <c r="AO119" s="151">
        <f t="shared" si="9"/>
        <v>0</v>
      </c>
      <c r="AP119" s="151">
        <f t="shared" si="9"/>
        <v>0</v>
      </c>
      <c r="AQ119" s="151">
        <f t="shared" si="9"/>
        <v>0</v>
      </c>
      <c r="AR119" s="151">
        <f t="shared" si="9"/>
        <v>0</v>
      </c>
      <c r="AS119" s="151">
        <f t="shared" si="9"/>
        <v>0</v>
      </c>
      <c r="AT119" s="151">
        <f t="shared" si="9"/>
        <v>0</v>
      </c>
      <c r="AU119" s="151">
        <f t="shared" si="9"/>
        <v>0</v>
      </c>
      <c r="AV119" s="151">
        <f t="shared" si="9"/>
        <v>0</v>
      </c>
      <c r="AW119" s="151">
        <f t="shared" si="9"/>
        <v>0</v>
      </c>
      <c r="AX119" s="151">
        <f t="shared" si="9"/>
        <v>0</v>
      </c>
      <c r="AY119" s="151">
        <f t="shared" si="9"/>
        <v>0</v>
      </c>
      <c r="AZ119" s="151">
        <f t="shared" si="9"/>
        <v>0</v>
      </c>
      <c r="BA119" s="151">
        <f t="shared" si="9"/>
        <v>0</v>
      </c>
      <c r="BB119" s="80"/>
    </row>
    <row r="120" spans="1:70">
      <c r="A120" t="s">
        <v>384</v>
      </c>
      <c r="B120" s="151">
        <f t="shared" ref="B120:BA120" si="10">INDEX(B$3:B$116,MATCH($A$120,$A$3:$A$116,0),1)</f>
        <v>34013376</v>
      </c>
      <c r="C120" s="151">
        <f t="shared" si="10"/>
        <v>31314860</v>
      </c>
      <c r="D120" s="151">
        <f t="shared" si="10"/>
        <v>29935649.48</v>
      </c>
      <c r="E120" s="151">
        <f t="shared" si="10"/>
        <v>27638003</v>
      </c>
      <c r="F120" s="151">
        <f t="shared" si="10"/>
        <v>25106703</v>
      </c>
      <c r="G120" s="151">
        <f t="shared" si="10"/>
        <v>24060209</v>
      </c>
      <c r="H120" s="151">
        <f t="shared" si="10"/>
        <v>23636439.629999999</v>
      </c>
      <c r="I120" s="151">
        <f t="shared" si="10"/>
        <v>0</v>
      </c>
      <c r="J120" s="151">
        <f t="shared" si="10"/>
        <v>0</v>
      </c>
      <c r="K120" s="151">
        <f t="shared" si="10"/>
        <v>0</v>
      </c>
      <c r="L120" s="151">
        <f t="shared" si="10"/>
        <v>0</v>
      </c>
      <c r="M120" s="151">
        <f t="shared" si="10"/>
        <v>0</v>
      </c>
      <c r="N120" s="151">
        <f t="shared" si="10"/>
        <v>0</v>
      </c>
      <c r="O120" s="151">
        <f t="shared" si="10"/>
        <v>0</v>
      </c>
      <c r="P120" s="151">
        <f t="shared" si="10"/>
        <v>0</v>
      </c>
      <c r="Q120" s="151">
        <f t="shared" si="10"/>
        <v>0</v>
      </c>
      <c r="R120" s="151">
        <f t="shared" si="10"/>
        <v>0</v>
      </c>
      <c r="S120" s="151">
        <f t="shared" si="10"/>
        <v>0</v>
      </c>
      <c r="T120" s="151">
        <f t="shared" si="10"/>
        <v>0</v>
      </c>
      <c r="U120" s="151">
        <f t="shared" si="10"/>
        <v>0</v>
      </c>
      <c r="V120" s="151">
        <f t="shared" si="10"/>
        <v>0</v>
      </c>
      <c r="W120" s="151">
        <f t="shared" si="10"/>
        <v>0</v>
      </c>
      <c r="X120" s="151">
        <f t="shared" si="10"/>
        <v>0</v>
      </c>
      <c r="Y120" s="151">
        <f t="shared" si="10"/>
        <v>0</v>
      </c>
      <c r="Z120" s="151">
        <f t="shared" si="10"/>
        <v>0</v>
      </c>
      <c r="AA120" s="151">
        <f t="shared" si="10"/>
        <v>0</v>
      </c>
      <c r="AB120" s="151">
        <f t="shared" si="10"/>
        <v>0</v>
      </c>
      <c r="AC120" s="151">
        <f t="shared" si="10"/>
        <v>0</v>
      </c>
      <c r="AD120" s="151">
        <f t="shared" si="10"/>
        <v>0</v>
      </c>
      <c r="AE120" s="151">
        <f t="shared" si="10"/>
        <v>0</v>
      </c>
      <c r="AF120" s="151">
        <f t="shared" si="10"/>
        <v>0</v>
      </c>
      <c r="AG120" s="151">
        <f t="shared" si="10"/>
        <v>0</v>
      </c>
      <c r="AH120" s="151">
        <f t="shared" si="10"/>
        <v>0</v>
      </c>
      <c r="AI120" s="151">
        <f t="shared" si="10"/>
        <v>0</v>
      </c>
      <c r="AJ120" s="151">
        <f t="shared" si="10"/>
        <v>0</v>
      </c>
      <c r="AK120" s="151">
        <f t="shared" si="10"/>
        <v>0</v>
      </c>
      <c r="AL120" s="151">
        <f t="shared" si="10"/>
        <v>0</v>
      </c>
      <c r="AM120" s="151">
        <f t="shared" si="10"/>
        <v>0</v>
      </c>
      <c r="AN120" s="151">
        <f t="shared" si="10"/>
        <v>0</v>
      </c>
      <c r="AO120" s="151">
        <f t="shared" si="10"/>
        <v>0</v>
      </c>
      <c r="AP120" s="151">
        <f t="shared" si="10"/>
        <v>0</v>
      </c>
      <c r="AQ120" s="151">
        <f t="shared" si="10"/>
        <v>0</v>
      </c>
      <c r="AR120" s="151">
        <f t="shared" si="10"/>
        <v>0</v>
      </c>
      <c r="AS120" s="151">
        <f t="shared" si="10"/>
        <v>0</v>
      </c>
      <c r="AT120" s="151">
        <f t="shared" si="10"/>
        <v>0</v>
      </c>
      <c r="AU120" s="151">
        <f t="shared" si="10"/>
        <v>0</v>
      </c>
      <c r="AV120" s="151">
        <f t="shared" si="10"/>
        <v>0</v>
      </c>
      <c r="AW120" s="151">
        <f t="shared" si="10"/>
        <v>0</v>
      </c>
      <c r="AX120" s="151">
        <f t="shared" si="10"/>
        <v>0</v>
      </c>
      <c r="AY120" s="151">
        <f t="shared" si="10"/>
        <v>0</v>
      </c>
      <c r="AZ120" s="151">
        <f t="shared" si="10"/>
        <v>0</v>
      </c>
      <c r="BA120" s="151">
        <f t="shared" si="10"/>
        <v>0</v>
      </c>
      <c r="BB120" s="80"/>
    </row>
    <row r="121" spans="1:70" ht="14">
      <c r="A121" s="152" t="s">
        <v>387</v>
      </c>
      <c r="B121" s="80">
        <f>SUM(B119:B120)</f>
        <v>75889108</v>
      </c>
      <c r="C121" s="80">
        <f t="shared" ref="C121:BA121" si="11">SUM(C119:C120)</f>
        <v>70996601</v>
      </c>
      <c r="D121" s="80">
        <f t="shared" si="11"/>
        <v>69281386.099999994</v>
      </c>
      <c r="E121" s="80">
        <f t="shared" si="11"/>
        <v>65650774</v>
      </c>
      <c r="F121" s="80">
        <f t="shared" si="11"/>
        <v>61776619</v>
      </c>
      <c r="G121" s="80">
        <f t="shared" si="11"/>
        <v>61055423</v>
      </c>
      <c r="H121" s="80">
        <f t="shared" si="11"/>
        <v>58538784.829999998</v>
      </c>
      <c r="I121" s="80">
        <f t="shared" si="11"/>
        <v>0</v>
      </c>
      <c r="J121" s="80">
        <f t="shared" si="11"/>
        <v>0</v>
      </c>
      <c r="K121" s="80">
        <f t="shared" si="11"/>
        <v>0</v>
      </c>
      <c r="L121" s="80">
        <f t="shared" si="11"/>
        <v>0</v>
      </c>
      <c r="M121" s="80">
        <f t="shared" si="11"/>
        <v>0</v>
      </c>
      <c r="N121" s="80">
        <f t="shared" si="11"/>
        <v>0</v>
      </c>
      <c r="O121" s="80">
        <f t="shared" si="11"/>
        <v>0</v>
      </c>
      <c r="P121" s="80">
        <f t="shared" ref="P121" si="12">SUM(P119:P120)</f>
        <v>0</v>
      </c>
      <c r="Q121" s="80">
        <f t="shared" si="11"/>
        <v>0</v>
      </c>
      <c r="R121" s="80">
        <f t="shared" si="11"/>
        <v>0</v>
      </c>
      <c r="S121" s="80">
        <f t="shared" si="11"/>
        <v>0</v>
      </c>
      <c r="T121" s="80">
        <f t="shared" si="11"/>
        <v>0</v>
      </c>
      <c r="U121" s="80">
        <f t="shared" si="11"/>
        <v>0</v>
      </c>
      <c r="V121" s="80">
        <f t="shared" si="11"/>
        <v>0</v>
      </c>
      <c r="W121" s="80">
        <f t="shared" si="11"/>
        <v>0</v>
      </c>
      <c r="X121" s="80">
        <f t="shared" si="11"/>
        <v>0</v>
      </c>
      <c r="Y121" s="80">
        <f t="shared" si="11"/>
        <v>0</v>
      </c>
      <c r="Z121" s="80">
        <f t="shared" si="11"/>
        <v>0</v>
      </c>
      <c r="AA121" s="80">
        <f t="shared" si="11"/>
        <v>0</v>
      </c>
      <c r="AB121" s="80">
        <f t="shared" si="11"/>
        <v>0</v>
      </c>
      <c r="AC121" s="80">
        <f t="shared" si="11"/>
        <v>0</v>
      </c>
      <c r="AD121" s="80">
        <f t="shared" si="11"/>
        <v>0</v>
      </c>
      <c r="AE121" s="80">
        <f t="shared" si="11"/>
        <v>0</v>
      </c>
      <c r="AF121" s="80">
        <f t="shared" si="11"/>
        <v>0</v>
      </c>
      <c r="AG121" s="80">
        <f t="shared" si="11"/>
        <v>0</v>
      </c>
      <c r="AH121" s="80">
        <f t="shared" si="11"/>
        <v>0</v>
      </c>
      <c r="AI121" s="80">
        <f t="shared" si="11"/>
        <v>0</v>
      </c>
      <c r="AJ121" s="80">
        <f t="shared" si="11"/>
        <v>0</v>
      </c>
      <c r="AK121" s="80">
        <f t="shared" si="11"/>
        <v>0</v>
      </c>
      <c r="AL121" s="80">
        <f t="shared" si="11"/>
        <v>0</v>
      </c>
      <c r="AM121" s="80">
        <f t="shared" si="11"/>
        <v>0</v>
      </c>
      <c r="AN121" s="80">
        <f t="shared" si="11"/>
        <v>0</v>
      </c>
      <c r="AO121" s="80">
        <f t="shared" si="11"/>
        <v>0</v>
      </c>
      <c r="AP121" s="80">
        <f t="shared" si="11"/>
        <v>0</v>
      </c>
      <c r="AQ121" s="80">
        <f t="shared" si="11"/>
        <v>0</v>
      </c>
      <c r="AR121" s="80">
        <f t="shared" si="11"/>
        <v>0</v>
      </c>
      <c r="AS121" s="80">
        <f t="shared" si="11"/>
        <v>0</v>
      </c>
      <c r="AT121" s="80">
        <f t="shared" si="11"/>
        <v>0</v>
      </c>
      <c r="AU121" s="80">
        <f t="shared" si="11"/>
        <v>0</v>
      </c>
      <c r="AV121" s="80">
        <f t="shared" si="11"/>
        <v>0</v>
      </c>
      <c r="AW121" s="80">
        <f t="shared" si="11"/>
        <v>0</v>
      </c>
      <c r="AX121" s="80">
        <f t="shared" si="11"/>
        <v>0</v>
      </c>
      <c r="AY121" s="80">
        <f t="shared" si="11"/>
        <v>0</v>
      </c>
      <c r="AZ121" s="80">
        <f t="shared" si="11"/>
        <v>0</v>
      </c>
      <c r="BA121" s="80">
        <f t="shared" si="11"/>
        <v>0</v>
      </c>
    </row>
    <row r="122" spans="1:70" s="80" customFormat="1">
      <c r="A122" s="81" t="s">
        <v>367</v>
      </c>
      <c r="B122" s="80">
        <f t="shared" ref="B122:BL122" si="13">+B10+B11</f>
        <v>408623</v>
      </c>
      <c r="C122" s="80">
        <f t="shared" si="13"/>
        <v>335390</v>
      </c>
      <c r="D122" s="80">
        <f t="shared" si="13"/>
        <v>139753.32999999999</v>
      </c>
      <c r="E122" s="80">
        <f t="shared" si="13"/>
        <v>165731</v>
      </c>
      <c r="F122" s="80">
        <f t="shared" si="13"/>
        <v>177973</v>
      </c>
      <c r="G122" s="80">
        <f t="shared" si="13"/>
        <v>197718</v>
      </c>
      <c r="H122" s="80">
        <f t="shared" si="13"/>
        <v>135131.14000000001</v>
      </c>
      <c r="I122" s="80">
        <f t="shared" si="13"/>
        <v>0</v>
      </c>
      <c r="J122" s="80">
        <f t="shared" si="13"/>
        <v>0</v>
      </c>
      <c r="K122" s="80">
        <f t="shared" si="13"/>
        <v>0</v>
      </c>
      <c r="L122" s="80">
        <f t="shared" si="13"/>
        <v>0</v>
      </c>
      <c r="M122" s="80">
        <f t="shared" si="13"/>
        <v>0</v>
      </c>
      <c r="N122" s="80">
        <f t="shared" si="13"/>
        <v>0</v>
      </c>
      <c r="O122" s="80">
        <f t="shared" si="13"/>
        <v>0</v>
      </c>
      <c r="P122" s="80">
        <f t="shared" ref="P122" si="14">+P10+P11</f>
        <v>0</v>
      </c>
      <c r="Q122" s="80">
        <f t="shared" si="13"/>
        <v>0</v>
      </c>
      <c r="R122" s="80">
        <f t="shared" si="13"/>
        <v>0</v>
      </c>
      <c r="S122" s="80">
        <f t="shared" si="13"/>
        <v>0</v>
      </c>
      <c r="T122" s="80">
        <f t="shared" si="13"/>
        <v>0</v>
      </c>
      <c r="U122" s="80">
        <f t="shared" si="13"/>
        <v>0</v>
      </c>
      <c r="V122" s="80">
        <f t="shared" si="13"/>
        <v>0</v>
      </c>
      <c r="W122" s="80">
        <f t="shared" si="13"/>
        <v>0</v>
      </c>
      <c r="X122" s="80">
        <f t="shared" si="13"/>
        <v>0</v>
      </c>
      <c r="Y122" s="80">
        <f t="shared" si="13"/>
        <v>0</v>
      </c>
      <c r="Z122" s="80">
        <f t="shared" si="13"/>
        <v>0</v>
      </c>
      <c r="AA122" s="80">
        <f t="shared" si="13"/>
        <v>0</v>
      </c>
      <c r="AB122" s="80">
        <f t="shared" si="13"/>
        <v>0</v>
      </c>
      <c r="AC122" s="80">
        <f t="shared" si="13"/>
        <v>0</v>
      </c>
      <c r="AD122" s="80">
        <f t="shared" si="13"/>
        <v>0</v>
      </c>
      <c r="AE122" s="80">
        <f t="shared" si="13"/>
        <v>0</v>
      </c>
      <c r="AF122" s="80">
        <f t="shared" si="13"/>
        <v>0</v>
      </c>
      <c r="AG122" s="80">
        <f t="shared" si="13"/>
        <v>0</v>
      </c>
      <c r="AH122" s="80">
        <f t="shared" si="13"/>
        <v>0</v>
      </c>
      <c r="AI122" s="80">
        <f t="shared" si="13"/>
        <v>0</v>
      </c>
      <c r="AJ122" s="80">
        <f t="shared" si="13"/>
        <v>0</v>
      </c>
      <c r="AK122" s="80">
        <f t="shared" si="13"/>
        <v>0</v>
      </c>
      <c r="AL122" s="80">
        <f t="shared" si="13"/>
        <v>0</v>
      </c>
      <c r="AM122" s="80">
        <f t="shared" si="13"/>
        <v>0</v>
      </c>
      <c r="AN122" s="80">
        <f t="shared" si="13"/>
        <v>0</v>
      </c>
      <c r="AO122" s="80">
        <f t="shared" si="13"/>
        <v>0</v>
      </c>
      <c r="AP122" s="80">
        <f t="shared" si="13"/>
        <v>0</v>
      </c>
      <c r="AQ122" s="80">
        <f t="shared" si="13"/>
        <v>0</v>
      </c>
      <c r="AR122" s="80">
        <f t="shared" si="13"/>
        <v>0</v>
      </c>
      <c r="AS122" s="80">
        <f t="shared" si="13"/>
        <v>0</v>
      </c>
      <c r="AT122" s="80">
        <f t="shared" si="13"/>
        <v>0</v>
      </c>
      <c r="AU122" s="80">
        <f t="shared" si="13"/>
        <v>0</v>
      </c>
      <c r="AV122" s="80">
        <f t="shared" si="13"/>
        <v>0</v>
      </c>
      <c r="AW122" s="80">
        <f t="shared" si="13"/>
        <v>0</v>
      </c>
      <c r="AX122" s="80">
        <f t="shared" si="13"/>
        <v>0</v>
      </c>
      <c r="AY122" s="80">
        <f t="shared" si="13"/>
        <v>0</v>
      </c>
      <c r="AZ122" s="80">
        <f t="shared" si="13"/>
        <v>0</v>
      </c>
      <c r="BA122" s="80">
        <f t="shared" si="13"/>
        <v>0</v>
      </c>
      <c r="BB122" s="80">
        <f t="shared" si="13"/>
        <v>0</v>
      </c>
      <c r="BC122" s="80">
        <f t="shared" si="13"/>
        <v>0</v>
      </c>
      <c r="BD122" s="80">
        <f t="shared" si="13"/>
        <v>0</v>
      </c>
      <c r="BE122" s="80">
        <f t="shared" si="13"/>
        <v>0</v>
      </c>
      <c r="BF122" s="80">
        <f t="shared" si="13"/>
        <v>0</v>
      </c>
      <c r="BG122" s="80">
        <f t="shared" si="13"/>
        <v>0</v>
      </c>
      <c r="BH122" s="80">
        <f t="shared" si="13"/>
        <v>0</v>
      </c>
      <c r="BI122" s="80">
        <f t="shared" si="13"/>
        <v>0</v>
      </c>
      <c r="BJ122" s="80">
        <f t="shared" si="13"/>
        <v>0</v>
      </c>
      <c r="BK122" s="80">
        <f t="shared" si="13"/>
        <v>0</v>
      </c>
      <c r="BL122" s="80">
        <f t="shared" si="13"/>
        <v>0</v>
      </c>
    </row>
    <row r="123" spans="1:7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row>
    <row r="124" spans="1:70">
      <c r="A124" s="4" t="s">
        <v>5</v>
      </c>
    </row>
    <row r="125" spans="1:70" s="3" customFormat="1" ht="14">
      <c r="A125" t="s">
        <v>6</v>
      </c>
      <c r="B125" t="s">
        <v>727</v>
      </c>
      <c r="C125" t="s">
        <v>393</v>
      </c>
      <c r="D125" t="s">
        <v>515</v>
      </c>
      <c r="E125" t="s">
        <v>395</v>
      </c>
      <c r="F125" t="s">
        <v>396</v>
      </c>
      <c r="G125" t="s">
        <v>397</v>
      </c>
      <c r="H125" t="s">
        <v>516</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s="79"/>
      <c r="BF125" s="79"/>
      <c r="BG125" s="79"/>
      <c r="BH125" s="79"/>
      <c r="BI125" s="79"/>
      <c r="BJ125" s="79"/>
      <c r="BK125" s="79"/>
      <c r="BL125" s="79"/>
      <c r="BM125" s="79"/>
      <c r="BN125" s="79"/>
      <c r="BO125" s="79"/>
      <c r="BP125" s="79"/>
      <c r="BQ125" s="79"/>
      <c r="BR125" s="79"/>
    </row>
    <row r="126" spans="1:70">
      <c r="A126" t="s">
        <v>528</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row>
    <row r="127" spans="1:70">
      <c r="A127" t="s">
        <v>529</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row>
    <row r="128" spans="1:70">
      <c r="A128" t="s">
        <v>346</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s="80"/>
      <c r="BF128" s="80"/>
      <c r="BG128" s="80"/>
      <c r="BH128" s="80"/>
      <c r="BI128" s="80"/>
      <c r="BJ128" s="80"/>
      <c r="BK128" s="80"/>
      <c r="BL128" s="80"/>
      <c r="BM128" s="80"/>
      <c r="BN128" s="80"/>
      <c r="BO128" s="80"/>
      <c r="BP128" s="80"/>
      <c r="BQ128" s="80"/>
      <c r="BR128" s="80"/>
    </row>
    <row r="129" spans="1:70">
      <c r="A129" t="s">
        <v>348</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s="80"/>
      <c r="BF129" s="80"/>
      <c r="BG129" s="80"/>
      <c r="BH129" s="80"/>
      <c r="BI129" s="80"/>
      <c r="BJ129" s="80"/>
      <c r="BK129" s="80"/>
      <c r="BL129" s="80"/>
      <c r="BM129" s="80"/>
      <c r="BN129" s="80"/>
      <c r="BO129" s="80"/>
      <c r="BP129" s="80"/>
      <c r="BQ129" s="80"/>
      <c r="BR129" s="80"/>
    </row>
    <row r="130" spans="1:70">
      <c r="A130" t="s">
        <v>385</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80"/>
      <c r="BF130" s="80"/>
      <c r="BG130" s="80"/>
      <c r="BH130" s="80"/>
      <c r="BI130" s="80"/>
      <c r="BJ130" s="80"/>
      <c r="BK130" s="80"/>
      <c r="BL130" s="80"/>
      <c r="BM130" s="80"/>
      <c r="BN130" s="80"/>
      <c r="BO130" s="80"/>
      <c r="BP130" s="80"/>
      <c r="BQ130" s="80"/>
      <c r="BR130" s="80"/>
    </row>
    <row r="131" spans="1:70">
      <c r="A131" t="s">
        <v>309</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80"/>
      <c r="BF131" s="80"/>
      <c r="BG131" s="80"/>
      <c r="BH131" s="80"/>
      <c r="BI131" s="80"/>
      <c r="BJ131" s="80"/>
      <c r="BK131" s="80"/>
      <c r="BL131" s="80"/>
      <c r="BM131" s="80"/>
      <c r="BN131" s="80"/>
      <c r="BO131" s="80"/>
      <c r="BP131" s="80"/>
      <c r="BQ131" s="80"/>
      <c r="BR131" s="80"/>
    </row>
    <row r="132" spans="1:70">
      <c r="A132" t="s">
        <v>349</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80"/>
      <c r="BF132" s="80"/>
      <c r="BG132" s="80"/>
      <c r="BH132" s="80"/>
      <c r="BI132" s="80"/>
      <c r="BJ132" s="80"/>
      <c r="BK132" s="80"/>
      <c r="BL132" s="80"/>
      <c r="BM132" s="80"/>
      <c r="BN132" s="80"/>
      <c r="BO132" s="80"/>
      <c r="BP132" s="80"/>
      <c r="BQ132" s="80"/>
      <c r="BR132" s="80"/>
    </row>
    <row r="133" spans="1:70">
      <c r="A133" t="s">
        <v>532</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80"/>
      <c r="BF133" s="80"/>
      <c r="BG133" s="80"/>
      <c r="BH133" s="80"/>
      <c r="BI133" s="80"/>
      <c r="BJ133" s="80"/>
      <c r="BK133" s="80"/>
      <c r="BL133" s="80"/>
      <c r="BM133" s="80"/>
      <c r="BN133" s="80"/>
      <c r="BO133" s="80"/>
      <c r="BP133" s="80"/>
      <c r="BQ133" s="80"/>
      <c r="BR133" s="80"/>
    </row>
    <row r="134" spans="1:70">
      <c r="A134" t="s">
        <v>351</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80"/>
      <c r="BF134" s="80"/>
      <c r="BG134" s="80"/>
      <c r="BH134" s="80"/>
      <c r="BI134" s="80"/>
      <c r="BJ134" s="80"/>
      <c r="BK134" s="80"/>
      <c r="BL134" s="80"/>
      <c r="BM134" s="80"/>
      <c r="BN134" s="80"/>
      <c r="BO134" s="80"/>
      <c r="BP134" s="80"/>
      <c r="BQ134" s="80"/>
      <c r="BR134" s="80"/>
    </row>
    <row r="135" spans="1:70">
      <c r="A135" t="s">
        <v>360</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80"/>
      <c r="BF135" s="80"/>
      <c r="BG135" s="80"/>
      <c r="BH135" s="80"/>
      <c r="BI135" s="80"/>
      <c r="BJ135" s="80"/>
      <c r="BK135" s="80"/>
      <c r="BL135" s="80"/>
      <c r="BM135" s="80"/>
      <c r="BN135" s="80"/>
      <c r="BO135" s="80"/>
      <c r="BP135" s="80"/>
      <c r="BQ135" s="80"/>
      <c r="BR135" s="80"/>
    </row>
    <row r="136" spans="1:70">
      <c r="A136" t="s">
        <v>386</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80"/>
      <c r="BF136" s="80"/>
      <c r="BG136" s="80"/>
      <c r="BH136" s="80"/>
      <c r="BI136" s="80"/>
      <c r="BJ136" s="80"/>
      <c r="BK136" s="80"/>
      <c r="BL136" s="80"/>
      <c r="BM136" s="80"/>
      <c r="BN136" s="80"/>
      <c r="BO136" s="80"/>
      <c r="BP136" s="80"/>
      <c r="BQ136" s="80"/>
      <c r="BR136" s="80"/>
    </row>
    <row r="137" spans="1:70">
      <c r="A137" t="s">
        <v>533</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80"/>
      <c r="BF137" s="80"/>
      <c r="BG137" s="80"/>
      <c r="BH137" s="80"/>
      <c r="BI137" s="80"/>
      <c r="BJ137" s="80"/>
      <c r="BK137" s="80"/>
      <c r="BL137" s="80"/>
      <c r="BM137" s="80"/>
      <c r="BN137" s="80"/>
      <c r="BO137" s="80"/>
      <c r="BP137" s="80"/>
      <c r="BQ137" s="80"/>
      <c r="BR137" s="80"/>
    </row>
    <row r="138" spans="1:70">
      <c r="A138" t="s">
        <v>356</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80"/>
      <c r="BF138" s="80"/>
      <c r="BG138" s="80"/>
      <c r="BH138" s="80"/>
      <c r="BI138" s="80"/>
      <c r="BJ138" s="80"/>
      <c r="BK138" s="80"/>
      <c r="BL138" s="80"/>
      <c r="BM138" s="80"/>
      <c r="BN138" s="80"/>
      <c r="BO138" s="80"/>
      <c r="BP138" s="80"/>
      <c r="BQ138" s="80"/>
      <c r="BR138" s="80"/>
    </row>
    <row r="139" spans="1:70">
      <c r="A139" t="s">
        <v>704</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80"/>
      <c r="BF139" s="80"/>
      <c r="BG139" s="80"/>
      <c r="BH139" s="80"/>
      <c r="BI139" s="80"/>
      <c r="BJ139" s="80"/>
      <c r="BK139" s="80"/>
      <c r="BL139" s="80"/>
      <c r="BM139" s="80"/>
      <c r="BN139" s="80"/>
      <c r="BO139" s="80"/>
      <c r="BP139" s="80"/>
      <c r="BQ139" s="80"/>
      <c r="BR139" s="80"/>
    </row>
    <row r="140" spans="1:70">
      <c r="A140" t="s">
        <v>536</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80"/>
      <c r="BF140" s="80"/>
      <c r="BG140" s="80"/>
      <c r="BH140" s="80"/>
      <c r="BI140" s="80"/>
      <c r="BJ140" s="80"/>
      <c r="BK140" s="80"/>
      <c r="BL140" s="80"/>
      <c r="BM140" s="80"/>
      <c r="BN140" s="80"/>
      <c r="BO140" s="80"/>
      <c r="BP140" s="80"/>
      <c r="BQ140" s="80"/>
      <c r="BR140" s="80"/>
    </row>
    <row r="141" spans="1:70">
      <c r="A141" t="s">
        <v>357</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80"/>
      <c r="BF141" s="80"/>
      <c r="BG141" s="80"/>
      <c r="BH141" s="80"/>
      <c r="BI141" s="80"/>
      <c r="BJ141" s="80"/>
      <c r="BK141" s="80"/>
      <c r="BL141" s="80"/>
      <c r="BM141" s="80"/>
      <c r="BN141" s="80"/>
      <c r="BO141" s="80"/>
      <c r="BP141" s="80"/>
      <c r="BQ141" s="80"/>
      <c r="BR141" s="80"/>
    </row>
    <row r="142" spans="1:70">
      <c r="A142" t="s">
        <v>358</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80"/>
      <c r="BF142" s="80"/>
      <c r="BG142" s="80"/>
      <c r="BH142" s="80"/>
      <c r="BI142" s="80"/>
      <c r="BJ142" s="80"/>
      <c r="BK142" s="80"/>
      <c r="BL142" s="80"/>
      <c r="BM142" s="80"/>
      <c r="BN142" s="80"/>
      <c r="BO142" s="80"/>
      <c r="BP142" s="80"/>
      <c r="BQ142" s="80"/>
      <c r="BR142" s="80"/>
    </row>
    <row r="143" spans="1:70">
      <c r="A143" t="s">
        <v>537</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80"/>
      <c r="BF143" s="80"/>
      <c r="BG143" s="80"/>
      <c r="BH143" s="80"/>
      <c r="BI143" s="80"/>
      <c r="BJ143" s="80"/>
      <c r="BK143" s="80"/>
      <c r="BL143" s="80"/>
      <c r="BM143" s="80"/>
      <c r="BN143" s="80"/>
      <c r="BO143" s="80"/>
      <c r="BP143" s="80"/>
      <c r="BQ143" s="80"/>
      <c r="BR143" s="80"/>
    </row>
    <row r="144" spans="1:70">
      <c r="A144" t="s">
        <v>538</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s="80"/>
      <c r="BF144" s="80"/>
      <c r="BG144" s="80"/>
      <c r="BH144" s="80"/>
      <c r="BI144" s="80"/>
      <c r="BJ144" s="80"/>
      <c r="BK144" s="80"/>
      <c r="BL144" s="80"/>
      <c r="BM144" s="80"/>
      <c r="BN144" s="80"/>
      <c r="BO144" s="80"/>
      <c r="BP144" s="80"/>
      <c r="BQ144" s="80"/>
      <c r="BR144" s="80"/>
    </row>
    <row r="145" spans="1:70">
      <c r="A145" t="s">
        <v>539</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s="80"/>
      <c r="BF145" s="80"/>
      <c r="BG145" s="80"/>
      <c r="BH145" s="80"/>
      <c r="BI145" s="80"/>
      <c r="BJ145" s="80"/>
      <c r="BK145" s="80"/>
      <c r="BL145" s="80"/>
      <c r="BM145" s="80"/>
      <c r="BN145" s="80"/>
      <c r="BO145" s="80"/>
      <c r="BP145" s="80"/>
      <c r="BQ145" s="80"/>
      <c r="BR145" s="80"/>
    </row>
    <row r="146" spans="1:70">
      <c r="A146" t="s">
        <v>540</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s="80"/>
      <c r="BF146" s="80"/>
      <c r="BG146" s="80"/>
      <c r="BH146" s="80"/>
      <c r="BI146" s="80"/>
      <c r="BJ146" s="80"/>
      <c r="BK146" s="80"/>
      <c r="BL146" s="80"/>
      <c r="BM146" s="80"/>
      <c r="BN146" s="80"/>
      <c r="BO146" s="80"/>
      <c r="BP146" s="80"/>
      <c r="BQ146" s="80"/>
      <c r="BR146" s="80"/>
    </row>
    <row r="147" spans="1:70">
      <c r="A147" t="s">
        <v>541</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s="80"/>
      <c r="BF147" s="80"/>
      <c r="BG147" s="80"/>
      <c r="BH147" s="80"/>
      <c r="BI147" s="80"/>
      <c r="BJ147" s="80"/>
      <c r="BK147" s="80"/>
      <c r="BL147" s="80"/>
      <c r="BM147" s="80"/>
      <c r="BN147" s="80"/>
      <c r="BO147" s="80"/>
      <c r="BP147" s="80"/>
      <c r="BQ147" s="80"/>
      <c r="BR147" s="80"/>
    </row>
    <row r="148" spans="1:70">
      <c r="A148" t="s">
        <v>542</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s="80"/>
      <c r="BF148" s="80"/>
      <c r="BG148" s="80"/>
      <c r="BH148" s="80"/>
      <c r="BI148" s="80"/>
      <c r="BJ148" s="80"/>
      <c r="BK148" s="80"/>
      <c r="BL148" s="80"/>
      <c r="BM148" s="80"/>
      <c r="BN148" s="80"/>
      <c r="BO148" s="80"/>
      <c r="BP148" s="80"/>
      <c r="BQ148" s="80"/>
      <c r="BR148" s="80"/>
    </row>
    <row r="149" spans="1:70">
      <c r="A149" t="s">
        <v>715</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s="80"/>
      <c r="BF149" s="80"/>
      <c r="BG149" s="80"/>
      <c r="BH149" s="80"/>
      <c r="BI149" s="80"/>
      <c r="BJ149" s="80"/>
      <c r="BK149" s="80"/>
      <c r="BL149" s="80"/>
      <c r="BM149" s="80"/>
      <c r="BN149" s="80"/>
      <c r="BO149" s="80"/>
      <c r="BP149" s="80"/>
      <c r="BQ149" s="80"/>
      <c r="BR149" s="80"/>
    </row>
    <row r="150" spans="1:70">
      <c r="A150" t="s">
        <v>545</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80"/>
      <c r="BF150" s="80"/>
      <c r="BG150" s="80"/>
      <c r="BH150" s="80"/>
      <c r="BI150" s="80"/>
      <c r="BJ150" s="80"/>
      <c r="BK150" s="80"/>
      <c r="BL150" s="80"/>
      <c r="BM150" s="80"/>
      <c r="BN150" s="80"/>
      <c r="BO150" s="80"/>
      <c r="BP150" s="80"/>
      <c r="BQ150" s="80"/>
      <c r="BR150" s="80"/>
    </row>
    <row r="151" spans="1:70">
      <c r="A151" t="s">
        <v>546</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80"/>
      <c r="BF151" s="80"/>
      <c r="BG151" s="80"/>
      <c r="BH151" s="80"/>
      <c r="BI151" s="80"/>
      <c r="BJ151" s="80"/>
      <c r="BK151" s="80"/>
      <c r="BL151" s="80"/>
      <c r="BM151" s="80"/>
      <c r="BN151" s="80"/>
      <c r="BO151" s="80"/>
      <c r="BP151" s="80"/>
      <c r="BQ151" s="80"/>
      <c r="BR151" s="80"/>
    </row>
    <row r="152" spans="1:70">
      <c r="A152" t="s">
        <v>548</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80"/>
      <c r="BF152" s="80"/>
      <c r="BG152" s="80"/>
      <c r="BH152" s="80"/>
      <c r="BI152" s="80"/>
      <c r="BJ152" s="80"/>
      <c r="BK152" s="80"/>
      <c r="BL152" s="80"/>
      <c r="BM152" s="80"/>
      <c r="BN152" s="80"/>
      <c r="BO152" s="80"/>
      <c r="BP152" s="80"/>
      <c r="BQ152" s="80"/>
      <c r="BR152" s="80"/>
    </row>
    <row r="153" spans="1:70">
      <c r="A153" t="s">
        <v>716</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80"/>
      <c r="BF153" s="80"/>
      <c r="BG153" s="80"/>
      <c r="BH153" s="80"/>
      <c r="BI153" s="80"/>
      <c r="BJ153" s="80"/>
      <c r="BK153" s="80"/>
      <c r="BL153" s="80"/>
      <c r="BM153" s="80"/>
      <c r="BN153" s="80"/>
      <c r="BO153" s="80"/>
      <c r="BP153" s="80"/>
      <c r="BQ153" s="80"/>
      <c r="BR153" s="80"/>
    </row>
    <row r="154" spans="1:70">
      <c r="A154" t="s">
        <v>549</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80"/>
      <c r="BF154" s="80"/>
      <c r="BG154" s="80"/>
      <c r="BH154" s="80"/>
      <c r="BI154" s="80"/>
      <c r="BJ154" s="80"/>
      <c r="BK154" s="80"/>
      <c r="BL154" s="80"/>
      <c r="BM154" s="80"/>
      <c r="BN154" s="80"/>
      <c r="BO154" s="80"/>
      <c r="BP154" s="80"/>
      <c r="BQ154" s="80"/>
      <c r="BR154" s="80"/>
    </row>
    <row r="155" spans="1:70">
      <c r="A155" t="s">
        <v>550</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80"/>
      <c r="BF155" s="80"/>
      <c r="BG155" s="80"/>
      <c r="BH155" s="80"/>
      <c r="BI155" s="80"/>
      <c r="BJ155" s="80"/>
      <c r="BK155" s="80"/>
      <c r="BL155" s="80"/>
      <c r="BM155" s="80"/>
      <c r="BN155" s="80"/>
      <c r="BO155" s="80"/>
      <c r="BP155" s="80"/>
      <c r="BQ155" s="80"/>
      <c r="BR155" s="80"/>
    </row>
    <row r="156" spans="1:70">
      <c r="A156" t="s">
        <v>551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80"/>
      <c r="BF156" s="80"/>
      <c r="BG156" s="80"/>
      <c r="BH156" s="80"/>
      <c r="BI156" s="80"/>
      <c r="BJ156" s="80"/>
      <c r="BK156" s="80"/>
      <c r="BL156" s="80"/>
      <c r="BM156" s="80"/>
      <c r="BN156" s="80"/>
      <c r="BO156" s="80"/>
      <c r="BP156" s="80"/>
      <c r="BQ156" s="80"/>
      <c r="BR156" s="80"/>
    </row>
    <row r="157" spans="1:70">
      <c r="A157" t="s">
        <v>726</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80"/>
      <c r="BF157" s="80"/>
      <c r="BG157" s="80"/>
      <c r="BH157" s="80"/>
      <c r="BI157" s="80"/>
      <c r="BJ157" s="80"/>
      <c r="BK157" s="80"/>
      <c r="BL157" s="80"/>
      <c r="BM157" s="80"/>
      <c r="BN157" s="80"/>
      <c r="BO157" s="80"/>
      <c r="BP157" s="80"/>
      <c r="BQ157" s="80"/>
      <c r="BR157" s="80"/>
    </row>
    <row r="158" spans="1:70">
      <c r="A158" t="s">
        <v>552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80"/>
      <c r="BF158" s="80"/>
      <c r="BG158" s="80"/>
      <c r="BH158" s="80"/>
      <c r="BI158" s="80"/>
      <c r="BJ158" s="80"/>
      <c r="BK158" s="80"/>
      <c r="BL158" s="80"/>
      <c r="BM158" s="80"/>
      <c r="BN158" s="80"/>
      <c r="BO158" s="80"/>
      <c r="BP158" s="80"/>
      <c r="BQ158" s="80"/>
      <c r="BR158" s="80"/>
    </row>
    <row r="159" spans="1:70">
      <c r="A159" t="s">
        <v>730</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80"/>
      <c r="BF159" s="80"/>
      <c r="BG159" s="80"/>
      <c r="BH159" s="80"/>
      <c r="BI159" s="80"/>
      <c r="BJ159" s="80"/>
      <c r="BK159" s="80"/>
      <c r="BL159" s="80"/>
      <c r="BM159" s="80"/>
      <c r="BN159" s="80"/>
      <c r="BO159" s="80"/>
      <c r="BP159" s="80"/>
      <c r="BQ159" s="80"/>
      <c r="BR159" s="80"/>
    </row>
    <row r="160" spans="1:70">
      <c r="A160" t="s">
        <v>553</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80"/>
      <c r="BF160" s="80"/>
      <c r="BG160" s="80"/>
      <c r="BH160" s="80"/>
      <c r="BI160" s="80"/>
      <c r="BJ160" s="80"/>
      <c r="BK160" s="80"/>
      <c r="BL160" s="80"/>
      <c r="BM160" s="80"/>
      <c r="BN160" s="80"/>
      <c r="BO160" s="80"/>
      <c r="BP160" s="80"/>
      <c r="BQ160" s="80"/>
      <c r="BR160" s="80"/>
    </row>
    <row r="161" spans="1:70">
      <c r="A161" t="s">
        <v>630</v>
      </c>
      <c r="B161" t="s">
        <v>728</v>
      </c>
      <c r="C161" t="s">
        <v>631</v>
      </c>
      <c r="D161" t="s">
        <v>632</v>
      </c>
      <c r="E161" t="s">
        <v>633</v>
      </c>
      <c r="F161" t="s">
        <v>634</v>
      </c>
      <c r="G161" t="s">
        <v>635</v>
      </c>
      <c r="H161" t="s">
        <v>636</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80"/>
      <c r="BF161" s="80"/>
      <c r="BG161" s="80"/>
      <c r="BH161" s="80"/>
      <c r="BI161" s="80"/>
      <c r="BJ161" s="80"/>
      <c r="BK161" s="80"/>
      <c r="BL161" s="80"/>
      <c r="BM161" s="80"/>
      <c r="BN161" s="80"/>
      <c r="BO161" s="80"/>
      <c r="BP161" s="80"/>
      <c r="BQ161" s="80"/>
      <c r="BR161" s="80"/>
    </row>
    <row r="162" spans="1:70">
      <c r="A162" t="s">
        <v>684</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80"/>
      <c r="BF162" s="80"/>
      <c r="BG162" s="80"/>
      <c r="BH162" s="80"/>
      <c r="BI162" s="80"/>
      <c r="BJ162" s="80"/>
      <c r="BK162" s="80"/>
      <c r="BL162" s="80"/>
      <c r="BM162" s="80"/>
      <c r="BN162" s="80"/>
      <c r="BO162" s="80"/>
      <c r="BP162" s="80"/>
      <c r="BQ162" s="80"/>
      <c r="BR162" s="80"/>
    </row>
    <row r="163" spans="1:70">
      <c r="A163" t="s">
        <v>685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80"/>
      <c r="BF163" s="80"/>
      <c r="BG163" s="80"/>
      <c r="BH163" s="80"/>
      <c r="BI163" s="80"/>
      <c r="BJ163" s="80"/>
      <c r="BK163" s="80"/>
      <c r="BL163" s="80"/>
      <c r="BM163" s="80"/>
      <c r="BN163" s="80"/>
      <c r="BO163" s="80"/>
      <c r="BP163" s="80"/>
      <c r="BQ163" s="80"/>
      <c r="BR163" s="80"/>
    </row>
    <row r="164" spans="1:70">
      <c r="A164" t="s">
        <v>686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s="80"/>
      <c r="BF164" s="80"/>
      <c r="BG164" s="80"/>
      <c r="BH164" s="80"/>
      <c r="BI164" s="80"/>
      <c r="BJ164" s="80"/>
      <c r="BK164" s="80"/>
      <c r="BL164" s="80"/>
      <c r="BM164" s="80"/>
      <c r="BN164" s="80"/>
      <c r="BO164" s="80"/>
      <c r="BP164" s="80"/>
      <c r="BQ164" s="80"/>
      <c r="BR164" s="80"/>
    </row>
    <row r="165" spans="1:70">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s="80"/>
      <c r="BF165" s="80"/>
      <c r="BG165" s="80"/>
      <c r="BH165" s="80"/>
      <c r="BI165" s="80"/>
      <c r="BJ165" s="80"/>
      <c r="BK165" s="80"/>
      <c r="BL165" s="80"/>
      <c r="BM165" s="80"/>
      <c r="BN165" s="80"/>
      <c r="BO165" s="80"/>
      <c r="BP165" s="80"/>
      <c r="BQ165" s="80"/>
      <c r="BR165" s="80"/>
    </row>
    <row r="166" spans="1:70">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s="80"/>
      <c r="BF166" s="80"/>
      <c r="BG166" s="80"/>
      <c r="BH166" s="80"/>
      <c r="BI166" s="80"/>
      <c r="BJ166" s="80"/>
      <c r="BK166" s="80"/>
      <c r="BL166" s="80"/>
      <c r="BM166" s="80"/>
      <c r="BN166" s="80"/>
      <c r="BO166" s="80"/>
      <c r="BP166" s="80"/>
      <c r="BQ166" s="80"/>
      <c r="BR166" s="80"/>
    </row>
    <row r="167" spans="1:70">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s="80"/>
      <c r="BF167" s="80"/>
      <c r="BG167" s="80"/>
      <c r="BH167" s="80"/>
      <c r="BI167" s="80"/>
      <c r="BJ167" s="80"/>
      <c r="BK167" s="80"/>
      <c r="BL167" s="80"/>
      <c r="BM167" s="80"/>
      <c r="BN167" s="80"/>
      <c r="BO167" s="80"/>
      <c r="BP167" s="80"/>
      <c r="BQ167" s="80"/>
      <c r="BR167" s="80"/>
    </row>
    <row r="168" spans="1:70">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s="80"/>
      <c r="BF168" s="80"/>
      <c r="BG168" s="80"/>
      <c r="BH168" s="80"/>
      <c r="BI168" s="80"/>
      <c r="BJ168" s="80"/>
      <c r="BK168" s="80"/>
      <c r="BL168" s="80"/>
      <c r="BM168" s="80"/>
      <c r="BN168" s="80"/>
      <c r="BO168" s="80"/>
      <c r="BP168" s="80"/>
      <c r="BQ168" s="80"/>
      <c r="BR168" s="80"/>
    </row>
    <row r="169" spans="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s="80"/>
      <c r="BF169" s="80"/>
      <c r="BG169" s="80"/>
      <c r="BH169" s="80"/>
      <c r="BI169" s="80"/>
      <c r="BJ169" s="80"/>
      <c r="BK169" s="80"/>
      <c r="BL169" s="80"/>
      <c r="BM169" s="80"/>
      <c r="BN169" s="80"/>
      <c r="BO169" s="80"/>
      <c r="BP169" s="80"/>
      <c r="BQ169" s="80"/>
      <c r="BR169" s="80"/>
    </row>
    <row r="170" spans="1:70">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80"/>
      <c r="BF170" s="80"/>
      <c r="BG170" s="80"/>
      <c r="BH170" s="80"/>
      <c r="BI170" s="80"/>
      <c r="BJ170" s="80"/>
      <c r="BK170" s="80"/>
      <c r="BL170" s="80"/>
      <c r="BM170" s="80"/>
      <c r="BN170" s="80"/>
      <c r="BO170" s="80"/>
      <c r="BP170" s="80"/>
      <c r="BQ170" s="80"/>
      <c r="BR170" s="80"/>
    </row>
    <row r="171" spans="1:70">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s="80"/>
      <c r="BE171" s="80"/>
      <c r="BF171" s="80"/>
      <c r="BG171" s="80"/>
      <c r="BH171" s="80"/>
      <c r="BI171" s="80"/>
      <c r="BJ171" s="80"/>
      <c r="BK171" s="80"/>
      <c r="BL171" s="80"/>
      <c r="BM171" s="80"/>
      <c r="BN171" s="80"/>
      <c r="BO171" s="80"/>
      <c r="BP171" s="80"/>
      <c r="BQ171" s="80"/>
      <c r="BR171" s="80"/>
    </row>
    <row r="172" spans="1:70">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s="80"/>
      <c r="BE172" s="80"/>
      <c r="BF172" s="80"/>
      <c r="BG172" s="80"/>
      <c r="BH172" s="80"/>
      <c r="BI172" s="80"/>
      <c r="BJ172" s="80"/>
      <c r="BK172" s="80"/>
      <c r="BL172" s="80"/>
      <c r="BM172" s="80"/>
      <c r="BN172" s="80"/>
      <c r="BO172" s="80"/>
      <c r="BP172" s="80"/>
      <c r="BQ172" s="80"/>
      <c r="BR172" s="80"/>
    </row>
    <row r="173" spans="1:70">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s="80"/>
      <c r="BE173" s="80"/>
      <c r="BF173" s="80"/>
      <c r="BG173" s="80"/>
      <c r="BH173" s="80"/>
      <c r="BI173" s="80"/>
      <c r="BJ173" s="80"/>
      <c r="BK173" s="80"/>
      <c r="BL173" s="80"/>
      <c r="BM173" s="80"/>
      <c r="BN173" s="80"/>
      <c r="BO173" s="80"/>
      <c r="BP173" s="80"/>
      <c r="BQ173" s="80"/>
      <c r="BR173" s="80"/>
    </row>
    <row r="174" spans="1:70">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s="80"/>
      <c r="BE174" s="80"/>
      <c r="BF174" s="80"/>
      <c r="BG174" s="80"/>
      <c r="BH174" s="80"/>
      <c r="BI174" s="80"/>
      <c r="BJ174" s="80"/>
      <c r="BK174" s="80"/>
      <c r="BL174" s="80"/>
      <c r="BM174" s="80"/>
      <c r="BN174" s="80"/>
      <c r="BO174" s="80"/>
      <c r="BP174" s="80"/>
      <c r="BQ174" s="80"/>
      <c r="BR174" s="80"/>
    </row>
    <row r="175" spans="1:70">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s="80"/>
      <c r="BE175" s="80"/>
      <c r="BF175" s="80"/>
      <c r="BG175" s="80"/>
      <c r="BH175" s="80"/>
      <c r="BI175" s="80"/>
      <c r="BJ175" s="80"/>
      <c r="BK175" s="80"/>
      <c r="BL175" s="80"/>
      <c r="BM175" s="80"/>
      <c r="BN175" s="80"/>
      <c r="BO175" s="80"/>
      <c r="BP175" s="80"/>
      <c r="BQ175" s="80"/>
      <c r="BR175" s="80"/>
    </row>
    <row r="176" spans="1:70">
      <c r="B176" s="80"/>
      <c r="C176" s="80"/>
      <c r="D176" s="80"/>
      <c r="E176" s="80"/>
      <c r="F176" s="80"/>
      <c r="G176" s="80"/>
      <c r="H176" s="80"/>
      <c r="I176" s="80"/>
      <c r="J176" s="80"/>
      <c r="K176" s="80"/>
      <c r="L176" s="80"/>
      <c r="M176" s="80"/>
      <c r="N176" s="80"/>
      <c r="O176" s="80"/>
      <c r="P176" s="80"/>
      <c r="Q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c r="BR176" s="80"/>
    </row>
    <row r="177" spans="2:70">
      <c r="B177" s="80"/>
      <c r="C177" s="80"/>
      <c r="D177" s="80"/>
      <c r="E177" s="80"/>
      <c r="F177" s="80"/>
      <c r="G177" s="80"/>
      <c r="H177" s="80"/>
      <c r="I177" s="80"/>
      <c r="J177" s="80"/>
      <c r="K177" s="80"/>
      <c r="L177" s="80"/>
      <c r="M177" s="80"/>
      <c r="N177" s="80"/>
      <c r="O177" s="80"/>
      <c r="P177" s="80"/>
      <c r="Q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row>
    <row r="178" spans="2:70">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2:70">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2:70">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2:70">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2:70">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2:70">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2:70">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2:70">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2:70">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2:70">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2:70">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2:70">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2:70">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2:70">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2:70">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1" spans="1:119">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c r="BR212" s="80">
        <v>0</v>
      </c>
    </row>
    <row r="213" spans="1:119">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c r="DO213" s="80"/>
    </row>
    <row r="215" spans="1:119" ht="14">
      <c r="A215" s="1" t="s">
        <v>8</v>
      </c>
    </row>
    <row r="216" spans="1:119">
      <c r="A216" t="s">
        <v>6</v>
      </c>
      <c r="B216" t="s">
        <v>727</v>
      </c>
      <c r="C216" t="s">
        <v>393</v>
      </c>
      <c r="D216" t="s">
        <v>394</v>
      </c>
      <c r="E216" t="s">
        <v>395</v>
      </c>
      <c r="F216" t="s">
        <v>396</v>
      </c>
      <c r="G216" t="s">
        <v>397</v>
      </c>
      <c r="H216" t="s">
        <v>398</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row>
    <row r="217" spans="1:119">
      <c r="A217" t="s">
        <v>555</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row>
    <row r="218" spans="1:119">
      <c r="A218" t="s">
        <v>705</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row>
    <row r="219" spans="1:119">
      <c r="A219" t="s">
        <v>359</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360</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561</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717</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563</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564</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565</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567</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568</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718</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571</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572</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348</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357</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573</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574</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575</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576</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719</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720</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579</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580</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581</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582</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583</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584</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599</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585</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361</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586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593</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594</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362</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594</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595</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721</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363</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601</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602</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605</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606</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607</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608</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609</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612</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613</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614</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615</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616</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618</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619</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620</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622</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623</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624</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364</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365</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628</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629</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630</v>
      </c>
      <c r="B278" t="s">
        <v>728</v>
      </c>
      <c r="C278" t="s">
        <v>631</v>
      </c>
      <c r="D278" t="s">
        <v>632</v>
      </c>
      <c r="E278" t="s">
        <v>633</v>
      </c>
      <c r="F278" t="s">
        <v>634</v>
      </c>
      <c r="G278" t="s">
        <v>635</v>
      </c>
      <c r="H278" t="s">
        <v>636</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684</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685</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686</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19" spans="1:56">
      <c r="BB319" s="80"/>
    </row>
    <row r="320" spans="1:56">
      <c r="BB320" s="80"/>
    </row>
    <row r="321" spans="2:54">
      <c r="BB321" s="80"/>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row>
    <row r="331" spans="2:5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row>
    <row r="332" spans="2:5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6" spans="1:54" ht="14">
      <c r="Q346" s="134" t="s">
        <v>379</v>
      </c>
      <c r="R346" s="134" t="s">
        <v>380</v>
      </c>
    </row>
    <row r="347" spans="1:54"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5">
        <v>2022</v>
      </c>
      <c r="Q347" s="132">
        <v>1</v>
      </c>
      <c r="R347" s="133">
        <v>2021</v>
      </c>
    </row>
    <row r="348" spans="1:54" ht="14">
      <c r="A348" s="84"/>
      <c r="B348" s="347" t="s">
        <v>11</v>
      </c>
      <c r="C348" s="347"/>
      <c r="D348" s="347"/>
      <c r="E348" s="347"/>
      <c r="F348" s="347"/>
      <c r="G348" s="347"/>
      <c r="H348" s="347"/>
      <c r="I348" s="347"/>
      <c r="J348" s="347"/>
      <c r="K348" s="347"/>
      <c r="L348" s="347"/>
      <c r="M348" s="347"/>
      <c r="N348" s="347"/>
      <c r="O348" s="347"/>
      <c r="P348" s="115"/>
      <c r="Q348" s="6"/>
      <c r="R348" s="3"/>
    </row>
    <row r="349" spans="1:54" ht="14">
      <c r="B349" s="368" t="s">
        <v>310</v>
      </c>
      <c r="C349" s="368"/>
      <c r="D349" s="368"/>
      <c r="E349" s="368"/>
      <c r="F349" s="368"/>
      <c r="G349" s="368"/>
      <c r="H349" s="368"/>
      <c r="I349" s="368"/>
      <c r="J349" s="368"/>
      <c r="K349" s="368"/>
      <c r="L349" s="368"/>
      <c r="M349" s="368"/>
      <c r="N349" s="368"/>
      <c r="O349" s="368"/>
      <c r="P349" s="116"/>
      <c r="Q349" s="6"/>
      <c r="R349" s="3"/>
    </row>
    <row r="350" spans="1:54" ht="14">
      <c r="B350" s="7" t="str">
        <f t="shared" ref="B350:P352" si="15">IFERROR(VLOOKUP($B$349,$4:$123,MATCH($R350&amp;"/"&amp;B$347,$2:$2,0),FALSE),"")</f>
        <v/>
      </c>
      <c r="C350" s="7" t="str">
        <f t="shared" si="15"/>
        <v/>
      </c>
      <c r="D350" s="7" t="str">
        <f t="shared" si="15"/>
        <v/>
      </c>
      <c r="E350" s="7" t="str">
        <f t="shared" si="15"/>
        <v/>
      </c>
      <c r="F350" s="7" t="str">
        <f t="shared" si="15"/>
        <v/>
      </c>
      <c r="G350" s="7" t="str">
        <f t="shared" si="15"/>
        <v/>
      </c>
      <c r="H350" s="7" t="str">
        <f t="shared" si="15"/>
        <v/>
      </c>
      <c r="I350" s="7" t="str">
        <f t="shared" si="15"/>
        <v/>
      </c>
      <c r="J350" s="7" t="str">
        <f t="shared" si="15"/>
        <v/>
      </c>
      <c r="K350" s="7" t="str">
        <f t="shared" si="15"/>
        <v/>
      </c>
      <c r="L350" s="7" t="str">
        <f t="shared" si="15"/>
        <v/>
      </c>
      <c r="M350" s="7" t="str">
        <f t="shared" si="15"/>
        <v/>
      </c>
      <c r="N350" s="8">
        <f t="shared" si="15"/>
        <v>816060</v>
      </c>
      <c r="O350" s="8">
        <f t="shared" si="15"/>
        <v>983879</v>
      </c>
      <c r="P350" s="8" t="str">
        <f t="shared" si="15"/>
        <v/>
      </c>
      <c r="Q350" s="6"/>
      <c r="R350" s="9" t="s">
        <v>12</v>
      </c>
    </row>
    <row r="351" spans="1:54" ht="14">
      <c r="B351" s="7" t="str">
        <f t="shared" si="15"/>
        <v/>
      </c>
      <c r="C351" s="7" t="str">
        <f t="shared" si="15"/>
        <v/>
      </c>
      <c r="D351" s="7" t="str">
        <f t="shared" si="15"/>
        <v/>
      </c>
      <c r="E351" s="7" t="str">
        <f t="shared" si="15"/>
        <v/>
      </c>
      <c r="F351" s="7" t="str">
        <f t="shared" si="15"/>
        <v/>
      </c>
      <c r="G351" s="7" t="str">
        <f t="shared" si="15"/>
        <v/>
      </c>
      <c r="H351" s="7" t="str">
        <f t="shared" si="15"/>
        <v/>
      </c>
      <c r="I351" s="7" t="str">
        <f t="shared" si="15"/>
        <v/>
      </c>
      <c r="J351" s="7" t="str">
        <f t="shared" si="15"/>
        <v/>
      </c>
      <c r="K351" s="7" t="str">
        <f t="shared" si="15"/>
        <v/>
      </c>
      <c r="L351" s="7" t="str">
        <f t="shared" si="15"/>
        <v/>
      </c>
      <c r="M351" s="7" t="str">
        <f t="shared" si="15"/>
        <v/>
      </c>
      <c r="N351" s="8">
        <f t="shared" si="15"/>
        <v>1963709</v>
      </c>
      <c r="O351" s="8">
        <f t="shared" si="15"/>
        <v>1326700</v>
      </c>
      <c r="P351" s="8" t="str">
        <f t="shared" si="15"/>
        <v/>
      </c>
      <c r="Q351" s="6"/>
      <c r="R351" s="9" t="s">
        <v>13</v>
      </c>
    </row>
    <row r="352" spans="1:54" ht="14">
      <c r="B352" s="7" t="str">
        <f t="shared" si="15"/>
        <v/>
      </c>
      <c r="C352" s="7" t="str">
        <f t="shared" si="15"/>
        <v/>
      </c>
      <c r="D352" s="7" t="str">
        <f t="shared" si="15"/>
        <v/>
      </c>
      <c r="E352" s="7" t="str">
        <f t="shared" si="15"/>
        <v/>
      </c>
      <c r="F352" s="7" t="str">
        <f t="shared" si="15"/>
        <v/>
      </c>
      <c r="G352" s="7" t="str">
        <f t="shared" si="15"/>
        <v/>
      </c>
      <c r="H352" s="7" t="str">
        <f t="shared" si="15"/>
        <v/>
      </c>
      <c r="I352" s="7" t="str">
        <f t="shared" si="15"/>
        <v/>
      </c>
      <c r="J352" s="7" t="str">
        <f t="shared" si="15"/>
        <v/>
      </c>
      <c r="K352" s="7" t="str">
        <f t="shared" si="15"/>
        <v/>
      </c>
      <c r="L352" s="7" t="str">
        <f t="shared" si="15"/>
        <v/>
      </c>
      <c r="M352" s="7" t="str">
        <f t="shared" si="15"/>
        <v/>
      </c>
      <c r="N352" s="8">
        <f t="shared" si="15"/>
        <v>794142</v>
      </c>
      <c r="O352" s="8" t="str">
        <f t="shared" si="15"/>
        <v/>
      </c>
      <c r="P352" s="8" t="str">
        <f t="shared" si="15"/>
        <v/>
      </c>
      <c r="Q352" s="6"/>
      <c r="R352" s="9" t="s">
        <v>14</v>
      </c>
    </row>
    <row r="353" spans="2:18" ht="14">
      <c r="B353" s="7" t="str">
        <f t="shared" ref="B353:M353" si="16">IFERROR(VLOOKUP($B$349,$4:$123,MATCH($R353&amp;"/"&amp;B$347,$2:$2,0),FALSE),"")</f>
        <v/>
      </c>
      <c r="C353" s="7" t="str">
        <f t="shared" si="16"/>
        <v/>
      </c>
      <c r="D353" s="7" t="str">
        <f t="shared" si="16"/>
        <v/>
      </c>
      <c r="E353" s="7" t="str">
        <f t="shared" si="16"/>
        <v/>
      </c>
      <c r="F353" s="7" t="str">
        <f t="shared" si="16"/>
        <v/>
      </c>
      <c r="G353" s="7" t="str">
        <f t="shared" si="16"/>
        <v/>
      </c>
      <c r="H353" s="7" t="str">
        <f t="shared" si="16"/>
        <v/>
      </c>
      <c r="I353" s="7" t="str">
        <f t="shared" si="16"/>
        <v/>
      </c>
      <c r="J353" s="7" t="str">
        <f t="shared" si="16"/>
        <v/>
      </c>
      <c r="K353" s="7" t="str">
        <f t="shared" si="16"/>
        <v/>
      </c>
      <c r="L353" s="7" t="str">
        <f t="shared" si="16"/>
        <v/>
      </c>
      <c r="M353" s="7">
        <f t="shared" si="16"/>
        <v>783172.08</v>
      </c>
      <c r="N353" s="8">
        <f>IFERROR(VLOOKUP($B$349,$4:$123,MATCH($R353&amp;"/"&amp;N$347,$2:$2,0),FALSE),IFERROR(VLOOKUP($B$349,$4:$123,MATCH($R352&amp;"/"&amp;N$347,$2:$2,0),FALSE),IFERROR(VLOOKUP($B$349,$4:$123,MATCH($R351&amp;"/"&amp;N$347,$2:$2,0),FALSE),IFERROR(VLOOKUP($B$349,$4:$123,MATCH($R350&amp;"/"&amp;N$347,$2:$2,0),FALSE),""))))</f>
        <v>1378094.19</v>
      </c>
      <c r="O353" s="8">
        <f>IFERROR(VLOOKUP($B$349,$4:$123,MATCH($R353&amp;"/"&amp;O$347,$2:$2,0),FALSE),IFERROR(VLOOKUP($B$349,$4:$123,MATCH($R352&amp;"/"&amp;O$347,$2:$2,0),FALSE),IFERROR(VLOOKUP($B$349,$4:$123,MATCH($R351&amp;"/"&amp;O$347,$2:$2,0),FALSE),IFERROR(VLOOKUP($B$349,$4:$123,MATCH($R350&amp;"/"&amp;O$347,$2:$2,0),FALSE),""))))</f>
        <v>1326700</v>
      </c>
      <c r="P353" s="8" t="str">
        <f>IFERROR(VLOOKUP($B$349,$4:$123,MATCH($R353&amp;"/"&amp;P$347,$2:$2,0),FALSE),IFERROR(VLOOKUP($B$349,$4:$123,MATCH($R352&amp;"/"&amp;P$347,$2:$2,0),FALSE),IFERROR(VLOOKUP($B$349,$4:$123,MATCH($R351&amp;"/"&amp;P$347,$2:$2,0),FALSE),IFERROR(VLOOKUP($B$349,$4:$123,MATCH($R350&amp;"/"&amp;P$347,$2:$2,0),FALSE),""))))</f>
        <v/>
      </c>
      <c r="Q353" s="6"/>
      <c r="R353" s="9" t="s">
        <v>15</v>
      </c>
    </row>
    <row r="354" spans="2:18" ht="14">
      <c r="B354" s="12" t="e">
        <f t="shared" ref="B354:O354" si="17">+B353/B$401</f>
        <v>#VALUE!</v>
      </c>
      <c r="C354" s="12" t="e">
        <f t="shared" si="17"/>
        <v>#VALUE!</v>
      </c>
      <c r="D354" s="12" t="e">
        <f t="shared" si="17"/>
        <v>#VALUE!</v>
      </c>
      <c r="E354" s="12" t="e">
        <f t="shared" si="17"/>
        <v>#VALUE!</v>
      </c>
      <c r="F354" s="12" t="e">
        <f t="shared" si="17"/>
        <v>#VALUE!</v>
      </c>
      <c r="G354" s="12" t="e">
        <f t="shared" si="17"/>
        <v>#VALUE!</v>
      </c>
      <c r="H354" s="12" t="e">
        <f t="shared" si="17"/>
        <v>#VALUE!</v>
      </c>
      <c r="I354" s="12" t="e">
        <f t="shared" si="17"/>
        <v>#VALUE!</v>
      </c>
      <c r="J354" s="12" t="e">
        <f t="shared" si="17"/>
        <v>#VALUE!</v>
      </c>
      <c r="K354" s="12" t="e">
        <f t="shared" si="17"/>
        <v>#VALUE!</v>
      </c>
      <c r="L354" s="12" t="e">
        <f t="shared" si="17"/>
        <v>#VALUE!</v>
      </c>
      <c r="M354" s="12">
        <f t="shared" si="17"/>
        <v>1.2658021643196425E-2</v>
      </c>
      <c r="N354" s="12">
        <f t="shared" si="17"/>
        <v>1.7845903622286514E-2</v>
      </c>
      <c r="O354" s="12">
        <f t="shared" si="17"/>
        <v>1.5325085233152395E-2</v>
      </c>
      <c r="P354" s="12" t="e">
        <f t="shared" ref="P354" si="18">+P353/P$401</f>
        <v>#VALUE!</v>
      </c>
      <c r="Q354" s="6"/>
      <c r="R354" s="11" t="s">
        <v>388</v>
      </c>
    </row>
    <row r="355" spans="2:18" ht="14">
      <c r="B355" s="368" t="s">
        <v>383</v>
      </c>
      <c r="C355" s="368"/>
      <c r="D355" s="368"/>
      <c r="E355" s="368"/>
      <c r="F355" s="368"/>
      <c r="G355" s="368"/>
      <c r="H355" s="368"/>
      <c r="I355" s="368"/>
      <c r="J355" s="368"/>
      <c r="K355" s="368"/>
      <c r="L355" s="368"/>
      <c r="M355" s="368"/>
      <c r="N355" s="368"/>
      <c r="O355" s="368"/>
      <c r="P355" s="116"/>
      <c r="Q355" s="6"/>
      <c r="R355" s="3"/>
    </row>
    <row r="356" spans="2:18" ht="14">
      <c r="B356" s="8" t="str">
        <f t="shared" ref="B356:P358" si="19">IFERROR(VLOOKUP($B$355,$4:$123,MATCH($R356&amp;"/"&amp;B$347,$2:$2,0),FALSE),"")</f>
        <v/>
      </c>
      <c r="C356" s="8" t="str">
        <f t="shared" si="19"/>
        <v/>
      </c>
      <c r="D356" s="8" t="str">
        <f t="shared" si="19"/>
        <v/>
      </c>
      <c r="E356" s="8" t="str">
        <f t="shared" si="19"/>
        <v/>
      </c>
      <c r="F356" s="8" t="str">
        <f t="shared" si="19"/>
        <v/>
      </c>
      <c r="G356" s="8" t="str">
        <f t="shared" si="19"/>
        <v/>
      </c>
      <c r="H356" s="8" t="str">
        <f t="shared" si="19"/>
        <v/>
      </c>
      <c r="I356" s="8" t="str">
        <f t="shared" si="19"/>
        <v/>
      </c>
      <c r="J356" s="8" t="str">
        <f t="shared" si="19"/>
        <v/>
      </c>
      <c r="K356" s="8" t="str">
        <f t="shared" si="19"/>
        <v/>
      </c>
      <c r="L356" s="8" t="str">
        <f t="shared" si="19"/>
        <v/>
      </c>
      <c r="M356" s="8" t="str">
        <f t="shared" si="19"/>
        <v/>
      </c>
      <c r="N356" s="8">
        <f t="shared" si="19"/>
        <v>36995214</v>
      </c>
      <c r="O356" s="8">
        <f t="shared" si="19"/>
        <v>39681741</v>
      </c>
      <c r="P356" s="8" t="str">
        <f t="shared" si="19"/>
        <v/>
      </c>
      <c r="Q356" s="6"/>
      <c r="R356" s="9" t="s">
        <v>12</v>
      </c>
    </row>
    <row r="357" spans="2:18" ht="14">
      <c r="B357" s="8" t="str">
        <f t="shared" si="19"/>
        <v/>
      </c>
      <c r="C357" s="8" t="str">
        <f t="shared" si="19"/>
        <v/>
      </c>
      <c r="D357" s="8" t="str">
        <f t="shared" si="19"/>
        <v/>
      </c>
      <c r="E357" s="8" t="str">
        <f t="shared" si="19"/>
        <v/>
      </c>
      <c r="F357" s="8" t="str">
        <f t="shared" si="19"/>
        <v/>
      </c>
      <c r="G357" s="8" t="str">
        <f t="shared" si="19"/>
        <v/>
      </c>
      <c r="H357" s="8" t="str">
        <f t="shared" si="19"/>
        <v/>
      </c>
      <c r="I357" s="8" t="str">
        <f t="shared" si="19"/>
        <v/>
      </c>
      <c r="J357" s="8" t="str">
        <f t="shared" si="19"/>
        <v/>
      </c>
      <c r="K357" s="8" t="str">
        <f t="shared" si="19"/>
        <v/>
      </c>
      <c r="L357" s="8" t="str">
        <f t="shared" si="19"/>
        <v/>
      </c>
      <c r="M357" s="8" t="str">
        <f t="shared" si="19"/>
        <v/>
      </c>
      <c r="N357" s="8">
        <f t="shared" si="19"/>
        <v>36669916</v>
      </c>
      <c r="O357" s="8">
        <f t="shared" si="19"/>
        <v>41875732</v>
      </c>
      <c r="P357" s="8" t="str">
        <f t="shared" si="19"/>
        <v/>
      </c>
      <c r="Q357" s="6"/>
      <c r="R357" s="9" t="s">
        <v>13</v>
      </c>
    </row>
    <row r="358" spans="2:18" ht="14">
      <c r="B358" s="8" t="str">
        <f t="shared" si="19"/>
        <v/>
      </c>
      <c r="C358" s="8" t="str">
        <f t="shared" si="19"/>
        <v/>
      </c>
      <c r="D358" s="8" t="str">
        <f t="shared" si="19"/>
        <v/>
      </c>
      <c r="E358" s="8" t="str">
        <f t="shared" si="19"/>
        <v/>
      </c>
      <c r="F358" s="8" t="str">
        <f t="shared" si="19"/>
        <v/>
      </c>
      <c r="G358" s="8" t="str">
        <f t="shared" si="19"/>
        <v/>
      </c>
      <c r="H358" s="8" t="str">
        <f t="shared" si="19"/>
        <v/>
      </c>
      <c r="I358" s="8" t="str">
        <f t="shared" si="19"/>
        <v/>
      </c>
      <c r="J358" s="8" t="str">
        <f t="shared" si="19"/>
        <v/>
      </c>
      <c r="K358" s="8" t="str">
        <f t="shared" si="19"/>
        <v/>
      </c>
      <c r="L358" s="8" t="str">
        <f t="shared" si="19"/>
        <v/>
      </c>
      <c r="M358" s="8" t="str">
        <f t="shared" si="19"/>
        <v/>
      </c>
      <c r="N358" s="8">
        <f t="shared" si="19"/>
        <v>38012771</v>
      </c>
      <c r="O358" s="8" t="str">
        <f t="shared" si="19"/>
        <v/>
      </c>
      <c r="P358" s="8" t="str">
        <f t="shared" si="19"/>
        <v/>
      </c>
      <c r="Q358" s="6"/>
      <c r="R358" s="9" t="s">
        <v>14</v>
      </c>
    </row>
    <row r="359" spans="2:18" ht="14">
      <c r="B359" s="8" t="str">
        <f t="shared" ref="B359:P359" si="20">IFERROR(VLOOKUP($B$355,$4:$123,MATCH($R359&amp;"/"&amp;B$347,$2:$2,0),FALSE),IFERROR(VLOOKUP($B$355,$4:$123,MATCH($R358&amp;"/"&amp;B$347,$2:$2,0),FALSE),IFERROR(VLOOKUP($B$355,$4:$123,MATCH($R357&amp;"/"&amp;B$347,$2:$2,0),FALSE),IFERROR(VLOOKUP($B$355,$4:$123,MATCH($R356&amp;"/"&amp;B$347,$2:$2,0),FALSE),""))))</f>
        <v/>
      </c>
      <c r="C359" s="8" t="str">
        <f t="shared" si="20"/>
        <v/>
      </c>
      <c r="D359" s="8" t="str">
        <f t="shared" si="20"/>
        <v/>
      </c>
      <c r="E359" s="8" t="str">
        <f t="shared" si="20"/>
        <v/>
      </c>
      <c r="F359" s="8" t="str">
        <f t="shared" si="20"/>
        <v/>
      </c>
      <c r="G359" s="8" t="str">
        <f t="shared" si="20"/>
        <v/>
      </c>
      <c r="H359" s="8" t="str">
        <f t="shared" si="20"/>
        <v/>
      </c>
      <c r="I359" s="8" t="str">
        <f t="shared" si="20"/>
        <v/>
      </c>
      <c r="J359" s="8" t="str">
        <f t="shared" si="20"/>
        <v/>
      </c>
      <c r="K359" s="8" t="str">
        <f t="shared" si="20"/>
        <v/>
      </c>
      <c r="L359" s="8" t="str">
        <f t="shared" si="20"/>
        <v/>
      </c>
      <c r="M359" s="8">
        <f t="shared" si="20"/>
        <v>34902345.200000003</v>
      </c>
      <c r="N359" s="8">
        <f t="shared" si="20"/>
        <v>39345736.619999997</v>
      </c>
      <c r="O359" s="8">
        <f t="shared" si="20"/>
        <v>41875732</v>
      </c>
      <c r="P359" s="8" t="str">
        <f t="shared" si="20"/>
        <v/>
      </c>
      <c r="Q359" s="6"/>
      <c r="R359" s="9" t="s">
        <v>15</v>
      </c>
    </row>
    <row r="360" spans="2:18" ht="14">
      <c r="B360" s="12" t="e">
        <f t="shared" ref="B360:O360" si="21">+B359/B$401</f>
        <v>#VALUE!</v>
      </c>
      <c r="C360" s="12" t="e">
        <f t="shared" si="21"/>
        <v>#VALUE!</v>
      </c>
      <c r="D360" s="12" t="e">
        <f t="shared" si="21"/>
        <v>#VALUE!</v>
      </c>
      <c r="E360" s="12" t="e">
        <f t="shared" si="21"/>
        <v>#VALUE!</v>
      </c>
      <c r="F360" s="12" t="e">
        <f t="shared" si="21"/>
        <v>#VALUE!</v>
      </c>
      <c r="G360" s="12" t="e">
        <f t="shared" si="21"/>
        <v>#VALUE!</v>
      </c>
      <c r="H360" s="12" t="e">
        <f t="shared" si="21"/>
        <v>#VALUE!</v>
      </c>
      <c r="I360" s="12" t="e">
        <f t="shared" si="21"/>
        <v>#VALUE!</v>
      </c>
      <c r="J360" s="12" t="e">
        <f t="shared" si="21"/>
        <v>#VALUE!</v>
      </c>
      <c r="K360" s="12" t="e">
        <f t="shared" si="21"/>
        <v>#VALUE!</v>
      </c>
      <c r="L360" s="12" t="e">
        <f t="shared" si="21"/>
        <v>#VALUE!</v>
      </c>
      <c r="M360" s="12">
        <f t="shared" si="21"/>
        <v>0.56410928354329604</v>
      </c>
      <c r="N360" s="12">
        <f t="shared" si="21"/>
        <v>0.50951540813649987</v>
      </c>
      <c r="O360" s="12">
        <f t="shared" si="21"/>
        <v>0.48371837046856653</v>
      </c>
      <c r="P360" s="12" t="e">
        <f t="shared" ref="P360" si="22">+P359/P$401</f>
        <v>#VALUE!</v>
      </c>
      <c r="Q360" s="6"/>
      <c r="R360" s="11" t="s">
        <v>388</v>
      </c>
    </row>
    <row r="361" spans="2:18" ht="14">
      <c r="B361" s="377" t="s">
        <v>314</v>
      </c>
      <c r="C361" s="378"/>
      <c r="D361" s="378"/>
      <c r="E361" s="378"/>
      <c r="F361" s="378"/>
      <c r="G361" s="378"/>
      <c r="H361" s="378"/>
      <c r="I361" s="378"/>
      <c r="J361" s="378"/>
      <c r="K361" s="378"/>
      <c r="L361" s="378"/>
      <c r="M361" s="378"/>
      <c r="N361" s="378"/>
      <c r="O361" s="379"/>
      <c r="P361" s="207"/>
      <c r="Q361" s="6"/>
      <c r="R361" s="3"/>
    </row>
    <row r="362" spans="2:18" ht="14">
      <c r="B362" s="8" t="str">
        <f t="shared" ref="B362:P364" si="23">IFERROR(VLOOKUP($B$361,$4:$123,MATCH($R362&amp;"/"&amp;B$347,$2:$2,0),FALSE),"")</f>
        <v/>
      </c>
      <c r="C362" s="8" t="str">
        <f t="shared" si="23"/>
        <v/>
      </c>
      <c r="D362" s="8" t="str">
        <f t="shared" si="23"/>
        <v/>
      </c>
      <c r="E362" s="8" t="str">
        <f t="shared" si="23"/>
        <v/>
      </c>
      <c r="F362" s="8" t="str">
        <f t="shared" si="23"/>
        <v/>
      </c>
      <c r="G362" s="8" t="str">
        <f t="shared" si="23"/>
        <v/>
      </c>
      <c r="H362" s="8" t="str">
        <f t="shared" si="23"/>
        <v/>
      </c>
      <c r="I362" s="8" t="str">
        <f t="shared" si="23"/>
        <v/>
      </c>
      <c r="J362" s="8" t="str">
        <f t="shared" si="23"/>
        <v/>
      </c>
      <c r="K362" s="8" t="str">
        <f t="shared" si="23"/>
        <v/>
      </c>
      <c r="L362" s="8" t="str">
        <f t="shared" si="23"/>
        <v/>
      </c>
      <c r="M362" s="8" t="str">
        <f t="shared" si="23"/>
        <v/>
      </c>
      <c r="N362" s="8">
        <f t="shared" si="23"/>
        <v>38127783</v>
      </c>
      <c r="O362" s="8">
        <f t="shared" si="23"/>
        <v>41431850</v>
      </c>
      <c r="P362" s="8" t="str">
        <f t="shared" si="23"/>
        <v/>
      </c>
      <c r="Q362" s="6"/>
      <c r="R362" s="9" t="s">
        <v>12</v>
      </c>
    </row>
    <row r="363" spans="2:18" ht="14">
      <c r="B363" s="8" t="str">
        <f t="shared" si="23"/>
        <v/>
      </c>
      <c r="C363" s="8" t="str">
        <f t="shared" si="23"/>
        <v/>
      </c>
      <c r="D363" s="8" t="str">
        <f t="shared" si="23"/>
        <v/>
      </c>
      <c r="E363" s="8" t="str">
        <f t="shared" si="23"/>
        <v/>
      </c>
      <c r="F363" s="8" t="str">
        <f t="shared" si="23"/>
        <v/>
      </c>
      <c r="G363" s="8" t="str">
        <f t="shared" si="23"/>
        <v/>
      </c>
      <c r="H363" s="8" t="str">
        <f t="shared" si="23"/>
        <v/>
      </c>
      <c r="I363" s="8" t="str">
        <f t="shared" si="23"/>
        <v/>
      </c>
      <c r="J363" s="8" t="str">
        <f t="shared" si="23"/>
        <v/>
      </c>
      <c r="K363" s="8" t="str">
        <f t="shared" si="23"/>
        <v/>
      </c>
      <c r="L363" s="8" t="str">
        <f t="shared" si="23"/>
        <v/>
      </c>
      <c r="M363" s="8" t="str">
        <f t="shared" si="23"/>
        <v/>
      </c>
      <c r="N363" s="8">
        <f t="shared" si="23"/>
        <v>38939523</v>
      </c>
      <c r="O363" s="8">
        <f t="shared" si="23"/>
        <v>44378507</v>
      </c>
      <c r="P363" s="8" t="str">
        <f t="shared" si="23"/>
        <v/>
      </c>
      <c r="Q363" s="6"/>
      <c r="R363" s="9" t="s">
        <v>13</v>
      </c>
    </row>
    <row r="364" spans="2:18" ht="14">
      <c r="B364" s="8" t="str">
        <f t="shared" si="23"/>
        <v/>
      </c>
      <c r="C364" s="8" t="str">
        <f t="shared" si="23"/>
        <v/>
      </c>
      <c r="D364" s="8" t="str">
        <f t="shared" si="23"/>
        <v/>
      </c>
      <c r="E364" s="8" t="str">
        <f t="shared" si="23"/>
        <v/>
      </c>
      <c r="F364" s="8" t="str">
        <f t="shared" si="23"/>
        <v/>
      </c>
      <c r="G364" s="8" t="str">
        <f t="shared" si="23"/>
        <v/>
      </c>
      <c r="H364" s="8" t="str">
        <f t="shared" si="23"/>
        <v/>
      </c>
      <c r="I364" s="8" t="str">
        <f t="shared" si="23"/>
        <v/>
      </c>
      <c r="J364" s="8" t="str">
        <f t="shared" si="23"/>
        <v/>
      </c>
      <c r="K364" s="8" t="str">
        <f t="shared" si="23"/>
        <v/>
      </c>
      <c r="L364" s="8" t="str">
        <f t="shared" si="23"/>
        <v/>
      </c>
      <c r="M364" s="8" t="str">
        <f t="shared" si="23"/>
        <v/>
      </c>
      <c r="N364" s="8">
        <f t="shared" si="23"/>
        <v>39133706</v>
      </c>
      <c r="O364" s="8" t="str">
        <f t="shared" si="23"/>
        <v/>
      </c>
      <c r="P364" s="8" t="str">
        <f t="shared" si="23"/>
        <v/>
      </c>
      <c r="Q364" s="6"/>
      <c r="R364" s="9" t="s">
        <v>14</v>
      </c>
    </row>
    <row r="365" spans="2:18" ht="14">
      <c r="B365" s="8" t="str">
        <f t="shared" ref="B365:P365" si="24">IFERROR(VLOOKUP($B$361,$4:$123,MATCH($R365&amp;"/"&amp;B$347,$2:$2,0),FALSE),IFERROR(VLOOKUP($B$361,$4:$123,MATCH($R364&amp;"/"&amp;B$347,$2:$2,0),FALSE),IFERROR(VLOOKUP($B$361,$4:$123,MATCH($R363&amp;"/"&amp;B$347,$2:$2,0),FALSE),IFERROR(VLOOKUP($B$361,$4:$123,MATCH($R362&amp;"/"&amp;B$347,$2:$2,0),FALSE),""))))</f>
        <v/>
      </c>
      <c r="C365" s="8" t="str">
        <f t="shared" si="24"/>
        <v/>
      </c>
      <c r="D365" s="8" t="str">
        <f t="shared" si="24"/>
        <v/>
      </c>
      <c r="E365" s="8" t="str">
        <f t="shared" si="24"/>
        <v/>
      </c>
      <c r="F365" s="8" t="str">
        <f t="shared" si="24"/>
        <v/>
      </c>
      <c r="G365" s="8" t="str">
        <f t="shared" si="24"/>
        <v/>
      </c>
      <c r="H365" s="8" t="str">
        <f t="shared" si="24"/>
        <v/>
      </c>
      <c r="I365" s="8" t="str">
        <f t="shared" si="24"/>
        <v/>
      </c>
      <c r="J365" s="8" t="str">
        <f t="shared" si="24"/>
        <v/>
      </c>
      <c r="K365" s="8" t="str">
        <f t="shared" si="24"/>
        <v/>
      </c>
      <c r="L365" s="8" t="str">
        <f t="shared" si="24"/>
        <v/>
      </c>
      <c r="M365" s="8">
        <f t="shared" si="24"/>
        <v>35922213.939999998</v>
      </c>
      <c r="N365" s="8">
        <f t="shared" si="24"/>
        <v>41075011.390000001</v>
      </c>
      <c r="O365" s="8">
        <f t="shared" si="24"/>
        <v>44378507</v>
      </c>
      <c r="P365" s="8" t="str">
        <f t="shared" si="24"/>
        <v/>
      </c>
      <c r="Q365" s="6"/>
      <c r="R365" s="9" t="s">
        <v>15</v>
      </c>
    </row>
    <row r="366" spans="2:18" ht="14">
      <c r="B366" s="12" t="e">
        <f t="shared" ref="B366:O366" si="25">+B365/B$401</f>
        <v>#VALUE!</v>
      </c>
      <c r="C366" s="12" t="e">
        <f t="shared" si="25"/>
        <v>#VALUE!</v>
      </c>
      <c r="D366" s="12" t="e">
        <f t="shared" si="25"/>
        <v>#VALUE!</v>
      </c>
      <c r="E366" s="12" t="e">
        <f t="shared" si="25"/>
        <v>#VALUE!</v>
      </c>
      <c r="F366" s="12" t="e">
        <f t="shared" si="25"/>
        <v>#VALUE!</v>
      </c>
      <c r="G366" s="12" t="e">
        <f t="shared" si="25"/>
        <v>#VALUE!</v>
      </c>
      <c r="H366" s="12" t="e">
        <f t="shared" si="25"/>
        <v>#VALUE!</v>
      </c>
      <c r="I366" s="12" t="e">
        <f t="shared" si="25"/>
        <v>#VALUE!</v>
      </c>
      <c r="J366" s="12" t="e">
        <f t="shared" si="25"/>
        <v>#VALUE!</v>
      </c>
      <c r="K366" s="12" t="e">
        <f t="shared" si="25"/>
        <v>#VALUE!</v>
      </c>
      <c r="L366" s="12" t="e">
        <f t="shared" si="25"/>
        <v>#VALUE!</v>
      </c>
      <c r="M366" s="12">
        <f t="shared" si="25"/>
        <v>0.5805929158302634</v>
      </c>
      <c r="N366" s="12">
        <f t="shared" si="25"/>
        <v>0.53190899422503257</v>
      </c>
      <c r="O366" s="12">
        <f t="shared" si="25"/>
        <v>0.51262862915131546</v>
      </c>
      <c r="P366" s="12" t="e">
        <f t="shared" ref="P366" si="26">+P365/P$401</f>
        <v>#VALUE!</v>
      </c>
      <c r="Q366" s="6"/>
      <c r="R366" s="11" t="s">
        <v>388</v>
      </c>
    </row>
    <row r="367" spans="2:18" ht="14">
      <c r="B367" s="368" t="s">
        <v>384</v>
      </c>
      <c r="C367" s="368"/>
      <c r="D367" s="368"/>
      <c r="E367" s="368"/>
      <c r="F367" s="368"/>
      <c r="G367" s="368"/>
      <c r="H367" s="368"/>
      <c r="I367" s="368"/>
      <c r="J367" s="368"/>
      <c r="K367" s="368"/>
      <c r="L367" s="368"/>
      <c r="M367" s="368"/>
      <c r="N367" s="368"/>
      <c r="O367" s="368"/>
      <c r="P367" s="116"/>
      <c r="Q367" s="6"/>
      <c r="R367" s="3"/>
    </row>
    <row r="368" spans="2:18" ht="14">
      <c r="B368" s="8" t="str">
        <f t="shared" ref="B368:P370" si="27">IFERROR(VLOOKUP($B$367,$4:$123,MATCH($R368&amp;"/"&amp;B$347,$2:$2,0),FALSE),"")</f>
        <v/>
      </c>
      <c r="C368" s="8" t="str">
        <f t="shared" si="27"/>
        <v/>
      </c>
      <c r="D368" s="8" t="str">
        <f t="shared" si="27"/>
        <v/>
      </c>
      <c r="E368" s="8" t="str">
        <f t="shared" si="27"/>
        <v/>
      </c>
      <c r="F368" s="8" t="str">
        <f t="shared" si="27"/>
        <v/>
      </c>
      <c r="G368" s="8" t="str">
        <f t="shared" si="27"/>
        <v/>
      </c>
      <c r="H368" s="8" t="str">
        <f t="shared" si="27"/>
        <v/>
      </c>
      <c r="I368" s="8" t="str">
        <f t="shared" si="27"/>
        <v/>
      </c>
      <c r="J368" s="8" t="str">
        <f t="shared" si="27"/>
        <v/>
      </c>
      <c r="K368" s="8" t="str">
        <f t="shared" si="27"/>
        <v/>
      </c>
      <c r="L368" s="8" t="str">
        <f t="shared" si="27"/>
        <v/>
      </c>
      <c r="M368" s="8" t="str">
        <f t="shared" si="27"/>
        <v/>
      </c>
      <c r="N368" s="8">
        <f t="shared" si="27"/>
        <v>24060209</v>
      </c>
      <c r="O368" s="8">
        <f t="shared" si="27"/>
        <v>31314860</v>
      </c>
      <c r="P368" s="8" t="str">
        <f t="shared" si="27"/>
        <v/>
      </c>
      <c r="Q368" s="6"/>
      <c r="R368" s="9" t="s">
        <v>12</v>
      </c>
    </row>
    <row r="369" spans="2:18" ht="14">
      <c r="B369" s="8" t="str">
        <f t="shared" si="27"/>
        <v/>
      </c>
      <c r="C369" s="8" t="str">
        <f t="shared" si="27"/>
        <v/>
      </c>
      <c r="D369" s="8" t="str">
        <f t="shared" si="27"/>
        <v/>
      </c>
      <c r="E369" s="8" t="str">
        <f t="shared" si="27"/>
        <v/>
      </c>
      <c r="F369" s="8" t="str">
        <f t="shared" si="27"/>
        <v/>
      </c>
      <c r="G369" s="8" t="str">
        <f t="shared" si="27"/>
        <v/>
      </c>
      <c r="H369" s="8" t="str">
        <f t="shared" si="27"/>
        <v/>
      </c>
      <c r="I369" s="8" t="str">
        <f t="shared" si="27"/>
        <v/>
      </c>
      <c r="J369" s="8" t="str">
        <f t="shared" si="27"/>
        <v/>
      </c>
      <c r="K369" s="8" t="str">
        <f t="shared" si="27"/>
        <v/>
      </c>
      <c r="L369" s="8" t="str">
        <f t="shared" si="27"/>
        <v/>
      </c>
      <c r="M369" s="8" t="str">
        <f t="shared" si="27"/>
        <v/>
      </c>
      <c r="N369" s="8">
        <f t="shared" si="27"/>
        <v>25106703</v>
      </c>
      <c r="O369" s="8">
        <f t="shared" si="27"/>
        <v>34013376</v>
      </c>
      <c r="P369" s="8" t="str">
        <f t="shared" si="27"/>
        <v/>
      </c>
      <c r="Q369" s="6"/>
      <c r="R369" s="9" t="s">
        <v>13</v>
      </c>
    </row>
    <row r="370" spans="2:18" ht="14">
      <c r="B370" s="8" t="str">
        <f t="shared" si="27"/>
        <v/>
      </c>
      <c r="C370" s="8" t="str">
        <f t="shared" si="27"/>
        <v/>
      </c>
      <c r="D370" s="8" t="str">
        <f t="shared" si="27"/>
        <v/>
      </c>
      <c r="E370" s="8" t="str">
        <f t="shared" si="27"/>
        <v/>
      </c>
      <c r="F370" s="8" t="str">
        <f t="shared" si="27"/>
        <v/>
      </c>
      <c r="G370" s="8" t="str">
        <f t="shared" si="27"/>
        <v/>
      </c>
      <c r="H370" s="8" t="str">
        <f t="shared" si="27"/>
        <v/>
      </c>
      <c r="I370" s="8" t="str">
        <f t="shared" si="27"/>
        <v/>
      </c>
      <c r="J370" s="8" t="str">
        <f t="shared" si="27"/>
        <v/>
      </c>
      <c r="K370" s="8" t="str">
        <f t="shared" si="27"/>
        <v/>
      </c>
      <c r="L370" s="8" t="str">
        <f t="shared" si="27"/>
        <v/>
      </c>
      <c r="M370" s="8" t="str">
        <f t="shared" si="27"/>
        <v/>
      </c>
      <c r="N370" s="8">
        <f t="shared" si="27"/>
        <v>27638003</v>
      </c>
      <c r="O370" s="8" t="str">
        <f t="shared" si="27"/>
        <v/>
      </c>
      <c r="P370" s="8" t="str">
        <f t="shared" si="27"/>
        <v/>
      </c>
      <c r="Q370" s="6"/>
      <c r="R370" s="9" t="s">
        <v>14</v>
      </c>
    </row>
    <row r="371" spans="2:18" ht="14">
      <c r="B371" s="8" t="str">
        <f t="shared" ref="B371:M371" si="28">IFERROR(VLOOKUP($B$367,$4:$123,MATCH($R371&amp;"/"&amp;B$347,$2:$2,0),FALSE),"")</f>
        <v/>
      </c>
      <c r="C371" s="8" t="str">
        <f t="shared" si="28"/>
        <v/>
      </c>
      <c r="D371" s="8" t="str">
        <f t="shared" si="28"/>
        <v/>
      </c>
      <c r="E371" s="8" t="str">
        <f t="shared" si="28"/>
        <v/>
      </c>
      <c r="F371" s="8" t="str">
        <f t="shared" si="28"/>
        <v/>
      </c>
      <c r="G371" s="8" t="str">
        <f t="shared" si="28"/>
        <v/>
      </c>
      <c r="H371" s="8" t="str">
        <f t="shared" si="28"/>
        <v/>
      </c>
      <c r="I371" s="8" t="str">
        <f t="shared" si="28"/>
        <v/>
      </c>
      <c r="J371" s="8" t="str">
        <f t="shared" si="28"/>
        <v/>
      </c>
      <c r="K371" s="8" t="str">
        <f t="shared" si="28"/>
        <v/>
      </c>
      <c r="L371" s="8" t="str">
        <f t="shared" si="28"/>
        <v/>
      </c>
      <c r="M371" s="8">
        <f t="shared" si="28"/>
        <v>23636439.629999999</v>
      </c>
      <c r="N371" s="8">
        <f>IFERROR(VLOOKUP($B$367,$4:$123,MATCH($R371&amp;"/"&amp;N$347,$2:$2,0),FALSE),IFERROR(VLOOKUP($B$367,$4:$123,MATCH($R370&amp;"/"&amp;N$347,$2:$2,0),FALSE),IFERROR(VLOOKUP($B$367,$4:$123,MATCH($R369&amp;"/"&amp;N$347,$2:$2,0),FALSE),IFERROR(VLOOKUP($B$367,$4:$123,MATCH($R368&amp;"/"&amp;N$347,$2:$2,0),FALSE),""))))</f>
        <v>29935649.48</v>
      </c>
      <c r="O371" s="8">
        <f>IFERROR(VLOOKUP($B$367,$4:$123,MATCH($R371&amp;"/"&amp;O$347,$2:$2,0),FALSE),IFERROR(VLOOKUP($B$367,$4:$123,MATCH($R370&amp;"/"&amp;O$347,$2:$2,0),FALSE),IFERROR(VLOOKUP($B$367,$4:$123,MATCH($R369&amp;"/"&amp;O$347,$2:$2,0),FALSE),IFERROR(VLOOKUP($B$367,$4:$123,MATCH($R368&amp;"/"&amp;O$347,$2:$2,0),FALSE),""))))</f>
        <v>34013376</v>
      </c>
      <c r="P371" s="8" t="str">
        <f>IFERROR(VLOOKUP($B$367,$4:$123,MATCH($R371&amp;"/"&amp;P$347,$2:$2,0),FALSE),IFERROR(VLOOKUP($B$367,$4:$123,MATCH($R370&amp;"/"&amp;P$347,$2:$2,0),FALSE),IFERROR(VLOOKUP($B$367,$4:$123,MATCH($R369&amp;"/"&amp;P$347,$2:$2,0),FALSE),IFERROR(VLOOKUP($B$367,$4:$123,MATCH($R368&amp;"/"&amp;P$347,$2:$2,0),FALSE),""))))</f>
        <v/>
      </c>
      <c r="Q371" s="6"/>
      <c r="R371" s="9" t="s">
        <v>15</v>
      </c>
    </row>
    <row r="372" spans="2:18" ht="14">
      <c r="B372" s="12" t="e">
        <f t="shared" ref="B372:O372" si="29">+B371/B$401</f>
        <v>#VALUE!</v>
      </c>
      <c r="C372" s="12" t="e">
        <f t="shared" si="29"/>
        <v>#VALUE!</v>
      </c>
      <c r="D372" s="12" t="e">
        <f t="shared" si="29"/>
        <v>#VALUE!</v>
      </c>
      <c r="E372" s="12" t="e">
        <f t="shared" si="29"/>
        <v>#VALUE!</v>
      </c>
      <c r="F372" s="12" t="e">
        <f t="shared" si="29"/>
        <v>#VALUE!</v>
      </c>
      <c r="G372" s="12" t="e">
        <f t="shared" si="29"/>
        <v>#VALUE!</v>
      </c>
      <c r="H372" s="12" t="e">
        <f t="shared" si="29"/>
        <v>#VALUE!</v>
      </c>
      <c r="I372" s="12" t="e">
        <f t="shared" si="29"/>
        <v>#VALUE!</v>
      </c>
      <c r="J372" s="12" t="e">
        <f t="shared" si="29"/>
        <v>#VALUE!</v>
      </c>
      <c r="K372" s="12" t="e">
        <f t="shared" si="29"/>
        <v>#VALUE!</v>
      </c>
      <c r="L372" s="12" t="e">
        <f t="shared" si="29"/>
        <v>#VALUE!</v>
      </c>
      <c r="M372" s="12">
        <f t="shared" si="29"/>
        <v>0.38202404304893722</v>
      </c>
      <c r="N372" s="12">
        <f t="shared" si="29"/>
        <v>0.38765762120412933</v>
      </c>
      <c r="O372" s="12">
        <f t="shared" si="29"/>
        <v>0.39289808266168696</v>
      </c>
      <c r="P372" s="12" t="e">
        <f t="shared" ref="P372" si="30">+P371/P$401</f>
        <v>#VALUE!</v>
      </c>
      <c r="Q372" s="6"/>
      <c r="R372" s="11" t="s">
        <v>388</v>
      </c>
    </row>
    <row r="373" spans="2:18" ht="14">
      <c r="B373" s="369" t="s">
        <v>387</v>
      </c>
      <c r="C373" s="369"/>
      <c r="D373" s="369"/>
      <c r="E373" s="369"/>
      <c r="F373" s="369"/>
      <c r="G373" s="369"/>
      <c r="H373" s="369"/>
      <c r="I373" s="369"/>
      <c r="J373" s="369"/>
      <c r="K373" s="369"/>
      <c r="L373" s="369"/>
      <c r="M373" s="369"/>
      <c r="N373" s="369"/>
      <c r="O373" s="369"/>
      <c r="P373" s="207"/>
      <c r="Q373" s="6"/>
      <c r="R373" s="3"/>
    </row>
    <row r="374" spans="2:18" ht="14">
      <c r="B374" s="8" t="str">
        <f t="shared" ref="B374:P376" si="31">IFERROR(VLOOKUP($B$373,$4:$123,MATCH($R374&amp;"/"&amp;B$347,$2:$2,0),FALSE),"")</f>
        <v/>
      </c>
      <c r="C374" s="8" t="str">
        <f t="shared" si="31"/>
        <v/>
      </c>
      <c r="D374" s="8" t="str">
        <f t="shared" si="31"/>
        <v/>
      </c>
      <c r="E374" s="8" t="str">
        <f t="shared" si="31"/>
        <v/>
      </c>
      <c r="F374" s="8" t="str">
        <f t="shared" si="31"/>
        <v/>
      </c>
      <c r="G374" s="8" t="str">
        <f t="shared" si="31"/>
        <v/>
      </c>
      <c r="H374" s="8" t="str">
        <f t="shared" si="31"/>
        <v/>
      </c>
      <c r="I374" s="8" t="str">
        <f t="shared" si="31"/>
        <v/>
      </c>
      <c r="J374" s="8" t="str">
        <f t="shared" si="31"/>
        <v/>
      </c>
      <c r="K374" s="8" t="str">
        <f t="shared" si="31"/>
        <v/>
      </c>
      <c r="L374" s="8" t="str">
        <f t="shared" si="31"/>
        <v/>
      </c>
      <c r="M374" s="8" t="str">
        <f t="shared" si="31"/>
        <v/>
      </c>
      <c r="N374" s="8">
        <f t="shared" si="31"/>
        <v>61055423</v>
      </c>
      <c r="O374" s="8">
        <f t="shared" si="31"/>
        <v>70996601</v>
      </c>
      <c r="P374" s="8" t="str">
        <f t="shared" si="31"/>
        <v/>
      </c>
      <c r="Q374" s="6"/>
      <c r="R374" s="9" t="s">
        <v>12</v>
      </c>
    </row>
    <row r="375" spans="2:18" ht="14">
      <c r="B375" s="8" t="str">
        <f t="shared" si="31"/>
        <v/>
      </c>
      <c r="C375" s="8" t="str">
        <f t="shared" si="31"/>
        <v/>
      </c>
      <c r="D375" s="8" t="str">
        <f t="shared" si="31"/>
        <v/>
      </c>
      <c r="E375" s="8" t="str">
        <f t="shared" si="31"/>
        <v/>
      </c>
      <c r="F375" s="8" t="str">
        <f t="shared" si="31"/>
        <v/>
      </c>
      <c r="G375" s="8" t="str">
        <f t="shared" si="31"/>
        <v/>
      </c>
      <c r="H375" s="8" t="str">
        <f t="shared" si="31"/>
        <v/>
      </c>
      <c r="I375" s="8" t="str">
        <f t="shared" si="31"/>
        <v/>
      </c>
      <c r="J375" s="8" t="str">
        <f t="shared" si="31"/>
        <v/>
      </c>
      <c r="K375" s="8" t="str">
        <f t="shared" si="31"/>
        <v/>
      </c>
      <c r="L375" s="8" t="str">
        <f t="shared" si="31"/>
        <v/>
      </c>
      <c r="M375" s="8" t="str">
        <f t="shared" si="31"/>
        <v/>
      </c>
      <c r="N375" s="8">
        <f t="shared" si="31"/>
        <v>61776619</v>
      </c>
      <c r="O375" s="8">
        <f t="shared" si="31"/>
        <v>75889108</v>
      </c>
      <c r="P375" s="8" t="str">
        <f t="shared" si="31"/>
        <v/>
      </c>
      <c r="Q375" s="6"/>
      <c r="R375" s="9" t="s">
        <v>13</v>
      </c>
    </row>
    <row r="376" spans="2:18" ht="14">
      <c r="B376" s="8" t="str">
        <f t="shared" si="31"/>
        <v/>
      </c>
      <c r="C376" s="8" t="str">
        <f t="shared" si="31"/>
        <v/>
      </c>
      <c r="D376" s="8" t="str">
        <f t="shared" si="31"/>
        <v/>
      </c>
      <c r="E376" s="8" t="str">
        <f t="shared" si="31"/>
        <v/>
      </c>
      <c r="F376" s="8" t="str">
        <f t="shared" si="31"/>
        <v/>
      </c>
      <c r="G376" s="8" t="str">
        <f t="shared" si="31"/>
        <v/>
      </c>
      <c r="H376" s="8" t="str">
        <f t="shared" si="31"/>
        <v/>
      </c>
      <c r="I376" s="8" t="str">
        <f t="shared" si="31"/>
        <v/>
      </c>
      <c r="J376" s="8" t="str">
        <f t="shared" si="31"/>
        <v/>
      </c>
      <c r="K376" s="8" t="str">
        <f t="shared" si="31"/>
        <v/>
      </c>
      <c r="L376" s="8" t="str">
        <f t="shared" si="31"/>
        <v/>
      </c>
      <c r="M376" s="8" t="str">
        <f t="shared" si="31"/>
        <v/>
      </c>
      <c r="N376" s="8">
        <f t="shared" si="31"/>
        <v>65650774</v>
      </c>
      <c r="O376" s="8" t="str">
        <f t="shared" si="31"/>
        <v/>
      </c>
      <c r="P376" s="8" t="str">
        <f t="shared" si="31"/>
        <v/>
      </c>
      <c r="Q376" s="6"/>
      <c r="R376" s="9" t="s">
        <v>14</v>
      </c>
    </row>
    <row r="377" spans="2:18" ht="14">
      <c r="B377" s="8" t="str">
        <f t="shared" ref="B377:M377" si="32">IFERROR(VLOOKUP($B$373,$4:$123,MATCH($R377&amp;"/"&amp;B$347,$2:$2,0),FALSE),"")</f>
        <v/>
      </c>
      <c r="C377" s="8" t="str">
        <f t="shared" si="32"/>
        <v/>
      </c>
      <c r="D377" s="8" t="str">
        <f t="shared" si="32"/>
        <v/>
      </c>
      <c r="E377" s="8" t="str">
        <f t="shared" si="32"/>
        <v/>
      </c>
      <c r="F377" s="8" t="str">
        <f t="shared" si="32"/>
        <v/>
      </c>
      <c r="G377" s="8" t="str">
        <f t="shared" si="32"/>
        <v/>
      </c>
      <c r="H377" s="8" t="str">
        <f t="shared" si="32"/>
        <v/>
      </c>
      <c r="I377" s="8" t="str">
        <f t="shared" si="32"/>
        <v/>
      </c>
      <c r="J377" s="8" t="str">
        <f t="shared" si="32"/>
        <v/>
      </c>
      <c r="K377" s="8" t="str">
        <f t="shared" si="32"/>
        <v/>
      </c>
      <c r="L377" s="8" t="str">
        <f t="shared" si="32"/>
        <v/>
      </c>
      <c r="M377" s="8">
        <f t="shared" si="32"/>
        <v>58538784.829999998</v>
      </c>
      <c r="N377" s="8">
        <f>IFERROR(VLOOKUP($B$373,$4:$123,MATCH($R377&amp;"/"&amp;N$347,$2:$2,0),FALSE),IFERROR(VLOOKUP($B$373,$4:$123,MATCH($R376&amp;"/"&amp;N$347,$2:$2,0),FALSE),IFERROR(VLOOKUP($B$373,$4:$123,MATCH($R375&amp;"/"&amp;N$347,$2:$2,0),FALSE),IFERROR(VLOOKUP($B$373,$4:$123,MATCH($R374&amp;"/"&amp;N$347,$2:$2,0),FALSE),""))))</f>
        <v>69281386.099999994</v>
      </c>
      <c r="O377" s="8">
        <f>IFERROR(VLOOKUP($B$373,$4:$123,MATCH($R377&amp;"/"&amp;O$347,$2:$2,0),FALSE),IFERROR(VLOOKUP($B$373,$4:$123,MATCH($R376&amp;"/"&amp;O$347,$2:$2,0),FALSE),IFERROR(VLOOKUP($B$373,$4:$123,MATCH($R375&amp;"/"&amp;O$347,$2:$2,0),FALSE),IFERROR(VLOOKUP($B$373,$4:$123,MATCH($R374&amp;"/"&amp;O$347,$2:$2,0),FALSE),""))))</f>
        <v>75889108</v>
      </c>
      <c r="P377" s="8" t="str">
        <f>IFERROR(VLOOKUP($B$373,$4:$123,MATCH($R377&amp;"/"&amp;P$347,$2:$2,0),FALSE),IFERROR(VLOOKUP($B$373,$4:$123,MATCH($R376&amp;"/"&amp;P$347,$2:$2,0),FALSE),IFERROR(VLOOKUP($B$373,$4:$123,MATCH($R375&amp;"/"&amp;P$347,$2:$2,0),FALSE),IFERROR(VLOOKUP($B$373,$4:$123,MATCH($R374&amp;"/"&amp;P$347,$2:$2,0),FALSE),""))))</f>
        <v/>
      </c>
      <c r="Q377" s="6"/>
      <c r="R377" s="9" t="s">
        <v>15</v>
      </c>
    </row>
    <row r="378" spans="2:18" ht="14">
      <c r="B378" s="12" t="e">
        <f t="shared" ref="B378:O378" si="33">+B377/B$401</f>
        <v>#VALUE!</v>
      </c>
      <c r="C378" s="12" t="e">
        <f t="shared" si="33"/>
        <v>#VALUE!</v>
      </c>
      <c r="D378" s="12" t="e">
        <f t="shared" si="33"/>
        <v>#VALUE!</v>
      </c>
      <c r="E378" s="12" t="e">
        <f t="shared" si="33"/>
        <v>#VALUE!</v>
      </c>
      <c r="F378" s="12" t="e">
        <f t="shared" si="33"/>
        <v>#VALUE!</v>
      </c>
      <c r="G378" s="12" t="e">
        <f t="shared" si="33"/>
        <v>#VALUE!</v>
      </c>
      <c r="H378" s="12" t="e">
        <f t="shared" si="33"/>
        <v>#VALUE!</v>
      </c>
      <c r="I378" s="12" t="e">
        <f t="shared" si="33"/>
        <v>#VALUE!</v>
      </c>
      <c r="J378" s="12" t="e">
        <f t="shared" si="33"/>
        <v>#VALUE!</v>
      </c>
      <c r="K378" s="12" t="e">
        <f t="shared" si="33"/>
        <v>#VALUE!</v>
      </c>
      <c r="L378" s="12" t="e">
        <f t="shared" si="33"/>
        <v>#VALUE!</v>
      </c>
      <c r="M378" s="12">
        <f t="shared" si="33"/>
        <v>0.94613332659223315</v>
      </c>
      <c r="N378" s="12">
        <f t="shared" si="33"/>
        <v>0.89717302934062915</v>
      </c>
      <c r="O378" s="12">
        <f t="shared" si="33"/>
        <v>0.87661645313025349</v>
      </c>
      <c r="P378" s="12" t="e">
        <f t="shared" ref="P378" si="34">+P377/P$401</f>
        <v>#VALUE!</v>
      </c>
      <c r="Q378" s="6"/>
      <c r="R378" s="11" t="s">
        <v>388</v>
      </c>
    </row>
    <row r="379" spans="2:18" ht="14">
      <c r="B379" s="368" t="s">
        <v>315</v>
      </c>
      <c r="C379" s="368"/>
      <c r="D379" s="368"/>
      <c r="E379" s="368"/>
      <c r="F379" s="368"/>
      <c r="G379" s="368"/>
      <c r="H379" s="368"/>
      <c r="I379" s="368"/>
      <c r="J379" s="368"/>
      <c r="K379" s="368"/>
      <c r="L379" s="368"/>
      <c r="M379" s="368"/>
      <c r="N379" s="368"/>
      <c r="O379" s="368"/>
      <c r="P379" s="116"/>
      <c r="Q379" s="6"/>
      <c r="R379" s="3"/>
    </row>
    <row r="380" spans="2:18" ht="14">
      <c r="B380" s="8" t="str">
        <f t="shared" ref="B380:P382" si="35">IFERROR(VLOOKUP($B$379,$4:$123,MATCH($R380&amp;"/"&amp;B$347,$2:$2,0),FALSE),"")</f>
        <v/>
      </c>
      <c r="C380" s="8" t="str">
        <f t="shared" si="35"/>
        <v/>
      </c>
      <c r="D380" s="8" t="str">
        <f t="shared" si="35"/>
        <v/>
      </c>
      <c r="E380" s="8" t="str">
        <f t="shared" si="35"/>
        <v/>
      </c>
      <c r="F380" s="8" t="str">
        <f t="shared" si="35"/>
        <v/>
      </c>
      <c r="G380" s="8" t="str">
        <f t="shared" si="35"/>
        <v/>
      </c>
      <c r="H380" s="8" t="str">
        <f t="shared" si="35"/>
        <v/>
      </c>
      <c r="I380" s="8" t="str">
        <f t="shared" si="35"/>
        <v/>
      </c>
      <c r="J380" s="8" t="str">
        <f t="shared" si="35"/>
        <v/>
      </c>
      <c r="K380" s="8" t="str">
        <f t="shared" si="35"/>
        <v/>
      </c>
      <c r="L380" s="8" t="str">
        <f t="shared" si="35"/>
        <v/>
      </c>
      <c r="M380" s="8" t="str">
        <f t="shared" si="35"/>
        <v/>
      </c>
      <c r="N380" s="8">
        <f t="shared" si="35"/>
        <v>1862044</v>
      </c>
      <c r="O380" s="8">
        <f t="shared" si="35"/>
        <v>1950829</v>
      </c>
      <c r="P380" s="8" t="str">
        <f t="shared" si="35"/>
        <v/>
      </c>
      <c r="Q380" s="6"/>
      <c r="R380" s="9" t="s">
        <v>12</v>
      </c>
    </row>
    <row r="381" spans="2:18" ht="14">
      <c r="B381" s="8" t="str">
        <f t="shared" si="35"/>
        <v/>
      </c>
      <c r="C381" s="8" t="str">
        <f t="shared" si="35"/>
        <v/>
      </c>
      <c r="D381" s="8" t="str">
        <f t="shared" si="35"/>
        <v/>
      </c>
      <c r="E381" s="8" t="str">
        <f t="shared" si="35"/>
        <v/>
      </c>
      <c r="F381" s="8" t="str">
        <f t="shared" si="35"/>
        <v/>
      </c>
      <c r="G381" s="8" t="str">
        <f t="shared" si="35"/>
        <v/>
      </c>
      <c r="H381" s="8" t="str">
        <f t="shared" si="35"/>
        <v/>
      </c>
      <c r="I381" s="8" t="str">
        <f t="shared" si="35"/>
        <v/>
      </c>
      <c r="J381" s="8" t="str">
        <f t="shared" si="35"/>
        <v/>
      </c>
      <c r="K381" s="8" t="str">
        <f t="shared" si="35"/>
        <v/>
      </c>
      <c r="L381" s="8" t="str">
        <f t="shared" si="35"/>
        <v/>
      </c>
      <c r="M381" s="8" t="str">
        <f t="shared" si="35"/>
        <v/>
      </c>
      <c r="N381" s="8">
        <f t="shared" si="35"/>
        <v>1941002</v>
      </c>
      <c r="O381" s="8">
        <f t="shared" si="35"/>
        <v>1978937</v>
      </c>
      <c r="P381" s="8" t="str">
        <f t="shared" si="35"/>
        <v/>
      </c>
      <c r="Q381" s="6"/>
      <c r="R381" s="9" t="s">
        <v>13</v>
      </c>
    </row>
    <row r="382" spans="2:18" ht="14">
      <c r="B382" s="8" t="str">
        <f t="shared" si="35"/>
        <v/>
      </c>
      <c r="C382" s="8" t="str">
        <f t="shared" si="35"/>
        <v/>
      </c>
      <c r="D382" s="8" t="str">
        <f t="shared" si="35"/>
        <v/>
      </c>
      <c r="E382" s="8" t="str">
        <f t="shared" si="35"/>
        <v/>
      </c>
      <c r="F382" s="8" t="str">
        <f t="shared" si="35"/>
        <v/>
      </c>
      <c r="G382" s="8" t="str">
        <f t="shared" si="35"/>
        <v/>
      </c>
      <c r="H382" s="8" t="str">
        <f t="shared" si="35"/>
        <v/>
      </c>
      <c r="I382" s="8" t="str">
        <f t="shared" si="35"/>
        <v/>
      </c>
      <c r="J382" s="8" t="str">
        <f t="shared" si="35"/>
        <v/>
      </c>
      <c r="K382" s="8" t="str">
        <f t="shared" si="35"/>
        <v/>
      </c>
      <c r="L382" s="8" t="str">
        <f t="shared" si="35"/>
        <v/>
      </c>
      <c r="M382" s="8" t="str">
        <f t="shared" si="35"/>
        <v/>
      </c>
      <c r="N382" s="8">
        <f t="shared" si="35"/>
        <v>2009122</v>
      </c>
      <c r="O382" s="8" t="str">
        <f t="shared" si="35"/>
        <v/>
      </c>
      <c r="P382" s="8" t="str">
        <f t="shared" si="35"/>
        <v/>
      </c>
      <c r="Q382" s="6"/>
      <c r="R382" s="9" t="s">
        <v>14</v>
      </c>
    </row>
    <row r="383" spans="2:18" ht="14">
      <c r="B383" s="8" t="str">
        <f t="shared" ref="B383:M383" si="36">IFERROR(VLOOKUP($B$379,$4:$123,MATCH($R383&amp;"/"&amp;B$347,$2:$2,0),FALSE),"")</f>
        <v/>
      </c>
      <c r="C383" s="8" t="str">
        <f t="shared" si="36"/>
        <v/>
      </c>
      <c r="D383" s="8" t="str">
        <f t="shared" si="36"/>
        <v/>
      </c>
      <c r="E383" s="8" t="str">
        <f t="shared" si="36"/>
        <v/>
      </c>
      <c r="F383" s="8" t="str">
        <f t="shared" si="36"/>
        <v/>
      </c>
      <c r="G383" s="8" t="str">
        <f t="shared" si="36"/>
        <v/>
      </c>
      <c r="H383" s="8" t="str">
        <f t="shared" si="36"/>
        <v/>
      </c>
      <c r="I383" s="8" t="str">
        <f t="shared" si="36"/>
        <v/>
      </c>
      <c r="J383" s="8" t="str">
        <f t="shared" si="36"/>
        <v/>
      </c>
      <c r="K383" s="8" t="str">
        <f t="shared" si="36"/>
        <v/>
      </c>
      <c r="L383" s="8" t="str">
        <f t="shared" si="36"/>
        <v/>
      </c>
      <c r="M383" s="8">
        <f t="shared" si="36"/>
        <v>1778311.64</v>
      </c>
      <c r="N383" s="8">
        <f>IFERROR(VLOOKUP($B$379,$4:$123,MATCH($R383&amp;"/"&amp;N$347,$2:$2,0),FALSE),IFERROR(VLOOKUP($B$379,$4:$123,MATCH($R382&amp;"/"&amp;N$347,$2:$2,0),FALSE),IFERROR(VLOOKUP($B$379,$4:$123,MATCH($R381&amp;"/"&amp;N$347,$2:$2,0),FALSE),IFERROR(VLOOKUP($B$379,$4:$123,MATCH($R380&amp;"/"&amp;N$347,$2:$2,0),FALSE),""))))</f>
        <v>1928494.91</v>
      </c>
      <c r="O383" s="8">
        <f>IFERROR(VLOOKUP($B$379,$4:$123,MATCH($R383&amp;"/"&amp;O$347,$2:$2,0),FALSE),IFERROR(VLOOKUP($B$379,$4:$123,MATCH($R382&amp;"/"&amp;O$347,$2:$2,0),FALSE),IFERROR(VLOOKUP($B$379,$4:$123,MATCH($R381&amp;"/"&amp;O$347,$2:$2,0),FALSE),IFERROR(VLOOKUP($B$379,$4:$123,MATCH($R380&amp;"/"&amp;O$347,$2:$2,0),FALSE),""))))</f>
        <v>1978937</v>
      </c>
      <c r="P383" s="8" t="str">
        <f>IFERROR(VLOOKUP($B$379,$4:$123,MATCH($R383&amp;"/"&amp;P$347,$2:$2,0),FALSE),IFERROR(VLOOKUP($B$379,$4:$123,MATCH($R382&amp;"/"&amp;P$347,$2:$2,0),FALSE),IFERROR(VLOOKUP($B$379,$4:$123,MATCH($R381&amp;"/"&amp;P$347,$2:$2,0),FALSE),IFERROR(VLOOKUP($B$379,$4:$123,MATCH($R380&amp;"/"&amp;P$347,$2:$2,0),FALSE),""))))</f>
        <v/>
      </c>
      <c r="Q383" s="6"/>
      <c r="R383" s="9" t="s">
        <v>15</v>
      </c>
    </row>
    <row r="384" spans="2:18" ht="14">
      <c r="B384" s="12" t="e">
        <f t="shared" ref="B384:O384" si="37">+B383/B$401</f>
        <v>#VALUE!</v>
      </c>
      <c r="C384" s="12" t="e">
        <f t="shared" si="37"/>
        <v>#VALUE!</v>
      </c>
      <c r="D384" s="12" t="e">
        <f t="shared" si="37"/>
        <v>#VALUE!</v>
      </c>
      <c r="E384" s="12" t="e">
        <f t="shared" si="37"/>
        <v>#VALUE!</v>
      </c>
      <c r="F384" s="12" t="e">
        <f t="shared" si="37"/>
        <v>#VALUE!</v>
      </c>
      <c r="G384" s="12" t="e">
        <f t="shared" si="37"/>
        <v>#VALUE!</v>
      </c>
      <c r="H384" s="12" t="e">
        <f t="shared" si="37"/>
        <v>#VALUE!</v>
      </c>
      <c r="I384" s="12" t="e">
        <f t="shared" si="37"/>
        <v>#VALUE!</v>
      </c>
      <c r="J384" s="12" t="e">
        <f t="shared" si="37"/>
        <v>#VALUE!</v>
      </c>
      <c r="K384" s="12" t="e">
        <f t="shared" si="37"/>
        <v>#VALUE!</v>
      </c>
      <c r="L384" s="12" t="e">
        <f t="shared" si="37"/>
        <v>#VALUE!</v>
      </c>
      <c r="M384" s="12">
        <f t="shared" si="37"/>
        <v>2.8741968466838259E-2</v>
      </c>
      <c r="N384" s="12">
        <f t="shared" si="37"/>
        <v>2.4973426743733755E-2</v>
      </c>
      <c r="O384" s="12">
        <f t="shared" si="37"/>
        <v>2.2859258457857013E-2</v>
      </c>
      <c r="P384" s="12" t="e">
        <f t="shared" ref="P384" si="38">+P383/P$401</f>
        <v>#VALUE!</v>
      </c>
      <c r="Q384" s="6"/>
      <c r="R384" s="11" t="s">
        <v>388</v>
      </c>
    </row>
    <row r="385" spans="1:18" ht="14">
      <c r="B385" s="368" t="s">
        <v>316</v>
      </c>
      <c r="C385" s="368"/>
      <c r="D385" s="368"/>
      <c r="E385" s="368"/>
      <c r="F385" s="368"/>
      <c r="G385" s="368"/>
      <c r="H385" s="368"/>
      <c r="I385" s="368"/>
      <c r="J385" s="368"/>
      <c r="K385" s="368"/>
      <c r="L385" s="368"/>
      <c r="M385" s="368"/>
      <c r="N385" s="368"/>
      <c r="O385" s="368"/>
      <c r="P385" s="116"/>
      <c r="Q385" s="6"/>
      <c r="R385" s="3"/>
    </row>
    <row r="386" spans="1:18" ht="14">
      <c r="B386" s="8" t="str">
        <f t="shared" ref="B386:P388" si="39">IFERROR(VLOOKUP($B$385,$4:$123,MATCH($R386&amp;"/"&amp;B$347,$2:$2,0),FALSE),"")</f>
        <v/>
      </c>
      <c r="C386" s="8" t="str">
        <f t="shared" si="39"/>
        <v/>
      </c>
      <c r="D386" s="8" t="str">
        <f t="shared" si="39"/>
        <v/>
      </c>
      <c r="E386" s="8" t="str">
        <f t="shared" si="39"/>
        <v/>
      </c>
      <c r="F386" s="8" t="str">
        <f t="shared" si="39"/>
        <v/>
      </c>
      <c r="G386" s="8" t="str">
        <f t="shared" si="39"/>
        <v/>
      </c>
      <c r="H386" s="8" t="str">
        <f t="shared" si="39"/>
        <v/>
      </c>
      <c r="I386" s="8" t="str">
        <f t="shared" si="39"/>
        <v/>
      </c>
      <c r="J386" s="8" t="str">
        <f t="shared" si="39"/>
        <v/>
      </c>
      <c r="K386" s="8" t="str">
        <f t="shared" si="39"/>
        <v/>
      </c>
      <c r="L386" s="8" t="str">
        <f t="shared" si="39"/>
        <v/>
      </c>
      <c r="M386" s="8" t="str">
        <f t="shared" si="39"/>
        <v/>
      </c>
      <c r="N386" s="8">
        <f t="shared" si="39"/>
        <v>27203</v>
      </c>
      <c r="O386" s="8">
        <f t="shared" si="39"/>
        <v>42948</v>
      </c>
      <c r="P386" s="8" t="str">
        <f t="shared" si="39"/>
        <v/>
      </c>
      <c r="Q386" s="6"/>
      <c r="R386" s="9" t="s">
        <v>12</v>
      </c>
    </row>
    <row r="387" spans="1:18" ht="14">
      <c r="B387" s="8" t="str">
        <f t="shared" si="39"/>
        <v/>
      </c>
      <c r="C387" s="8" t="str">
        <f t="shared" si="39"/>
        <v/>
      </c>
      <c r="D387" s="8" t="str">
        <f t="shared" si="39"/>
        <v/>
      </c>
      <c r="E387" s="8" t="str">
        <f t="shared" si="39"/>
        <v/>
      </c>
      <c r="F387" s="8" t="str">
        <f t="shared" si="39"/>
        <v/>
      </c>
      <c r="G387" s="8" t="str">
        <f t="shared" si="39"/>
        <v/>
      </c>
      <c r="H387" s="8" t="str">
        <f t="shared" si="39"/>
        <v/>
      </c>
      <c r="I387" s="8" t="str">
        <f t="shared" si="39"/>
        <v/>
      </c>
      <c r="J387" s="8" t="str">
        <f t="shared" si="39"/>
        <v/>
      </c>
      <c r="K387" s="8" t="str">
        <f t="shared" si="39"/>
        <v/>
      </c>
      <c r="L387" s="8" t="str">
        <f t="shared" si="39"/>
        <v/>
      </c>
      <c r="M387" s="8" t="str">
        <f t="shared" si="39"/>
        <v/>
      </c>
      <c r="N387" s="8">
        <f t="shared" si="39"/>
        <v>27193</v>
      </c>
      <c r="O387" s="8">
        <f t="shared" si="39"/>
        <v>41887</v>
      </c>
      <c r="P387" s="8" t="str">
        <f t="shared" si="39"/>
        <v/>
      </c>
      <c r="Q387" s="6"/>
      <c r="R387" s="9" t="s">
        <v>13</v>
      </c>
    </row>
    <row r="388" spans="1:18" ht="14">
      <c r="B388" s="8" t="str">
        <f t="shared" si="39"/>
        <v/>
      </c>
      <c r="C388" s="8" t="str">
        <f t="shared" si="39"/>
        <v/>
      </c>
      <c r="D388" s="8" t="str">
        <f t="shared" si="39"/>
        <v/>
      </c>
      <c r="E388" s="8" t="str">
        <f t="shared" si="39"/>
        <v/>
      </c>
      <c r="F388" s="8" t="str">
        <f t="shared" si="39"/>
        <v/>
      </c>
      <c r="G388" s="8" t="str">
        <f t="shared" si="39"/>
        <v/>
      </c>
      <c r="H388" s="8" t="str">
        <f t="shared" si="39"/>
        <v/>
      </c>
      <c r="I388" s="8" t="str">
        <f t="shared" si="39"/>
        <v/>
      </c>
      <c r="J388" s="8" t="str">
        <f t="shared" si="39"/>
        <v/>
      </c>
      <c r="K388" s="8" t="str">
        <f t="shared" si="39"/>
        <v/>
      </c>
      <c r="L388" s="8" t="str">
        <f t="shared" si="39"/>
        <v/>
      </c>
      <c r="M388" s="8" t="str">
        <f t="shared" si="39"/>
        <v/>
      </c>
      <c r="N388" s="8">
        <f t="shared" si="39"/>
        <v>26558</v>
      </c>
      <c r="O388" s="8" t="str">
        <f t="shared" si="39"/>
        <v/>
      </c>
      <c r="P388" s="8" t="str">
        <f t="shared" si="39"/>
        <v/>
      </c>
      <c r="Q388" s="6"/>
      <c r="R388" s="9" t="s">
        <v>14</v>
      </c>
    </row>
    <row r="389" spans="1:18" ht="14">
      <c r="B389" s="8" t="str">
        <f t="shared" ref="B389:M389" si="40">IFERROR(VLOOKUP($B$385,$4:$123,MATCH($R389&amp;"/"&amp;B$347,$2:$2,0),FALSE),"")</f>
        <v/>
      </c>
      <c r="C389" s="8" t="str">
        <f t="shared" si="40"/>
        <v/>
      </c>
      <c r="D389" s="8" t="str">
        <f t="shared" si="40"/>
        <v/>
      </c>
      <c r="E389" s="8" t="str">
        <f t="shared" si="40"/>
        <v/>
      </c>
      <c r="F389" s="8" t="str">
        <f t="shared" si="40"/>
        <v/>
      </c>
      <c r="G389" s="8" t="str">
        <f t="shared" si="40"/>
        <v/>
      </c>
      <c r="H389" s="8" t="str">
        <f t="shared" si="40"/>
        <v/>
      </c>
      <c r="I389" s="8" t="str">
        <f t="shared" si="40"/>
        <v/>
      </c>
      <c r="J389" s="8" t="str">
        <f t="shared" si="40"/>
        <v/>
      </c>
      <c r="K389" s="8" t="str">
        <f t="shared" si="40"/>
        <v/>
      </c>
      <c r="L389" s="8" t="str">
        <f t="shared" si="40"/>
        <v/>
      </c>
      <c r="M389" s="8">
        <f t="shared" si="40"/>
        <v>25822.82</v>
      </c>
      <c r="N389" s="8">
        <f>IFERROR(VLOOKUP($B$385,$4:$123,MATCH($R389&amp;"/"&amp;N$347,$2:$2,0),FALSE),IFERROR(VLOOKUP($B$385,$4:$123,MATCH($R388&amp;"/"&amp;N$347,$2:$2,0),FALSE),IFERROR(VLOOKUP($B$385,$4:$123,MATCH($R387&amp;"/"&amp;N$347,$2:$2,0),FALSE),IFERROR(VLOOKUP($B$385,$4:$123,MATCH($R386&amp;"/"&amp;N$347,$2:$2,0),FALSE),""))))</f>
        <v>24817.26</v>
      </c>
      <c r="O389" s="8">
        <f>IFERROR(VLOOKUP($B$385,$4:$123,MATCH($R389&amp;"/"&amp;O$347,$2:$2,0),FALSE),IFERROR(VLOOKUP($B$385,$4:$123,MATCH($R388&amp;"/"&amp;O$347,$2:$2,0),FALSE),IFERROR(VLOOKUP($B$385,$4:$123,MATCH($R387&amp;"/"&amp;O$347,$2:$2,0),FALSE),IFERROR(VLOOKUP($B$385,$4:$123,MATCH($R386&amp;"/"&amp;O$347,$2:$2,0),FALSE),""))))</f>
        <v>41887</v>
      </c>
      <c r="P389" s="8" t="str">
        <f>IFERROR(VLOOKUP($B$385,$4:$123,MATCH($R389&amp;"/"&amp;P$347,$2:$2,0),FALSE),IFERROR(VLOOKUP($B$385,$4:$123,MATCH($R388&amp;"/"&amp;P$347,$2:$2,0),FALSE),IFERROR(VLOOKUP($B$385,$4:$123,MATCH($R387&amp;"/"&amp;P$347,$2:$2,0),FALSE),IFERROR(VLOOKUP($B$385,$4:$123,MATCH($R386&amp;"/"&amp;P$347,$2:$2,0),FALSE),""))))</f>
        <v/>
      </c>
      <c r="Q389" s="6"/>
      <c r="R389" s="9" t="s">
        <v>15</v>
      </c>
    </row>
    <row r="390" spans="1:18" ht="14">
      <c r="A390" s="84"/>
      <c r="B390" s="12" t="e">
        <f t="shared" ref="B390:O390" si="41">+B389/B$401</f>
        <v>#VALUE!</v>
      </c>
      <c r="C390" s="12" t="e">
        <f t="shared" si="41"/>
        <v>#VALUE!</v>
      </c>
      <c r="D390" s="12" t="e">
        <f t="shared" si="41"/>
        <v>#VALUE!</v>
      </c>
      <c r="E390" s="12" t="e">
        <f t="shared" si="41"/>
        <v>#VALUE!</v>
      </c>
      <c r="F390" s="12" t="e">
        <f t="shared" si="41"/>
        <v>#VALUE!</v>
      </c>
      <c r="G390" s="12" t="e">
        <f t="shared" si="41"/>
        <v>#VALUE!</v>
      </c>
      <c r="H390" s="12" t="e">
        <f t="shared" si="41"/>
        <v>#VALUE!</v>
      </c>
      <c r="I390" s="12" t="e">
        <f t="shared" si="41"/>
        <v>#VALUE!</v>
      </c>
      <c r="J390" s="12" t="e">
        <f t="shared" si="41"/>
        <v>#VALUE!</v>
      </c>
      <c r="K390" s="12" t="e">
        <f t="shared" si="41"/>
        <v>#VALUE!</v>
      </c>
      <c r="L390" s="12" t="e">
        <f t="shared" si="41"/>
        <v>#VALUE!</v>
      </c>
      <c r="M390" s="12">
        <f t="shared" si="41"/>
        <v>4.1736142387553644E-4</v>
      </c>
      <c r="N390" s="12">
        <f t="shared" si="41"/>
        <v>3.2137602302004204E-4</v>
      </c>
      <c r="O390" s="12">
        <f t="shared" si="41"/>
        <v>4.8384853030907844E-4</v>
      </c>
      <c r="P390" s="12" t="e">
        <f t="shared" ref="P390" si="42">+P389/P$401</f>
        <v>#VALUE!</v>
      </c>
      <c r="Q390" s="6"/>
      <c r="R390" s="11" t="s">
        <v>388</v>
      </c>
    </row>
    <row r="391" spans="1:18" ht="14">
      <c r="B391" s="369" t="s">
        <v>317</v>
      </c>
      <c r="C391" s="369"/>
      <c r="D391" s="369"/>
      <c r="E391" s="369"/>
      <c r="F391" s="369"/>
      <c r="G391" s="369"/>
      <c r="H391" s="369"/>
      <c r="I391" s="369"/>
      <c r="J391" s="369"/>
      <c r="K391" s="369"/>
      <c r="L391" s="369"/>
      <c r="M391" s="369"/>
      <c r="N391" s="369"/>
      <c r="O391" s="369"/>
      <c r="P391" s="207"/>
      <c r="Q391" s="6"/>
      <c r="R391" s="3"/>
    </row>
    <row r="392" spans="1:18" ht="14">
      <c r="B392" s="8" t="str">
        <f t="shared" ref="B392:P394" si="43">IFERROR(VLOOKUP($B$391,$4:$123,MATCH($R392&amp;"/"&amp;B$347,$2:$2,0),FALSE),"")</f>
        <v/>
      </c>
      <c r="C392" s="8" t="str">
        <f t="shared" si="43"/>
        <v/>
      </c>
      <c r="D392" s="8" t="str">
        <f t="shared" si="43"/>
        <v/>
      </c>
      <c r="E392" s="8" t="str">
        <f t="shared" si="43"/>
        <v/>
      </c>
      <c r="F392" s="8" t="str">
        <f t="shared" si="43"/>
        <v/>
      </c>
      <c r="G392" s="8" t="str">
        <f t="shared" si="43"/>
        <v/>
      </c>
      <c r="H392" s="8" t="str">
        <f t="shared" si="43"/>
        <v/>
      </c>
      <c r="I392" s="8" t="str">
        <f t="shared" si="43"/>
        <v/>
      </c>
      <c r="J392" s="8" t="str">
        <f t="shared" si="43"/>
        <v/>
      </c>
      <c r="K392" s="8" t="str">
        <f t="shared" si="43"/>
        <v/>
      </c>
      <c r="L392" s="8" t="str">
        <f t="shared" si="43"/>
        <v/>
      </c>
      <c r="M392" s="8" t="str">
        <f t="shared" si="43"/>
        <v/>
      </c>
      <c r="N392" s="8">
        <f t="shared" si="43"/>
        <v>29885614</v>
      </c>
      <c r="O392" s="8">
        <f t="shared" si="43"/>
        <v>38310601</v>
      </c>
      <c r="P392" s="8" t="str">
        <f t="shared" si="43"/>
        <v/>
      </c>
      <c r="Q392" s="6"/>
      <c r="R392" s="9" t="s">
        <v>12</v>
      </c>
    </row>
    <row r="393" spans="1:18" ht="14">
      <c r="B393" s="8" t="str">
        <f t="shared" si="43"/>
        <v/>
      </c>
      <c r="C393" s="8" t="str">
        <f t="shared" si="43"/>
        <v/>
      </c>
      <c r="D393" s="8" t="str">
        <f t="shared" si="43"/>
        <v/>
      </c>
      <c r="E393" s="8" t="str">
        <f t="shared" si="43"/>
        <v/>
      </c>
      <c r="F393" s="8" t="str">
        <f t="shared" si="43"/>
        <v/>
      </c>
      <c r="G393" s="8" t="str">
        <f t="shared" si="43"/>
        <v/>
      </c>
      <c r="H393" s="8" t="str">
        <f t="shared" si="43"/>
        <v/>
      </c>
      <c r="I393" s="8" t="str">
        <f t="shared" si="43"/>
        <v/>
      </c>
      <c r="J393" s="8" t="str">
        <f t="shared" si="43"/>
        <v/>
      </c>
      <c r="K393" s="8" t="str">
        <f t="shared" si="43"/>
        <v/>
      </c>
      <c r="L393" s="8" t="str">
        <f t="shared" si="43"/>
        <v/>
      </c>
      <c r="M393" s="8" t="str">
        <f t="shared" si="43"/>
        <v/>
      </c>
      <c r="N393" s="8">
        <f t="shared" si="43"/>
        <v>31143635</v>
      </c>
      <c r="O393" s="8">
        <f t="shared" si="43"/>
        <v>42191974</v>
      </c>
      <c r="P393" s="8" t="str">
        <f t="shared" si="43"/>
        <v/>
      </c>
      <c r="Q393" s="6"/>
      <c r="R393" s="9" t="s">
        <v>13</v>
      </c>
    </row>
    <row r="394" spans="1:18" ht="14">
      <c r="B394" s="8" t="str">
        <f t="shared" si="43"/>
        <v/>
      </c>
      <c r="C394" s="8" t="str">
        <f t="shared" si="43"/>
        <v/>
      </c>
      <c r="D394" s="8" t="str">
        <f t="shared" si="43"/>
        <v/>
      </c>
      <c r="E394" s="8" t="str">
        <f t="shared" si="43"/>
        <v/>
      </c>
      <c r="F394" s="8" t="str">
        <f t="shared" si="43"/>
        <v/>
      </c>
      <c r="G394" s="8" t="str">
        <f t="shared" si="43"/>
        <v/>
      </c>
      <c r="H394" s="8" t="str">
        <f t="shared" si="43"/>
        <v/>
      </c>
      <c r="I394" s="8" t="str">
        <f t="shared" si="43"/>
        <v/>
      </c>
      <c r="J394" s="8" t="str">
        <f t="shared" si="43"/>
        <v/>
      </c>
      <c r="K394" s="8" t="str">
        <f t="shared" si="43"/>
        <v/>
      </c>
      <c r="L394" s="8" t="str">
        <f t="shared" si="43"/>
        <v/>
      </c>
      <c r="M394" s="8" t="str">
        <f t="shared" si="43"/>
        <v/>
      </c>
      <c r="N394" s="8">
        <f t="shared" si="43"/>
        <v>33767939</v>
      </c>
      <c r="O394" s="8" t="str">
        <f t="shared" si="43"/>
        <v/>
      </c>
      <c r="P394" s="8" t="str">
        <f t="shared" si="43"/>
        <v/>
      </c>
      <c r="Q394" s="6"/>
      <c r="R394" s="9" t="s">
        <v>14</v>
      </c>
    </row>
    <row r="395" spans="1:18" ht="14">
      <c r="B395" s="8" t="str">
        <f t="shared" ref="B395:M395" si="44">IFERROR(VLOOKUP($B$391,$4:$123,MATCH($R395&amp;"/"&amp;B$347,$2:$2,0),FALSE),"")</f>
        <v/>
      </c>
      <c r="C395" s="8" t="str">
        <f t="shared" si="44"/>
        <v/>
      </c>
      <c r="D395" s="8" t="str">
        <f t="shared" si="44"/>
        <v/>
      </c>
      <c r="E395" s="8" t="str">
        <f t="shared" si="44"/>
        <v/>
      </c>
      <c r="F395" s="8" t="str">
        <f t="shared" si="44"/>
        <v/>
      </c>
      <c r="G395" s="8" t="str">
        <f t="shared" si="44"/>
        <v/>
      </c>
      <c r="H395" s="8" t="str">
        <f t="shared" si="44"/>
        <v/>
      </c>
      <c r="I395" s="8" t="str">
        <f t="shared" si="44"/>
        <v/>
      </c>
      <c r="J395" s="8" t="str">
        <f t="shared" si="44"/>
        <v/>
      </c>
      <c r="K395" s="8" t="str">
        <f t="shared" si="44"/>
        <v/>
      </c>
      <c r="L395" s="8" t="str">
        <f t="shared" si="44"/>
        <v/>
      </c>
      <c r="M395" s="8">
        <f t="shared" si="44"/>
        <v>25949388.280000001</v>
      </c>
      <c r="N395" s="8">
        <f>IFERROR(VLOOKUP($B$391,$4:$123,MATCH($R395&amp;"/"&amp;N$347,$2:$2,0),FALSE),IFERROR(VLOOKUP($B$391,$4:$123,MATCH($R394&amp;"/"&amp;N$347,$2:$2,0),FALSE),IFERROR(VLOOKUP($B$391,$4:$123,MATCH($R393&amp;"/"&amp;N$347,$2:$2,0),FALSE),IFERROR(VLOOKUP($B$391,$4:$123,MATCH($R392&amp;"/"&amp;N$347,$2:$2,0),FALSE),""))))</f>
        <v>36146866.479999997</v>
      </c>
      <c r="O395" s="8">
        <f>IFERROR(VLOOKUP($B$391,$4:$123,MATCH($R395&amp;"/"&amp;O$347,$2:$2,0),FALSE),IFERROR(VLOOKUP($B$391,$4:$123,MATCH($R394&amp;"/"&amp;O$347,$2:$2,0),FALSE),IFERROR(VLOOKUP($B$391,$4:$123,MATCH($R393&amp;"/"&amp;O$347,$2:$2,0),FALSE),IFERROR(VLOOKUP($B$391,$4:$123,MATCH($R392&amp;"/"&amp;O$347,$2:$2,0),FALSE),""))))</f>
        <v>42191974</v>
      </c>
      <c r="P395" s="8" t="str">
        <f>IFERROR(VLOOKUP($B$391,$4:$123,MATCH($R395&amp;"/"&amp;P$347,$2:$2,0),FALSE),IFERROR(VLOOKUP($B$391,$4:$123,MATCH($R394&amp;"/"&amp;P$347,$2:$2,0),FALSE),IFERROR(VLOOKUP($B$391,$4:$123,MATCH($R393&amp;"/"&amp;P$347,$2:$2,0),FALSE),IFERROR(VLOOKUP($B$391,$4:$123,MATCH($R392&amp;"/"&amp;P$347,$2:$2,0),FALSE),""))))</f>
        <v/>
      </c>
      <c r="Q395" s="6"/>
      <c r="R395" s="9" t="s">
        <v>15</v>
      </c>
    </row>
    <row r="396" spans="1:18" ht="14">
      <c r="B396" s="12" t="e">
        <f t="shared" ref="B396:O396" si="45">+B395/B$401</f>
        <v>#VALUE!</v>
      </c>
      <c r="C396" s="12" t="e">
        <f t="shared" si="45"/>
        <v>#VALUE!</v>
      </c>
      <c r="D396" s="12" t="e">
        <f t="shared" si="45"/>
        <v>#VALUE!</v>
      </c>
      <c r="E396" s="12" t="e">
        <f t="shared" si="45"/>
        <v>#VALUE!</v>
      </c>
      <c r="F396" s="12" t="e">
        <f t="shared" si="45"/>
        <v>#VALUE!</v>
      </c>
      <c r="G396" s="12" t="e">
        <f t="shared" si="45"/>
        <v>#VALUE!</v>
      </c>
      <c r="H396" s="12" t="e">
        <f t="shared" si="45"/>
        <v>#VALUE!</v>
      </c>
      <c r="I396" s="12" t="e">
        <f t="shared" si="45"/>
        <v>#VALUE!</v>
      </c>
      <c r="J396" s="12" t="e">
        <f t="shared" si="45"/>
        <v>#VALUE!</v>
      </c>
      <c r="K396" s="12" t="e">
        <f t="shared" si="45"/>
        <v>#VALUE!</v>
      </c>
      <c r="L396" s="12" t="e">
        <f t="shared" si="45"/>
        <v>#VALUE!</v>
      </c>
      <c r="M396" s="12">
        <f t="shared" si="45"/>
        <v>0.4194070841697366</v>
      </c>
      <c r="N396" s="12">
        <f t="shared" si="45"/>
        <v>0.46809100577496737</v>
      </c>
      <c r="O396" s="12">
        <f t="shared" si="45"/>
        <v>0.48737137084868454</v>
      </c>
      <c r="P396" s="12" t="e">
        <f t="shared" ref="P396" si="46">+P395/P$401</f>
        <v>#VALUE!</v>
      </c>
      <c r="Q396" s="6"/>
      <c r="R396" s="11" t="s">
        <v>388</v>
      </c>
    </row>
    <row r="397" spans="1:18" ht="14">
      <c r="B397" s="347" t="s">
        <v>318</v>
      </c>
      <c r="C397" s="347"/>
      <c r="D397" s="347"/>
      <c r="E397" s="347"/>
      <c r="F397" s="347"/>
      <c r="G397" s="347"/>
      <c r="H397" s="347"/>
      <c r="I397" s="347"/>
      <c r="J397" s="347"/>
      <c r="K397" s="347"/>
      <c r="L397" s="347"/>
      <c r="M397" s="347"/>
      <c r="N397" s="347"/>
      <c r="O397" s="347"/>
      <c r="P397" s="115"/>
      <c r="Q397" s="6"/>
      <c r="R397" s="3"/>
    </row>
    <row r="398" spans="1:18" ht="14">
      <c r="B398" s="8" t="str">
        <f t="shared" ref="B398:P400" si="47">IFERROR(VLOOKUP($B$397,$4:$123,MATCH($R398&amp;"/"&amp;B$347,$2:$2,0),FALSE),"")</f>
        <v/>
      </c>
      <c r="C398" s="8" t="str">
        <f t="shared" si="47"/>
        <v/>
      </c>
      <c r="D398" s="8" t="str">
        <f t="shared" si="47"/>
        <v/>
      </c>
      <c r="E398" s="8" t="str">
        <f t="shared" si="47"/>
        <v/>
      </c>
      <c r="F398" s="8" t="str">
        <f t="shared" si="47"/>
        <v/>
      </c>
      <c r="G398" s="8" t="str">
        <f t="shared" si="47"/>
        <v/>
      </c>
      <c r="H398" s="8" t="str">
        <f t="shared" si="47"/>
        <v/>
      </c>
      <c r="I398" s="8" t="str">
        <f t="shared" si="47"/>
        <v/>
      </c>
      <c r="J398" s="8" t="str">
        <f t="shared" si="47"/>
        <v/>
      </c>
      <c r="K398" s="8" t="str">
        <f t="shared" si="47"/>
        <v/>
      </c>
      <c r="L398" s="8" t="str">
        <f t="shared" si="47"/>
        <v/>
      </c>
      <c r="M398" s="8" t="str">
        <f t="shared" si="47"/>
        <v/>
      </c>
      <c r="N398" s="8">
        <f t="shared" si="47"/>
        <v>68013397</v>
      </c>
      <c r="O398" s="8">
        <f t="shared" si="47"/>
        <v>79742451</v>
      </c>
      <c r="P398" s="8" t="str">
        <f t="shared" si="47"/>
        <v/>
      </c>
      <c r="Q398" s="6"/>
      <c r="R398" s="9" t="s">
        <v>12</v>
      </c>
    </row>
    <row r="399" spans="1:18" ht="14">
      <c r="B399" s="8" t="str">
        <f t="shared" si="47"/>
        <v/>
      </c>
      <c r="C399" s="8" t="str">
        <f t="shared" si="47"/>
        <v/>
      </c>
      <c r="D399" s="8" t="str">
        <f t="shared" si="47"/>
        <v/>
      </c>
      <c r="E399" s="8" t="str">
        <f t="shared" si="47"/>
        <v/>
      </c>
      <c r="F399" s="8" t="str">
        <f t="shared" si="47"/>
        <v/>
      </c>
      <c r="G399" s="8" t="str">
        <f t="shared" si="47"/>
        <v/>
      </c>
      <c r="H399" s="8" t="str">
        <f t="shared" si="47"/>
        <v/>
      </c>
      <c r="I399" s="8" t="str">
        <f t="shared" si="47"/>
        <v/>
      </c>
      <c r="J399" s="8" t="str">
        <f t="shared" si="47"/>
        <v/>
      </c>
      <c r="K399" s="8" t="str">
        <f t="shared" si="47"/>
        <v/>
      </c>
      <c r="L399" s="8" t="str">
        <f t="shared" si="47"/>
        <v/>
      </c>
      <c r="M399" s="8" t="str">
        <f t="shared" si="47"/>
        <v/>
      </c>
      <c r="N399" s="8">
        <f t="shared" si="47"/>
        <v>70083158</v>
      </c>
      <c r="O399" s="8">
        <f t="shared" si="47"/>
        <v>86570481</v>
      </c>
      <c r="P399" s="8" t="str">
        <f t="shared" si="47"/>
        <v/>
      </c>
      <c r="Q399" s="6"/>
      <c r="R399" s="9" t="s">
        <v>13</v>
      </c>
    </row>
    <row r="400" spans="1:18" ht="14">
      <c r="B400" s="8" t="str">
        <f t="shared" si="47"/>
        <v/>
      </c>
      <c r="C400" s="8" t="str">
        <f t="shared" si="47"/>
        <v/>
      </c>
      <c r="D400" s="8" t="str">
        <f t="shared" si="47"/>
        <v/>
      </c>
      <c r="E400" s="8" t="str">
        <f t="shared" si="47"/>
        <v/>
      </c>
      <c r="F400" s="8" t="str">
        <f t="shared" si="47"/>
        <v/>
      </c>
      <c r="G400" s="8" t="str">
        <f t="shared" si="47"/>
        <v/>
      </c>
      <c r="H400" s="8" t="str">
        <f t="shared" si="47"/>
        <v/>
      </c>
      <c r="I400" s="8" t="str">
        <f t="shared" si="47"/>
        <v/>
      </c>
      <c r="J400" s="8" t="str">
        <f t="shared" si="47"/>
        <v/>
      </c>
      <c r="K400" s="8" t="str">
        <f t="shared" si="47"/>
        <v/>
      </c>
      <c r="L400" s="8" t="str">
        <f t="shared" si="47"/>
        <v/>
      </c>
      <c r="M400" s="8" t="str">
        <f t="shared" si="47"/>
        <v/>
      </c>
      <c r="N400" s="8">
        <f t="shared" si="47"/>
        <v>72901645</v>
      </c>
      <c r="O400" s="8" t="str">
        <f t="shared" si="47"/>
        <v/>
      </c>
      <c r="P400" s="8" t="str">
        <f t="shared" si="47"/>
        <v/>
      </c>
      <c r="Q400" s="6"/>
      <c r="R400" s="9" t="s">
        <v>14</v>
      </c>
    </row>
    <row r="401" spans="1:18" ht="14">
      <c r="B401" s="8" t="str">
        <f t="shared" ref="B401:M401" si="48">IFERROR(VLOOKUP($B$397,$4:$123,MATCH($R401&amp;"/"&amp;B$347,$2:$2,0),FALSE),"")</f>
        <v/>
      </c>
      <c r="C401" s="8" t="str">
        <f t="shared" si="48"/>
        <v/>
      </c>
      <c r="D401" s="8" t="str">
        <f t="shared" si="48"/>
        <v/>
      </c>
      <c r="E401" s="8" t="str">
        <f t="shared" si="48"/>
        <v/>
      </c>
      <c r="F401" s="8" t="str">
        <f t="shared" si="48"/>
        <v/>
      </c>
      <c r="G401" s="8" t="str">
        <f t="shared" si="48"/>
        <v/>
      </c>
      <c r="H401" s="8" t="str">
        <f t="shared" si="48"/>
        <v/>
      </c>
      <c r="I401" s="8" t="str">
        <f t="shared" si="48"/>
        <v/>
      </c>
      <c r="J401" s="8" t="str">
        <f t="shared" si="48"/>
        <v/>
      </c>
      <c r="K401" s="8" t="str">
        <f t="shared" si="48"/>
        <v/>
      </c>
      <c r="L401" s="8" t="str">
        <f t="shared" si="48"/>
        <v/>
      </c>
      <c r="M401" s="8">
        <f t="shared" si="48"/>
        <v>61871602.219999999</v>
      </c>
      <c r="N401" s="8">
        <f>IFERROR(VLOOKUP($B$397,$4:$123,MATCH($R401&amp;"/"&amp;N$347,$2:$2,0),FALSE),IFERROR(VLOOKUP($B$397,$4:$123,MATCH($R400&amp;"/"&amp;N$347,$2:$2,0),FALSE),IFERROR(VLOOKUP($B$397,$4:$123,MATCH($R399&amp;"/"&amp;N$347,$2:$2,0),FALSE),IFERROR(VLOOKUP($B$397,$4:$123,MATCH($R398&amp;"/"&amp;N$347,$2:$2,0),FALSE),""))))</f>
        <v>77221877.870000005</v>
      </c>
      <c r="O401" s="8">
        <f>IFERROR(VLOOKUP($B$397,$4:$123,MATCH($R401&amp;"/"&amp;O$347,$2:$2,0),FALSE),IFERROR(VLOOKUP($B$397,$4:$123,MATCH($R400&amp;"/"&amp;O$347,$2:$2,0),FALSE),IFERROR(VLOOKUP($B$397,$4:$123,MATCH($R399&amp;"/"&amp;O$347,$2:$2,0),FALSE),IFERROR(VLOOKUP($B$397,$4:$123,MATCH($R398&amp;"/"&amp;O$347,$2:$2,0),FALSE),""))))</f>
        <v>86570481</v>
      </c>
      <c r="P401" s="8" t="str">
        <f>IFERROR(VLOOKUP($B$397,$4:$123,MATCH($R401&amp;"/"&amp;P$347,$2:$2,0),FALSE),IFERROR(VLOOKUP($B$397,$4:$123,MATCH($R400&amp;"/"&amp;P$347,$2:$2,0),FALSE),IFERROR(VLOOKUP($B$397,$4:$123,MATCH($R399&amp;"/"&amp;P$347,$2:$2,0),FALSE),IFERROR(VLOOKUP($B$397,$4:$123,MATCH($R398&amp;"/"&amp;P$347,$2:$2,0),FALSE),""))))</f>
        <v/>
      </c>
      <c r="Q401" s="6"/>
      <c r="R401" s="9" t="s">
        <v>15</v>
      </c>
    </row>
    <row r="402" spans="1:18" ht="14">
      <c r="B402" s="364" t="s">
        <v>1</v>
      </c>
      <c r="C402" s="364"/>
      <c r="D402" s="364"/>
      <c r="E402" s="364"/>
      <c r="F402" s="364"/>
      <c r="G402" s="364"/>
      <c r="H402" s="364"/>
      <c r="I402" s="364"/>
      <c r="J402" s="364"/>
      <c r="K402" s="364"/>
      <c r="L402" s="364"/>
      <c r="M402" s="364"/>
      <c r="N402" s="364"/>
      <c r="O402" s="364"/>
      <c r="P402" s="117"/>
    </row>
    <row r="403" spans="1:18" ht="14">
      <c r="B403" s="365" t="s">
        <v>2</v>
      </c>
      <c r="C403" s="365"/>
      <c r="D403" s="365"/>
      <c r="E403" s="365"/>
      <c r="F403" s="365"/>
      <c r="G403" s="365"/>
      <c r="H403" s="365"/>
      <c r="I403" s="365"/>
      <c r="J403" s="365"/>
      <c r="K403" s="365"/>
      <c r="L403" s="365"/>
      <c r="M403" s="365"/>
      <c r="N403" s="365"/>
      <c r="O403" s="365"/>
      <c r="P403" s="118"/>
      <c r="Q403" s="6"/>
      <c r="R403" s="3"/>
    </row>
    <row r="404" spans="1:18" ht="14">
      <c r="B404" s="8" t="str">
        <f t="shared" ref="B404:P406" si="49">IFERROR(VLOOKUP($B$403,$4:$123,MATCH($R404&amp;"/"&amp;B$347,$2:$2,0),FALSE),"")</f>
        <v/>
      </c>
      <c r="C404" s="8" t="str">
        <f t="shared" si="49"/>
        <v/>
      </c>
      <c r="D404" s="8" t="str">
        <f t="shared" si="49"/>
        <v/>
      </c>
      <c r="E404" s="8" t="str">
        <f t="shared" si="49"/>
        <v/>
      </c>
      <c r="F404" s="8" t="str">
        <f t="shared" si="49"/>
        <v/>
      </c>
      <c r="G404" s="8" t="str">
        <f t="shared" si="49"/>
        <v/>
      </c>
      <c r="H404" s="8" t="str">
        <f t="shared" si="49"/>
        <v/>
      </c>
      <c r="I404" s="8" t="str">
        <f t="shared" si="49"/>
        <v/>
      </c>
      <c r="J404" s="8" t="str">
        <f t="shared" si="49"/>
        <v/>
      </c>
      <c r="K404" s="8" t="str">
        <f t="shared" si="49"/>
        <v/>
      </c>
      <c r="L404" s="8" t="str">
        <f t="shared" si="49"/>
        <v/>
      </c>
      <c r="M404" s="8" t="str">
        <f t="shared" si="49"/>
        <v/>
      </c>
      <c r="N404" s="8">
        <f t="shared" si="49"/>
        <v>15398268</v>
      </c>
      <c r="O404" s="8">
        <f t="shared" si="49"/>
        <v>17837008</v>
      </c>
      <c r="P404" s="8" t="str">
        <f t="shared" si="49"/>
        <v/>
      </c>
      <c r="Q404" s="6"/>
      <c r="R404" s="9" t="s">
        <v>12</v>
      </c>
    </row>
    <row r="405" spans="1:18" ht="14">
      <c r="B405" s="8" t="str">
        <f t="shared" si="49"/>
        <v/>
      </c>
      <c r="C405" s="8" t="str">
        <f t="shared" si="49"/>
        <v/>
      </c>
      <c r="D405" s="8" t="str">
        <f t="shared" si="49"/>
        <v/>
      </c>
      <c r="E405" s="8" t="str">
        <f t="shared" si="49"/>
        <v/>
      </c>
      <c r="F405" s="8" t="str">
        <f t="shared" si="49"/>
        <v/>
      </c>
      <c r="G405" s="8" t="str">
        <f t="shared" si="49"/>
        <v/>
      </c>
      <c r="H405" s="8" t="str">
        <f t="shared" si="49"/>
        <v/>
      </c>
      <c r="I405" s="8" t="str">
        <f t="shared" si="49"/>
        <v/>
      </c>
      <c r="J405" s="8" t="str">
        <f t="shared" si="49"/>
        <v/>
      </c>
      <c r="K405" s="8" t="str">
        <f t="shared" si="49"/>
        <v/>
      </c>
      <c r="L405" s="8" t="str">
        <f t="shared" si="49"/>
        <v/>
      </c>
      <c r="M405" s="8" t="str">
        <f t="shared" si="49"/>
        <v/>
      </c>
      <c r="N405" s="8">
        <f t="shared" si="49"/>
        <v>14187861</v>
      </c>
      <c r="O405" s="8">
        <f t="shared" si="49"/>
        <v>21062951</v>
      </c>
      <c r="P405" s="8" t="str">
        <f t="shared" si="49"/>
        <v/>
      </c>
      <c r="Q405" s="6"/>
      <c r="R405" s="9" t="s">
        <v>13</v>
      </c>
    </row>
    <row r="406" spans="1:18" ht="14">
      <c r="B406" s="8" t="str">
        <f t="shared" si="49"/>
        <v/>
      </c>
      <c r="C406" s="8" t="str">
        <f t="shared" si="49"/>
        <v/>
      </c>
      <c r="D406" s="8" t="str">
        <f t="shared" si="49"/>
        <v/>
      </c>
      <c r="E406" s="8" t="str">
        <f t="shared" si="49"/>
        <v/>
      </c>
      <c r="F406" s="8" t="str">
        <f t="shared" si="49"/>
        <v/>
      </c>
      <c r="G406" s="8" t="str">
        <f t="shared" si="49"/>
        <v/>
      </c>
      <c r="H406" s="8" t="str">
        <f t="shared" si="49"/>
        <v/>
      </c>
      <c r="I406" s="8" t="str">
        <f t="shared" si="49"/>
        <v/>
      </c>
      <c r="J406" s="8" t="str">
        <f t="shared" si="49"/>
        <v/>
      </c>
      <c r="K406" s="8" t="str">
        <f t="shared" si="49"/>
        <v/>
      </c>
      <c r="L406" s="8" t="str">
        <f t="shared" si="49"/>
        <v/>
      </c>
      <c r="M406" s="8" t="str">
        <f t="shared" si="49"/>
        <v/>
      </c>
      <c r="N406" s="8">
        <f t="shared" si="49"/>
        <v>17203289</v>
      </c>
      <c r="O406" s="8" t="str">
        <f t="shared" si="49"/>
        <v/>
      </c>
      <c r="P406" s="8" t="str">
        <f t="shared" si="49"/>
        <v/>
      </c>
      <c r="Q406" s="6"/>
      <c r="R406" s="9" t="s">
        <v>14</v>
      </c>
    </row>
    <row r="407" spans="1:18" ht="14">
      <c r="B407" s="8" t="str">
        <f t="shared" ref="B407:M407" si="50">IFERROR(VLOOKUP($B$403,$4:$123,MATCH($R407&amp;"/"&amp;B$347,$2:$2,0),FALSE),"")</f>
        <v/>
      </c>
      <c r="C407" s="8" t="str">
        <f t="shared" si="50"/>
        <v/>
      </c>
      <c r="D407" s="8" t="str">
        <f t="shared" si="50"/>
        <v/>
      </c>
      <c r="E407" s="8" t="str">
        <f t="shared" si="50"/>
        <v/>
      </c>
      <c r="F407" s="8" t="str">
        <f t="shared" si="50"/>
        <v/>
      </c>
      <c r="G407" s="8" t="str">
        <f t="shared" si="50"/>
        <v/>
      </c>
      <c r="H407" s="8" t="str">
        <f t="shared" si="50"/>
        <v/>
      </c>
      <c r="I407" s="8" t="str">
        <f t="shared" si="50"/>
        <v/>
      </c>
      <c r="J407" s="8" t="str">
        <f t="shared" si="50"/>
        <v/>
      </c>
      <c r="K407" s="8" t="str">
        <f t="shared" si="50"/>
        <v/>
      </c>
      <c r="L407" s="8" t="str">
        <f t="shared" si="50"/>
        <v/>
      </c>
      <c r="M407" s="8">
        <f t="shared" si="50"/>
        <v>14669273.219999999</v>
      </c>
      <c r="N407" s="8">
        <f>IFERROR(VLOOKUP($B$403,$4:$123,MATCH($R407&amp;"/"&amp;N$347,$2:$2,0),FALSE),IFERROR(VLOOKUP($B$403,$4:$123,MATCH($R406&amp;"/"&amp;N$347,$2:$2,0),FALSE),IFERROR(VLOOKUP($B$403,$4:$123,MATCH($R405&amp;"/"&amp;N$347,$2:$2,0),FALSE),IFERROR(VLOOKUP($B$403,$4:$123,MATCH($R404&amp;"/"&amp;N$347,$2:$2,0),FALSE),""))))</f>
        <v>19242626.329999998</v>
      </c>
      <c r="O407" s="8">
        <f>IFERROR(VLOOKUP($B$403,$4:$123,MATCH($R407&amp;"/"&amp;O$347,$2:$2,0),FALSE),IFERROR(VLOOKUP($B$403,$4:$123,MATCH($R406&amp;"/"&amp;O$347,$2:$2,0),FALSE),IFERROR(VLOOKUP($B$403,$4:$123,MATCH($R405&amp;"/"&amp;O$347,$2:$2,0),FALSE),IFERROR(VLOOKUP($B$403,$4:$123,MATCH($R404&amp;"/"&amp;O$347,$2:$2,0),FALSE),""))))</f>
        <v>21062951</v>
      </c>
      <c r="P407" s="8" t="str">
        <f>IFERROR(VLOOKUP($B$403,$4:$123,MATCH($R407&amp;"/"&amp;P$347,$2:$2,0),FALSE),IFERROR(VLOOKUP($B$403,$4:$123,MATCH($R406&amp;"/"&amp;P$347,$2:$2,0),FALSE),IFERROR(VLOOKUP($B$403,$4:$123,MATCH($R405&amp;"/"&amp;P$347,$2:$2,0),FALSE),IFERROR(VLOOKUP($B$403,$4:$123,MATCH($R404&amp;"/"&amp;P$347,$2:$2,0),FALSE),""))))</f>
        <v/>
      </c>
      <c r="Q407" s="6"/>
      <c r="R407" s="9" t="s">
        <v>15</v>
      </c>
    </row>
    <row r="408" spans="1:18" ht="14">
      <c r="A408" s="84"/>
      <c r="B408" s="12" t="e">
        <f t="shared" ref="B408:M408" si="51">+B407/B$401</f>
        <v>#VALUE!</v>
      </c>
      <c r="C408" s="12" t="e">
        <f t="shared" si="51"/>
        <v>#VALUE!</v>
      </c>
      <c r="D408" s="12" t="e">
        <f t="shared" si="51"/>
        <v>#VALUE!</v>
      </c>
      <c r="E408" s="12" t="e">
        <f t="shared" si="51"/>
        <v>#VALUE!</v>
      </c>
      <c r="F408" s="12" t="e">
        <f t="shared" si="51"/>
        <v>#VALUE!</v>
      </c>
      <c r="G408" s="12" t="e">
        <f t="shared" si="51"/>
        <v>#VALUE!</v>
      </c>
      <c r="H408" s="12" t="e">
        <f t="shared" si="51"/>
        <v>#VALUE!</v>
      </c>
      <c r="I408" s="12" t="e">
        <f t="shared" si="51"/>
        <v>#VALUE!</v>
      </c>
      <c r="J408" s="12" t="e">
        <f t="shared" si="51"/>
        <v>#VALUE!</v>
      </c>
      <c r="K408" s="12" t="e">
        <f t="shared" si="51"/>
        <v>#VALUE!</v>
      </c>
      <c r="L408" s="12" t="e">
        <f t="shared" si="51"/>
        <v>#VALUE!</v>
      </c>
      <c r="M408" s="12">
        <f t="shared" si="51"/>
        <v>0.23709218274063307</v>
      </c>
      <c r="N408" s="12">
        <f>+N407/N$401</f>
        <v>0.24918620034589425</v>
      </c>
      <c r="O408" s="12">
        <f>+O407/O$401</f>
        <v>0.24330407728703737</v>
      </c>
      <c r="P408" s="12" t="e">
        <f>+P407/P$401</f>
        <v>#VALUE!</v>
      </c>
      <c r="Q408" s="6"/>
      <c r="R408" s="11" t="s">
        <v>388</v>
      </c>
    </row>
    <row r="409" spans="1:18" ht="14">
      <c r="B409" s="370" t="s">
        <v>3</v>
      </c>
      <c r="C409" s="370"/>
      <c r="D409" s="370"/>
      <c r="E409" s="370"/>
      <c r="F409" s="370"/>
      <c r="G409" s="370"/>
      <c r="H409" s="370"/>
      <c r="I409" s="370"/>
      <c r="J409" s="370"/>
      <c r="K409" s="370"/>
      <c r="L409" s="370"/>
      <c r="M409" s="370"/>
      <c r="N409" s="370"/>
      <c r="O409" s="370"/>
      <c r="P409" s="119"/>
      <c r="Q409" s="6"/>
      <c r="R409" s="3"/>
    </row>
    <row r="410" spans="1:18" ht="14">
      <c r="B410" s="8" t="str">
        <f t="shared" ref="B410:P412" si="52">IFERROR(VLOOKUP($B$409,$4:$123,MATCH($R410&amp;"/"&amp;B$347,$2:$2,0),FALSE),"")</f>
        <v/>
      </c>
      <c r="C410" s="8" t="str">
        <f t="shared" si="52"/>
        <v/>
      </c>
      <c r="D410" s="8" t="str">
        <f t="shared" si="52"/>
        <v/>
      </c>
      <c r="E410" s="8" t="str">
        <f t="shared" si="52"/>
        <v/>
      </c>
      <c r="F410" s="8" t="str">
        <f t="shared" si="52"/>
        <v/>
      </c>
      <c r="G410" s="8" t="str">
        <f t="shared" si="52"/>
        <v/>
      </c>
      <c r="H410" s="8" t="str">
        <f t="shared" si="52"/>
        <v/>
      </c>
      <c r="I410" s="8" t="str">
        <f t="shared" si="52"/>
        <v/>
      </c>
      <c r="J410" s="8" t="str">
        <f t="shared" si="52"/>
        <v/>
      </c>
      <c r="K410" s="8" t="str">
        <f t="shared" si="52"/>
        <v/>
      </c>
      <c r="L410" s="8" t="str">
        <f t="shared" si="52"/>
        <v/>
      </c>
      <c r="M410" s="8" t="str">
        <f t="shared" si="52"/>
        <v/>
      </c>
      <c r="N410" s="8">
        <f t="shared" si="52"/>
        <v>30042548</v>
      </c>
      <c r="O410" s="8">
        <f t="shared" si="52"/>
        <v>34231357</v>
      </c>
      <c r="P410" s="8" t="str">
        <f t="shared" si="52"/>
        <v/>
      </c>
      <c r="Q410" s="6"/>
      <c r="R410" s="9" t="s">
        <v>12</v>
      </c>
    </row>
    <row r="411" spans="1:18" ht="14">
      <c r="B411" s="8" t="str">
        <f t="shared" si="52"/>
        <v/>
      </c>
      <c r="C411" s="8" t="str">
        <f t="shared" si="52"/>
        <v/>
      </c>
      <c r="D411" s="8" t="str">
        <f t="shared" si="52"/>
        <v/>
      </c>
      <c r="E411" s="8" t="str">
        <f t="shared" si="52"/>
        <v/>
      </c>
      <c r="F411" s="8" t="str">
        <f t="shared" si="52"/>
        <v/>
      </c>
      <c r="G411" s="8" t="str">
        <f t="shared" si="52"/>
        <v/>
      </c>
      <c r="H411" s="8" t="str">
        <f t="shared" si="52"/>
        <v/>
      </c>
      <c r="I411" s="8" t="str">
        <f t="shared" si="52"/>
        <v/>
      </c>
      <c r="J411" s="8" t="str">
        <f t="shared" si="52"/>
        <v/>
      </c>
      <c r="K411" s="8" t="str">
        <f t="shared" si="52"/>
        <v/>
      </c>
      <c r="L411" s="8" t="str">
        <f t="shared" si="52"/>
        <v/>
      </c>
      <c r="M411" s="8" t="str">
        <f t="shared" si="52"/>
        <v/>
      </c>
      <c r="N411" s="8">
        <f t="shared" si="52"/>
        <v>32693529</v>
      </c>
      <c r="O411" s="8">
        <f t="shared" si="52"/>
        <v>37456231</v>
      </c>
      <c r="P411" s="8" t="str">
        <f t="shared" si="52"/>
        <v/>
      </c>
      <c r="Q411" s="6"/>
      <c r="R411" s="9" t="s">
        <v>13</v>
      </c>
    </row>
    <row r="412" spans="1:18" ht="14">
      <c r="B412" s="8" t="str">
        <f t="shared" si="52"/>
        <v/>
      </c>
      <c r="C412" s="8" t="str">
        <f t="shared" si="52"/>
        <v/>
      </c>
      <c r="D412" s="8" t="str">
        <f t="shared" si="52"/>
        <v/>
      </c>
      <c r="E412" s="8" t="str">
        <f t="shared" si="52"/>
        <v/>
      </c>
      <c r="F412" s="8" t="str">
        <f t="shared" si="52"/>
        <v/>
      </c>
      <c r="G412" s="8" t="str">
        <f t="shared" si="52"/>
        <v/>
      </c>
      <c r="H412" s="8" t="str">
        <f t="shared" si="52"/>
        <v/>
      </c>
      <c r="I412" s="8" t="str">
        <f t="shared" si="52"/>
        <v/>
      </c>
      <c r="J412" s="8" t="str">
        <f t="shared" si="52"/>
        <v/>
      </c>
      <c r="K412" s="8" t="str">
        <f t="shared" si="52"/>
        <v/>
      </c>
      <c r="L412" s="8" t="str">
        <f t="shared" si="52"/>
        <v/>
      </c>
      <c r="M412" s="8" t="str">
        <f t="shared" si="52"/>
        <v/>
      </c>
      <c r="N412" s="8">
        <f t="shared" si="52"/>
        <v>31256413</v>
      </c>
      <c r="O412" s="8" t="str">
        <f t="shared" si="52"/>
        <v/>
      </c>
      <c r="P412" s="8" t="str">
        <f t="shared" si="52"/>
        <v/>
      </c>
      <c r="Q412" s="6"/>
      <c r="R412" s="9" t="s">
        <v>14</v>
      </c>
    </row>
    <row r="413" spans="1:18" ht="14">
      <c r="B413" s="8" t="str">
        <f t="shared" ref="B413:M413" si="53">IFERROR(VLOOKUP($B$409,$4:$123,MATCH($R413&amp;"/"&amp;B$347,$2:$2,0),FALSE),"")</f>
        <v/>
      </c>
      <c r="C413" s="8" t="str">
        <f t="shared" si="53"/>
        <v/>
      </c>
      <c r="D413" s="8" t="str">
        <f t="shared" si="53"/>
        <v/>
      </c>
      <c r="E413" s="8" t="str">
        <f t="shared" si="53"/>
        <v/>
      </c>
      <c r="F413" s="8" t="str">
        <f t="shared" si="53"/>
        <v/>
      </c>
      <c r="G413" s="8" t="str">
        <f t="shared" si="53"/>
        <v/>
      </c>
      <c r="H413" s="8" t="str">
        <f t="shared" si="53"/>
        <v/>
      </c>
      <c r="I413" s="8" t="str">
        <f t="shared" si="53"/>
        <v/>
      </c>
      <c r="J413" s="8" t="str">
        <f t="shared" si="53"/>
        <v/>
      </c>
      <c r="K413" s="8" t="str">
        <f t="shared" si="53"/>
        <v/>
      </c>
      <c r="L413" s="8" t="str">
        <f t="shared" si="53"/>
        <v/>
      </c>
      <c r="M413" s="8">
        <f t="shared" si="53"/>
        <v>29466966.129999999</v>
      </c>
      <c r="N413" s="8">
        <f>IFERROR(VLOOKUP($B$409,$4:$123,MATCH($R413&amp;"/"&amp;N$347,$2:$2,0),FALSE),IFERROR(VLOOKUP($B$409,$4:$123,MATCH($R412&amp;"/"&amp;N$347,$2:$2,0),FALSE),IFERROR(VLOOKUP($B$409,$4:$123,MATCH($R411&amp;"/"&amp;N$347,$2:$2,0),FALSE),IFERROR(VLOOKUP($B$409,$4:$123,MATCH($R410&amp;"/"&amp;N$347,$2:$2,0),FALSE),""))))</f>
        <v>31732122.27</v>
      </c>
      <c r="O413" s="8">
        <f>IFERROR(VLOOKUP($B$409,$4:$123,MATCH($R413&amp;"/"&amp;O$347,$2:$2,0),FALSE),IFERROR(VLOOKUP($B$409,$4:$123,MATCH($R412&amp;"/"&amp;O$347,$2:$2,0),FALSE),IFERROR(VLOOKUP($B$409,$4:$123,MATCH($R411&amp;"/"&amp;O$347,$2:$2,0),FALSE),IFERROR(VLOOKUP($B$409,$4:$123,MATCH($R410&amp;"/"&amp;O$347,$2:$2,0),FALSE),""))))</f>
        <v>37456231</v>
      </c>
      <c r="P413" s="8" t="str">
        <f>IFERROR(VLOOKUP($B$409,$4:$123,MATCH($R413&amp;"/"&amp;P$347,$2:$2,0),FALSE),IFERROR(VLOOKUP($B$409,$4:$123,MATCH($R412&amp;"/"&amp;P$347,$2:$2,0),FALSE),IFERROR(VLOOKUP($B$409,$4:$123,MATCH($R411&amp;"/"&amp;P$347,$2:$2,0),FALSE),IFERROR(VLOOKUP($B$409,$4:$123,MATCH($R410&amp;"/"&amp;P$347,$2:$2,0),FALSE),""))))</f>
        <v/>
      </c>
      <c r="Q413" s="6"/>
      <c r="R413" s="9" t="s">
        <v>15</v>
      </c>
    </row>
    <row r="414" spans="1:18" ht="14">
      <c r="B414" s="12" t="e">
        <f t="shared" ref="B414:M414" si="54">+B413/B$401</f>
        <v>#VALUE!</v>
      </c>
      <c r="C414" s="12" t="e">
        <f t="shared" si="54"/>
        <v>#VALUE!</v>
      </c>
      <c r="D414" s="12" t="e">
        <f t="shared" si="54"/>
        <v>#VALUE!</v>
      </c>
      <c r="E414" s="12" t="e">
        <f t="shared" si="54"/>
        <v>#VALUE!</v>
      </c>
      <c r="F414" s="12" t="e">
        <f t="shared" si="54"/>
        <v>#VALUE!</v>
      </c>
      <c r="G414" s="12" t="e">
        <f t="shared" si="54"/>
        <v>#VALUE!</v>
      </c>
      <c r="H414" s="12" t="e">
        <f t="shared" si="54"/>
        <v>#VALUE!</v>
      </c>
      <c r="I414" s="12" t="e">
        <f t="shared" si="54"/>
        <v>#VALUE!</v>
      </c>
      <c r="J414" s="12" t="e">
        <f t="shared" si="54"/>
        <v>#VALUE!</v>
      </c>
      <c r="K414" s="12" t="e">
        <f t="shared" si="54"/>
        <v>#VALUE!</v>
      </c>
      <c r="L414" s="12" t="e">
        <f t="shared" si="54"/>
        <v>#VALUE!</v>
      </c>
      <c r="M414" s="12">
        <f t="shared" si="54"/>
        <v>0.47625994919644737</v>
      </c>
      <c r="N414" s="12">
        <f>+N413/N$401</f>
        <v>0.41092140136011429</v>
      </c>
      <c r="O414" s="12">
        <f>+O413/O$401</f>
        <v>0.43266747010450363</v>
      </c>
      <c r="P414" s="12" t="e">
        <f>+P413/P$401</f>
        <v>#VALUE!</v>
      </c>
      <c r="Q414" s="6"/>
      <c r="R414" s="11" t="s">
        <v>388</v>
      </c>
    </row>
    <row r="415" spans="1:18" ht="14">
      <c r="B415" s="372" t="s">
        <v>4</v>
      </c>
      <c r="C415" s="372"/>
      <c r="D415" s="372"/>
      <c r="E415" s="372"/>
      <c r="F415" s="372"/>
      <c r="G415" s="372"/>
      <c r="H415" s="372"/>
      <c r="I415" s="372"/>
      <c r="J415" s="372"/>
      <c r="K415" s="372"/>
      <c r="L415" s="372"/>
      <c r="M415" s="372"/>
      <c r="N415" s="372"/>
      <c r="O415" s="372"/>
      <c r="P415" s="214"/>
      <c r="Q415" s="6"/>
      <c r="R415" s="3"/>
    </row>
    <row r="416" spans="1:18" ht="14">
      <c r="B416" s="8" t="str">
        <f t="shared" ref="B416:P418" si="55">IFERROR(VLOOKUP($B$415,$4:$123,MATCH($R416&amp;"/"&amp;B$347,$2:$2,0),FALSE),"")</f>
        <v/>
      </c>
      <c r="C416" s="8" t="str">
        <f t="shared" si="55"/>
        <v/>
      </c>
      <c r="D416" s="8" t="str">
        <f t="shared" si="55"/>
        <v/>
      </c>
      <c r="E416" s="8" t="str">
        <f t="shared" si="55"/>
        <v/>
      </c>
      <c r="F416" s="8" t="str">
        <f t="shared" si="55"/>
        <v/>
      </c>
      <c r="G416" s="8" t="str">
        <f t="shared" si="55"/>
        <v/>
      </c>
      <c r="H416" s="8" t="str">
        <f t="shared" si="55"/>
        <v/>
      </c>
      <c r="I416" s="8" t="str">
        <f t="shared" si="55"/>
        <v/>
      </c>
      <c r="J416" s="8" t="str">
        <f t="shared" si="55"/>
        <v/>
      </c>
      <c r="K416" s="8" t="str">
        <f t="shared" si="55"/>
        <v/>
      </c>
      <c r="L416" s="8" t="str">
        <f t="shared" si="55"/>
        <v/>
      </c>
      <c r="M416" s="8" t="str">
        <f t="shared" si="55"/>
        <v/>
      </c>
      <c r="N416" s="8">
        <f t="shared" si="55"/>
        <v>45440816</v>
      </c>
      <c r="O416" s="8">
        <f t="shared" si="55"/>
        <v>52068365</v>
      </c>
      <c r="P416" s="8" t="str">
        <f t="shared" si="55"/>
        <v/>
      </c>
      <c r="Q416" s="6"/>
      <c r="R416" s="9" t="s">
        <v>12</v>
      </c>
    </row>
    <row r="417" spans="2:18" ht="14">
      <c r="B417" s="8" t="str">
        <f t="shared" si="55"/>
        <v/>
      </c>
      <c r="C417" s="8" t="str">
        <f t="shared" si="55"/>
        <v/>
      </c>
      <c r="D417" s="8" t="str">
        <f t="shared" si="55"/>
        <v/>
      </c>
      <c r="E417" s="8" t="str">
        <f t="shared" si="55"/>
        <v/>
      </c>
      <c r="F417" s="8" t="str">
        <f t="shared" si="55"/>
        <v/>
      </c>
      <c r="G417" s="8" t="str">
        <f t="shared" si="55"/>
        <v/>
      </c>
      <c r="H417" s="8" t="str">
        <f t="shared" si="55"/>
        <v/>
      </c>
      <c r="I417" s="8" t="str">
        <f t="shared" si="55"/>
        <v/>
      </c>
      <c r="J417" s="8" t="str">
        <f t="shared" si="55"/>
        <v/>
      </c>
      <c r="K417" s="8" t="str">
        <f t="shared" si="55"/>
        <v/>
      </c>
      <c r="L417" s="8" t="str">
        <f t="shared" si="55"/>
        <v/>
      </c>
      <c r="M417" s="8" t="str">
        <f t="shared" si="55"/>
        <v/>
      </c>
      <c r="N417" s="8">
        <f t="shared" si="55"/>
        <v>46881390</v>
      </c>
      <c r="O417" s="8">
        <f t="shared" si="55"/>
        <v>58519182</v>
      </c>
      <c r="P417" s="8" t="str">
        <f t="shared" si="55"/>
        <v/>
      </c>
      <c r="Q417" s="6"/>
      <c r="R417" s="9" t="s">
        <v>13</v>
      </c>
    </row>
    <row r="418" spans="2:18" ht="14">
      <c r="B418" s="8" t="str">
        <f t="shared" si="55"/>
        <v/>
      </c>
      <c r="C418" s="8" t="str">
        <f t="shared" si="55"/>
        <v/>
      </c>
      <c r="D418" s="8" t="str">
        <f t="shared" si="55"/>
        <v/>
      </c>
      <c r="E418" s="8" t="str">
        <f t="shared" si="55"/>
        <v/>
      </c>
      <c r="F418" s="8" t="str">
        <f t="shared" si="55"/>
        <v/>
      </c>
      <c r="G418" s="8" t="str">
        <f t="shared" si="55"/>
        <v/>
      </c>
      <c r="H418" s="8" t="str">
        <f t="shared" si="55"/>
        <v/>
      </c>
      <c r="I418" s="8" t="str">
        <f t="shared" si="55"/>
        <v/>
      </c>
      <c r="J418" s="8" t="str">
        <f t="shared" si="55"/>
        <v/>
      </c>
      <c r="K418" s="8" t="str">
        <f t="shared" si="55"/>
        <v/>
      </c>
      <c r="L418" s="8" t="str">
        <f t="shared" si="55"/>
        <v/>
      </c>
      <c r="M418" s="8" t="str">
        <f t="shared" si="55"/>
        <v/>
      </c>
      <c r="N418" s="8">
        <f t="shared" si="55"/>
        <v>48459702</v>
      </c>
      <c r="O418" s="8" t="str">
        <f t="shared" si="55"/>
        <v/>
      </c>
      <c r="P418" s="8" t="str">
        <f t="shared" si="55"/>
        <v/>
      </c>
      <c r="Q418" s="6"/>
      <c r="R418" s="9" t="s">
        <v>14</v>
      </c>
    </row>
    <row r="419" spans="2:18" ht="14">
      <c r="B419" s="8" t="str">
        <f t="shared" ref="B419:M419" si="56">IFERROR(VLOOKUP($B$415,$4:$123,MATCH($R419&amp;"/"&amp;B$347,$2:$2,0),FALSE),"")</f>
        <v/>
      </c>
      <c r="C419" s="8" t="str">
        <f t="shared" si="56"/>
        <v/>
      </c>
      <c r="D419" s="8" t="str">
        <f t="shared" si="56"/>
        <v/>
      </c>
      <c r="E419" s="8" t="str">
        <f t="shared" si="56"/>
        <v/>
      </c>
      <c r="F419" s="8" t="str">
        <f t="shared" si="56"/>
        <v/>
      </c>
      <c r="G419" s="8" t="str">
        <f t="shared" si="56"/>
        <v/>
      </c>
      <c r="H419" s="8" t="str">
        <f t="shared" si="56"/>
        <v/>
      </c>
      <c r="I419" s="8" t="str">
        <f t="shared" si="56"/>
        <v/>
      </c>
      <c r="J419" s="8" t="str">
        <f t="shared" si="56"/>
        <v/>
      </c>
      <c r="K419" s="8" t="str">
        <f t="shared" si="56"/>
        <v/>
      </c>
      <c r="L419" s="8" t="str">
        <f t="shared" si="56"/>
        <v/>
      </c>
      <c r="M419" s="8">
        <f t="shared" si="56"/>
        <v>44136239.349999994</v>
      </c>
      <c r="N419" s="8">
        <f>IFERROR(VLOOKUP($B$415,$4:$123,MATCH($R419&amp;"/"&amp;N$347,$2:$2,0),FALSE),IFERROR(VLOOKUP($B$415,$4:$123,MATCH($R418&amp;"/"&amp;N$347,$2:$2,0),FALSE),IFERROR(VLOOKUP($B$415,$4:$123,MATCH($R417&amp;"/"&amp;N$347,$2:$2,0),FALSE),IFERROR(VLOOKUP($B$415,$4:$123,MATCH($R416&amp;"/"&amp;N$347,$2:$2,0),FALSE),""))))</f>
        <v>50974748.599999994</v>
      </c>
      <c r="O419" s="8">
        <f>IFERROR(VLOOKUP($B$415,$4:$123,MATCH($R419&amp;"/"&amp;O$347,$2:$2,0),FALSE),IFERROR(VLOOKUP($B$415,$4:$123,MATCH($R418&amp;"/"&amp;O$347,$2:$2,0),FALSE),IFERROR(VLOOKUP($B$415,$4:$123,MATCH($R417&amp;"/"&amp;O$347,$2:$2,0),FALSE),IFERROR(VLOOKUP($B$415,$4:$123,MATCH($R416&amp;"/"&amp;O$347,$2:$2,0),FALSE),""))))</f>
        <v>58519182</v>
      </c>
      <c r="P419" s="8" t="str">
        <f>IFERROR(VLOOKUP($B$415,$4:$123,MATCH($R419&amp;"/"&amp;P$347,$2:$2,0),FALSE),IFERROR(VLOOKUP($B$415,$4:$123,MATCH($R418&amp;"/"&amp;P$347,$2:$2,0),FALSE),IFERROR(VLOOKUP($B$415,$4:$123,MATCH($R417&amp;"/"&amp;P$347,$2:$2,0),FALSE),IFERROR(VLOOKUP($B$415,$4:$123,MATCH($R416&amp;"/"&amp;P$347,$2:$2,0),FALSE),""))))</f>
        <v/>
      </c>
      <c r="Q419" s="6"/>
      <c r="R419" s="9" t="s">
        <v>15</v>
      </c>
    </row>
    <row r="420" spans="2:18" ht="14">
      <c r="B420" s="12" t="e">
        <f t="shared" ref="B420:M420" si="57">+B419/B$401</f>
        <v>#VALUE!</v>
      </c>
      <c r="C420" s="12" t="e">
        <f t="shared" si="57"/>
        <v>#VALUE!</v>
      </c>
      <c r="D420" s="12" t="e">
        <f t="shared" si="57"/>
        <v>#VALUE!</v>
      </c>
      <c r="E420" s="12" t="e">
        <f t="shared" si="57"/>
        <v>#VALUE!</v>
      </c>
      <c r="F420" s="12" t="e">
        <f t="shared" si="57"/>
        <v>#VALUE!</v>
      </c>
      <c r="G420" s="12" t="e">
        <f t="shared" si="57"/>
        <v>#VALUE!</v>
      </c>
      <c r="H420" s="12" t="e">
        <f t="shared" si="57"/>
        <v>#VALUE!</v>
      </c>
      <c r="I420" s="12" t="e">
        <f t="shared" si="57"/>
        <v>#VALUE!</v>
      </c>
      <c r="J420" s="12" t="e">
        <f t="shared" si="57"/>
        <v>#VALUE!</v>
      </c>
      <c r="K420" s="12" t="e">
        <f t="shared" si="57"/>
        <v>#VALUE!</v>
      </c>
      <c r="L420" s="12" t="e">
        <f t="shared" si="57"/>
        <v>#VALUE!</v>
      </c>
      <c r="M420" s="12">
        <f t="shared" si="57"/>
        <v>0.71335213193708036</v>
      </c>
      <c r="N420" s="12">
        <f>+N419/N$401</f>
        <v>0.66010760170600846</v>
      </c>
      <c r="O420" s="12">
        <f>+O419/O$401</f>
        <v>0.67597154739154097</v>
      </c>
      <c r="P420" s="12" t="e">
        <f>+P419/P$401</f>
        <v>#VALUE!</v>
      </c>
      <c r="Q420" s="6"/>
      <c r="R420" s="11" t="s">
        <v>388</v>
      </c>
    </row>
    <row r="421" spans="2:18" ht="14">
      <c r="B421" s="364" t="s">
        <v>326</v>
      </c>
      <c r="C421" s="364"/>
      <c r="D421" s="364"/>
      <c r="E421" s="364"/>
      <c r="F421" s="364"/>
      <c r="G421" s="364"/>
      <c r="H421" s="364"/>
      <c r="I421" s="364"/>
      <c r="J421" s="364"/>
      <c r="K421" s="364"/>
      <c r="L421" s="364"/>
      <c r="M421" s="364"/>
      <c r="N421" s="364"/>
      <c r="O421" s="364"/>
      <c r="P421" s="117"/>
      <c r="Q421" s="6"/>
      <c r="R421" s="3"/>
    </row>
    <row r="422" spans="2:18" ht="14">
      <c r="B422" s="8" t="str">
        <f t="shared" ref="B422:P424" si="58">IFERROR(VLOOKUP($B$421,$4:$123,MATCH($R422&amp;"/"&amp;B$347,$2:$2,0),FALSE),"")</f>
        <v/>
      </c>
      <c r="C422" s="8" t="str">
        <f t="shared" si="58"/>
        <v/>
      </c>
      <c r="D422" s="8" t="str">
        <f t="shared" si="58"/>
        <v/>
      </c>
      <c r="E422" s="8" t="str">
        <f t="shared" si="58"/>
        <v/>
      </c>
      <c r="F422" s="8" t="str">
        <f t="shared" si="58"/>
        <v/>
      </c>
      <c r="G422" s="8" t="str">
        <f t="shared" si="58"/>
        <v/>
      </c>
      <c r="H422" s="8" t="str">
        <f t="shared" si="58"/>
        <v/>
      </c>
      <c r="I422" s="8" t="str">
        <f t="shared" si="58"/>
        <v/>
      </c>
      <c r="J422" s="8" t="str">
        <f t="shared" si="58"/>
        <v/>
      </c>
      <c r="K422" s="8" t="str">
        <f t="shared" si="58"/>
        <v/>
      </c>
      <c r="L422" s="8" t="str">
        <f t="shared" si="58"/>
        <v/>
      </c>
      <c r="M422" s="8" t="str">
        <f t="shared" si="58"/>
        <v/>
      </c>
      <c r="N422" s="8">
        <f t="shared" si="58"/>
        <v>50674059</v>
      </c>
      <c r="O422" s="8">
        <f t="shared" si="58"/>
        <v>57684517</v>
      </c>
      <c r="P422" s="8" t="str">
        <f t="shared" si="58"/>
        <v/>
      </c>
      <c r="Q422" s="6"/>
      <c r="R422" s="9" t="s">
        <v>12</v>
      </c>
    </row>
    <row r="423" spans="2:18" ht="14">
      <c r="B423" s="8" t="str">
        <f t="shared" si="58"/>
        <v/>
      </c>
      <c r="C423" s="8" t="str">
        <f t="shared" si="58"/>
        <v/>
      </c>
      <c r="D423" s="8" t="str">
        <f t="shared" si="58"/>
        <v/>
      </c>
      <c r="E423" s="8" t="str">
        <f t="shared" si="58"/>
        <v/>
      </c>
      <c r="F423" s="8" t="str">
        <f t="shared" si="58"/>
        <v/>
      </c>
      <c r="G423" s="8" t="str">
        <f t="shared" si="58"/>
        <v/>
      </c>
      <c r="H423" s="8" t="str">
        <f t="shared" si="58"/>
        <v/>
      </c>
      <c r="I423" s="8" t="str">
        <f t="shared" si="58"/>
        <v/>
      </c>
      <c r="J423" s="8" t="str">
        <f t="shared" si="58"/>
        <v/>
      </c>
      <c r="K423" s="8" t="str">
        <f t="shared" si="58"/>
        <v/>
      </c>
      <c r="L423" s="8" t="str">
        <f t="shared" si="58"/>
        <v/>
      </c>
      <c r="M423" s="8" t="str">
        <f t="shared" si="58"/>
        <v/>
      </c>
      <c r="N423" s="8">
        <f t="shared" si="58"/>
        <v>52111800</v>
      </c>
      <c r="O423" s="8">
        <f t="shared" si="58"/>
        <v>64025394</v>
      </c>
      <c r="P423" s="8" t="str">
        <f t="shared" si="58"/>
        <v/>
      </c>
      <c r="Q423" s="6"/>
      <c r="R423" s="9" t="s">
        <v>13</v>
      </c>
    </row>
    <row r="424" spans="2:18" ht="14">
      <c r="B424" s="8" t="str">
        <f t="shared" si="58"/>
        <v/>
      </c>
      <c r="C424" s="8" t="str">
        <f t="shared" si="58"/>
        <v/>
      </c>
      <c r="D424" s="8" t="str">
        <f t="shared" si="58"/>
        <v/>
      </c>
      <c r="E424" s="8" t="str">
        <f t="shared" si="58"/>
        <v/>
      </c>
      <c r="F424" s="8" t="str">
        <f t="shared" si="58"/>
        <v/>
      </c>
      <c r="G424" s="8" t="str">
        <f t="shared" si="58"/>
        <v/>
      </c>
      <c r="H424" s="8" t="str">
        <f t="shared" si="58"/>
        <v/>
      </c>
      <c r="I424" s="8" t="str">
        <f t="shared" si="58"/>
        <v/>
      </c>
      <c r="J424" s="8" t="str">
        <f t="shared" si="58"/>
        <v/>
      </c>
      <c r="K424" s="8" t="str">
        <f t="shared" si="58"/>
        <v/>
      </c>
      <c r="L424" s="8" t="str">
        <f t="shared" si="58"/>
        <v/>
      </c>
      <c r="M424" s="8" t="str">
        <f t="shared" si="58"/>
        <v/>
      </c>
      <c r="N424" s="8">
        <f t="shared" si="58"/>
        <v>53588050</v>
      </c>
      <c r="O424" s="8" t="str">
        <f t="shared" si="58"/>
        <v/>
      </c>
      <c r="P424" s="8" t="str">
        <f t="shared" si="58"/>
        <v/>
      </c>
      <c r="Q424" s="6"/>
      <c r="R424" s="9" t="s">
        <v>14</v>
      </c>
    </row>
    <row r="425" spans="2:18" ht="14">
      <c r="B425" s="8" t="str">
        <f t="shared" ref="B425:M425" si="59">IFERROR(VLOOKUP($B$421,$4:$123,MATCH($R425&amp;"/"&amp;B$347,$2:$2,0),FALSE),"")</f>
        <v/>
      </c>
      <c r="C425" s="8" t="str">
        <f t="shared" si="59"/>
        <v/>
      </c>
      <c r="D425" s="8" t="str">
        <f t="shared" si="59"/>
        <v/>
      </c>
      <c r="E425" s="8" t="str">
        <f t="shared" si="59"/>
        <v/>
      </c>
      <c r="F425" s="8" t="str">
        <f t="shared" si="59"/>
        <v/>
      </c>
      <c r="G425" s="8" t="str">
        <f t="shared" si="59"/>
        <v/>
      </c>
      <c r="H425" s="8" t="str">
        <f t="shared" si="59"/>
        <v/>
      </c>
      <c r="I425" s="8" t="str">
        <f t="shared" si="59"/>
        <v/>
      </c>
      <c r="J425" s="8" t="str">
        <f t="shared" si="59"/>
        <v/>
      </c>
      <c r="K425" s="8" t="str">
        <f t="shared" si="59"/>
        <v/>
      </c>
      <c r="L425" s="8" t="str">
        <f t="shared" si="59"/>
        <v/>
      </c>
      <c r="M425" s="8">
        <f t="shared" si="59"/>
        <v>45899888.409999996</v>
      </c>
      <c r="N425" s="8">
        <f>IFERROR(VLOOKUP($B$421,$4:$123,MATCH($R425&amp;"/"&amp;N$347,$2:$2,0),FALSE),IFERROR(VLOOKUP($B$421,$4:$123,MATCH($R424&amp;"/"&amp;N$347,$2:$2,0),FALSE),IFERROR(VLOOKUP($B$421,$4:$123,MATCH($R423&amp;"/"&amp;N$347,$2:$2,0),FALSE),IFERROR(VLOOKUP($B$421,$4:$123,MATCH($R422&amp;"/"&amp;N$347,$2:$2,0),FALSE),""))))</f>
        <v>56539744.210000001</v>
      </c>
      <c r="O425" s="8">
        <f>IFERROR(VLOOKUP($B$421,$4:$123,MATCH($R425&amp;"/"&amp;O$347,$2:$2,0),FALSE),IFERROR(VLOOKUP($B$421,$4:$123,MATCH($R424&amp;"/"&amp;O$347,$2:$2,0),FALSE),IFERROR(VLOOKUP($B$421,$4:$123,MATCH($R423&amp;"/"&amp;O$347,$2:$2,0),FALSE),IFERROR(VLOOKUP($B$421,$4:$123,MATCH($R422&amp;"/"&amp;O$347,$2:$2,0),FALSE),""))))</f>
        <v>64025394</v>
      </c>
      <c r="P425" s="8" t="str">
        <f>IFERROR(VLOOKUP($B$421,$4:$123,MATCH($R425&amp;"/"&amp;P$347,$2:$2,0),FALSE),IFERROR(VLOOKUP($B$421,$4:$123,MATCH($R424&amp;"/"&amp;P$347,$2:$2,0),FALSE),IFERROR(VLOOKUP($B$421,$4:$123,MATCH($R423&amp;"/"&amp;P$347,$2:$2,0),FALSE),IFERROR(VLOOKUP($B$421,$4:$123,MATCH($R422&amp;"/"&amp;P$347,$2:$2,0),FALSE),""))))</f>
        <v/>
      </c>
      <c r="Q425" s="6"/>
      <c r="R425" s="9" t="s">
        <v>15</v>
      </c>
    </row>
    <row r="426" spans="2:18" ht="14">
      <c r="B426" s="12" t="e">
        <f t="shared" ref="B426:M426" si="60">+B425/B$401</f>
        <v>#VALUE!</v>
      </c>
      <c r="C426" s="12" t="e">
        <f t="shared" si="60"/>
        <v>#VALUE!</v>
      </c>
      <c r="D426" s="12" t="e">
        <f t="shared" si="60"/>
        <v>#VALUE!</v>
      </c>
      <c r="E426" s="12" t="e">
        <f t="shared" si="60"/>
        <v>#VALUE!</v>
      </c>
      <c r="F426" s="12" t="e">
        <f t="shared" si="60"/>
        <v>#VALUE!</v>
      </c>
      <c r="G426" s="12" t="e">
        <f t="shared" si="60"/>
        <v>#VALUE!</v>
      </c>
      <c r="H426" s="12" t="e">
        <f t="shared" si="60"/>
        <v>#VALUE!</v>
      </c>
      <c r="I426" s="12" t="e">
        <f t="shared" si="60"/>
        <v>#VALUE!</v>
      </c>
      <c r="J426" s="12" t="e">
        <f t="shared" si="60"/>
        <v>#VALUE!</v>
      </c>
      <c r="K426" s="12" t="e">
        <f t="shared" si="60"/>
        <v>#VALUE!</v>
      </c>
      <c r="L426" s="12" t="e">
        <f t="shared" si="60"/>
        <v>#VALUE!</v>
      </c>
      <c r="M426" s="12">
        <f t="shared" si="60"/>
        <v>0.74185711640037111</v>
      </c>
      <c r="N426" s="12">
        <f>+N425/N$401</f>
        <v>0.73217261441352721</v>
      </c>
      <c r="O426" s="12">
        <f>+O425/O$401</f>
        <v>0.73957535248071449</v>
      </c>
      <c r="P426" s="12" t="e">
        <f>+P425/P$401</f>
        <v>#VALUE!</v>
      </c>
      <c r="Q426" s="6"/>
      <c r="R426" s="11" t="s">
        <v>388</v>
      </c>
    </row>
    <row r="427" spans="2:18" ht="14">
      <c r="B427" s="363" t="s">
        <v>17</v>
      </c>
      <c r="C427" s="363"/>
      <c r="D427" s="363"/>
      <c r="E427" s="363"/>
      <c r="F427" s="363"/>
      <c r="G427" s="363"/>
      <c r="H427" s="363"/>
      <c r="I427" s="363"/>
      <c r="J427" s="363"/>
      <c r="K427" s="363"/>
      <c r="L427" s="363"/>
      <c r="M427" s="363"/>
      <c r="N427" s="363"/>
      <c r="O427" s="363"/>
      <c r="P427" s="120"/>
      <c r="Q427" s="6"/>
      <c r="R427" s="11"/>
    </row>
    <row r="428" spans="2:18" ht="14">
      <c r="B428" s="376" t="s">
        <v>327</v>
      </c>
      <c r="C428" s="376"/>
      <c r="D428" s="376"/>
      <c r="E428" s="376"/>
      <c r="F428" s="376"/>
      <c r="G428" s="376"/>
      <c r="H428" s="376"/>
      <c r="I428" s="376"/>
      <c r="J428" s="376"/>
      <c r="K428" s="376"/>
      <c r="L428" s="376"/>
      <c r="M428" s="376"/>
      <c r="N428" s="376"/>
      <c r="O428" s="376"/>
      <c r="P428" s="215"/>
    </row>
    <row r="429" spans="2:18" ht="14">
      <c r="B429" s="8" t="str">
        <f t="shared" ref="B429:P431" si="61">IFERROR(VLOOKUP($B$428,$4:$123,MATCH($R429&amp;"/"&amp;B$347,$2:$2,0),FALSE),"")</f>
        <v/>
      </c>
      <c r="C429" s="8" t="str">
        <f t="shared" si="61"/>
        <v/>
      </c>
      <c r="D429" s="8" t="str">
        <f t="shared" si="61"/>
        <v/>
      </c>
      <c r="E429" s="8" t="str">
        <f t="shared" si="61"/>
        <v/>
      </c>
      <c r="F429" s="8" t="str">
        <f t="shared" si="61"/>
        <v/>
      </c>
      <c r="G429" s="8" t="str">
        <f t="shared" si="61"/>
        <v/>
      </c>
      <c r="H429" s="8" t="str">
        <f t="shared" si="61"/>
        <v/>
      </c>
      <c r="I429" s="8" t="str">
        <f t="shared" si="61"/>
        <v/>
      </c>
      <c r="J429" s="8" t="str">
        <f t="shared" si="61"/>
        <v/>
      </c>
      <c r="K429" s="8" t="str">
        <f t="shared" si="61"/>
        <v/>
      </c>
      <c r="L429" s="8" t="str">
        <f t="shared" si="61"/>
        <v/>
      </c>
      <c r="M429" s="8" t="str">
        <f t="shared" si="61"/>
        <v/>
      </c>
      <c r="N429" s="8">
        <f t="shared" si="61"/>
        <v>12638675</v>
      </c>
      <c r="O429" s="8">
        <f t="shared" si="61"/>
        <v>17349125</v>
      </c>
      <c r="P429" s="8" t="str">
        <f t="shared" si="61"/>
        <v/>
      </c>
      <c r="Q429" s="6"/>
      <c r="R429" s="9" t="s">
        <v>12</v>
      </c>
    </row>
    <row r="430" spans="2:18" ht="14">
      <c r="B430" s="8" t="str">
        <f t="shared" si="61"/>
        <v/>
      </c>
      <c r="C430" s="8" t="str">
        <f t="shared" si="61"/>
        <v/>
      </c>
      <c r="D430" s="8" t="str">
        <f t="shared" si="61"/>
        <v/>
      </c>
      <c r="E430" s="8" t="str">
        <f t="shared" si="61"/>
        <v/>
      </c>
      <c r="F430" s="8" t="str">
        <f t="shared" si="61"/>
        <v/>
      </c>
      <c r="G430" s="8" t="str">
        <f t="shared" si="61"/>
        <v/>
      </c>
      <c r="H430" s="8" t="str">
        <f t="shared" si="61"/>
        <v/>
      </c>
      <c r="I430" s="8" t="str">
        <f t="shared" si="61"/>
        <v/>
      </c>
      <c r="J430" s="8" t="str">
        <f t="shared" si="61"/>
        <v/>
      </c>
      <c r="K430" s="8" t="str">
        <f t="shared" si="61"/>
        <v/>
      </c>
      <c r="L430" s="8" t="str">
        <f t="shared" si="61"/>
        <v/>
      </c>
      <c r="M430" s="8" t="str">
        <f t="shared" si="61"/>
        <v/>
      </c>
      <c r="N430" s="8">
        <f t="shared" si="61"/>
        <v>13269228</v>
      </c>
      <c r="O430" s="8">
        <f t="shared" si="61"/>
        <v>17834797</v>
      </c>
      <c r="P430" s="8" t="str">
        <f t="shared" si="61"/>
        <v/>
      </c>
      <c r="Q430" s="6"/>
      <c r="R430" s="9" t="s">
        <v>13</v>
      </c>
    </row>
    <row r="431" spans="2:18" ht="14">
      <c r="B431" s="8" t="str">
        <f t="shared" si="61"/>
        <v/>
      </c>
      <c r="C431" s="8" t="str">
        <f t="shared" si="61"/>
        <v/>
      </c>
      <c r="D431" s="8" t="str">
        <f t="shared" si="61"/>
        <v/>
      </c>
      <c r="E431" s="8" t="str">
        <f t="shared" si="61"/>
        <v/>
      </c>
      <c r="F431" s="8" t="str">
        <f t="shared" si="61"/>
        <v/>
      </c>
      <c r="G431" s="8" t="str">
        <f t="shared" si="61"/>
        <v/>
      </c>
      <c r="H431" s="8" t="str">
        <f t="shared" si="61"/>
        <v/>
      </c>
      <c r="I431" s="8" t="str">
        <f t="shared" si="61"/>
        <v/>
      </c>
      <c r="J431" s="8" t="str">
        <f t="shared" si="61"/>
        <v/>
      </c>
      <c r="K431" s="8" t="str">
        <f t="shared" si="61"/>
        <v/>
      </c>
      <c r="L431" s="8" t="str">
        <f t="shared" si="61"/>
        <v/>
      </c>
      <c r="M431" s="8" t="str">
        <f t="shared" si="61"/>
        <v/>
      </c>
      <c r="N431" s="8">
        <f t="shared" si="61"/>
        <v>14609201</v>
      </c>
      <c r="O431" s="8" t="str">
        <f t="shared" si="61"/>
        <v/>
      </c>
      <c r="P431" s="8" t="str">
        <f t="shared" si="61"/>
        <v/>
      </c>
      <c r="Q431" s="6"/>
      <c r="R431" s="9" t="s">
        <v>14</v>
      </c>
    </row>
    <row r="432" spans="2:18" ht="14">
      <c r="B432" s="8" t="str">
        <f t="shared" ref="B432:M432" si="62">IFERROR(VLOOKUP($B$428,$4:$123,MATCH($R432&amp;"/"&amp;B$347,$2:$2,0),FALSE),"")</f>
        <v/>
      </c>
      <c r="C432" s="8" t="str">
        <f t="shared" si="62"/>
        <v/>
      </c>
      <c r="D432" s="8" t="str">
        <f t="shared" si="62"/>
        <v/>
      </c>
      <c r="E432" s="8" t="str">
        <f t="shared" si="62"/>
        <v/>
      </c>
      <c r="F432" s="8" t="str">
        <f t="shared" si="62"/>
        <v/>
      </c>
      <c r="G432" s="8" t="str">
        <f t="shared" si="62"/>
        <v/>
      </c>
      <c r="H432" s="8" t="str">
        <f t="shared" si="62"/>
        <v/>
      </c>
      <c r="I432" s="8" t="str">
        <f t="shared" si="62"/>
        <v/>
      </c>
      <c r="J432" s="8" t="str">
        <f t="shared" si="62"/>
        <v/>
      </c>
      <c r="K432" s="8" t="str">
        <f t="shared" si="62"/>
        <v/>
      </c>
      <c r="L432" s="8" t="str">
        <f t="shared" si="62"/>
        <v/>
      </c>
      <c r="M432" s="8">
        <f t="shared" si="62"/>
        <v>11271393.609999999</v>
      </c>
      <c r="N432" s="8">
        <f>IFERROR(VLOOKUP($B$428,$4:$123,MATCH($R432&amp;"/"&amp;N$347,$2:$2,0),FALSE),IFERROR(VLOOKUP($B$428,$4:$123,MATCH($R431&amp;"/"&amp;N$347,$2:$2,0),FALSE),IFERROR(VLOOKUP($B$428,$4:$123,MATCH($R430&amp;"/"&amp;N$347,$2:$2,0),FALSE),IFERROR(VLOOKUP($B$428,$4:$123,MATCH($R429&amp;"/"&amp;N$347,$2:$2,0),FALSE),""))))</f>
        <v>15975469.130000001</v>
      </c>
      <c r="O432" s="8">
        <f>IFERROR(VLOOKUP($B$428,$4:$123,MATCH($R432&amp;"/"&amp;O$347,$2:$2,0),FALSE),IFERROR(VLOOKUP($B$428,$4:$123,MATCH($R431&amp;"/"&amp;O$347,$2:$2,0),FALSE),IFERROR(VLOOKUP($B$428,$4:$123,MATCH($R430&amp;"/"&amp;O$347,$2:$2,0),FALSE),IFERROR(VLOOKUP($B$428,$4:$123,MATCH($R429&amp;"/"&amp;O$347,$2:$2,0),FALSE),""))))</f>
        <v>17834797</v>
      </c>
      <c r="P432" s="8" t="str">
        <f>IFERROR(VLOOKUP($B$428,$4:$123,MATCH($R432&amp;"/"&amp;P$347,$2:$2,0),FALSE),IFERROR(VLOOKUP($B$428,$4:$123,MATCH($R431&amp;"/"&amp;P$347,$2:$2,0),FALSE),IFERROR(VLOOKUP($B$428,$4:$123,MATCH($R430&amp;"/"&amp;P$347,$2:$2,0),FALSE),IFERROR(VLOOKUP($B$428,$4:$123,MATCH($R429&amp;"/"&amp;P$347,$2:$2,0),FALSE),""))))</f>
        <v/>
      </c>
      <c r="Q432" s="6"/>
      <c r="R432" s="9" t="s">
        <v>15</v>
      </c>
    </row>
    <row r="433" spans="1:19" ht="14">
      <c r="A433" s="85"/>
      <c r="B433" s="12" t="e">
        <f t="shared" ref="B433:M433" si="63">+B432/B$401</f>
        <v>#VALUE!</v>
      </c>
      <c r="C433" s="12" t="e">
        <f t="shared" si="63"/>
        <v>#VALUE!</v>
      </c>
      <c r="D433" s="12" t="e">
        <f t="shared" si="63"/>
        <v>#VALUE!</v>
      </c>
      <c r="E433" s="12" t="e">
        <f t="shared" si="63"/>
        <v>#VALUE!</v>
      </c>
      <c r="F433" s="12" t="e">
        <f t="shared" si="63"/>
        <v>#VALUE!</v>
      </c>
      <c r="G433" s="12" t="e">
        <f t="shared" si="63"/>
        <v>#VALUE!</v>
      </c>
      <c r="H433" s="12" t="e">
        <f t="shared" si="63"/>
        <v>#VALUE!</v>
      </c>
      <c r="I433" s="12" t="e">
        <f t="shared" si="63"/>
        <v>#VALUE!</v>
      </c>
      <c r="J433" s="12" t="e">
        <f t="shared" si="63"/>
        <v>#VALUE!</v>
      </c>
      <c r="K433" s="12" t="e">
        <f t="shared" si="63"/>
        <v>#VALUE!</v>
      </c>
      <c r="L433" s="12" t="e">
        <f t="shared" si="63"/>
        <v>#VALUE!</v>
      </c>
      <c r="M433" s="12">
        <f t="shared" si="63"/>
        <v>0.18217394096118172</v>
      </c>
      <c r="N433" s="12">
        <f>+N432/N$401</f>
        <v>0.20687750117776305</v>
      </c>
      <c r="O433" s="12">
        <f>+O432/O$401</f>
        <v>0.20601476154441142</v>
      </c>
      <c r="P433" s="12" t="e">
        <f>+P432/P$401</f>
        <v>#VALUE!</v>
      </c>
      <c r="Q433" s="6"/>
      <c r="R433" s="11" t="s">
        <v>388</v>
      </c>
    </row>
    <row r="434" spans="1:19" ht="14">
      <c r="B434" s="363" t="s">
        <v>328</v>
      </c>
      <c r="C434" s="363"/>
      <c r="D434" s="363"/>
      <c r="E434" s="363"/>
      <c r="F434" s="363"/>
      <c r="G434" s="363"/>
      <c r="H434" s="363"/>
      <c r="I434" s="363"/>
      <c r="J434" s="363"/>
      <c r="K434" s="363"/>
      <c r="L434" s="363"/>
      <c r="M434" s="363"/>
      <c r="N434" s="363"/>
      <c r="O434" s="363"/>
      <c r="P434" s="120"/>
    </row>
    <row r="435" spans="1:19" ht="14">
      <c r="B435" s="8" t="str">
        <f t="shared" ref="B435:P437" si="64">IFERROR(VLOOKUP($B$434,$4:$123,MATCH($R435&amp;"/"&amp;B$347,$2:$2,0),FALSE),"")</f>
        <v/>
      </c>
      <c r="C435" s="8" t="str">
        <f t="shared" si="64"/>
        <v/>
      </c>
      <c r="D435" s="8" t="str">
        <f t="shared" si="64"/>
        <v/>
      </c>
      <c r="E435" s="8" t="str">
        <f t="shared" si="64"/>
        <v/>
      </c>
      <c r="F435" s="8" t="str">
        <f t="shared" si="64"/>
        <v/>
      </c>
      <c r="G435" s="8" t="str">
        <f t="shared" si="64"/>
        <v/>
      </c>
      <c r="H435" s="8" t="str">
        <f t="shared" si="64"/>
        <v/>
      </c>
      <c r="I435" s="8" t="str">
        <f t="shared" si="64"/>
        <v/>
      </c>
      <c r="J435" s="8" t="str">
        <f t="shared" si="64"/>
        <v/>
      </c>
      <c r="K435" s="8" t="str">
        <f t="shared" si="64"/>
        <v/>
      </c>
      <c r="L435" s="8" t="str">
        <f t="shared" si="64"/>
        <v/>
      </c>
      <c r="M435" s="8" t="str">
        <f t="shared" si="64"/>
        <v/>
      </c>
      <c r="N435" s="8">
        <f t="shared" si="64"/>
        <v>17339338</v>
      </c>
      <c r="O435" s="8">
        <f t="shared" si="64"/>
        <v>22057934</v>
      </c>
      <c r="P435" s="8" t="str">
        <f t="shared" si="64"/>
        <v/>
      </c>
      <c r="Q435" s="6"/>
      <c r="R435" s="9" t="s">
        <v>12</v>
      </c>
    </row>
    <row r="436" spans="1:19" ht="14">
      <c r="B436" s="8" t="str">
        <f t="shared" si="64"/>
        <v/>
      </c>
      <c r="C436" s="8" t="str">
        <f t="shared" si="64"/>
        <v/>
      </c>
      <c r="D436" s="8" t="str">
        <f t="shared" si="64"/>
        <v/>
      </c>
      <c r="E436" s="8" t="str">
        <f t="shared" si="64"/>
        <v/>
      </c>
      <c r="F436" s="8" t="str">
        <f t="shared" si="64"/>
        <v/>
      </c>
      <c r="G436" s="8" t="str">
        <f t="shared" si="64"/>
        <v/>
      </c>
      <c r="H436" s="8" t="str">
        <f t="shared" si="64"/>
        <v/>
      </c>
      <c r="I436" s="8" t="str">
        <f t="shared" si="64"/>
        <v/>
      </c>
      <c r="J436" s="8" t="str">
        <f t="shared" si="64"/>
        <v/>
      </c>
      <c r="K436" s="8" t="str">
        <f t="shared" si="64"/>
        <v/>
      </c>
      <c r="L436" s="8" t="str">
        <f t="shared" si="64"/>
        <v/>
      </c>
      <c r="M436" s="8" t="str">
        <f t="shared" si="64"/>
        <v/>
      </c>
      <c r="N436" s="8">
        <f t="shared" si="64"/>
        <v>17971358</v>
      </c>
      <c r="O436" s="8">
        <f t="shared" si="64"/>
        <v>22545087</v>
      </c>
      <c r="P436" s="8" t="str">
        <f t="shared" si="64"/>
        <v/>
      </c>
      <c r="Q436" s="6"/>
      <c r="R436" s="9" t="s">
        <v>13</v>
      </c>
    </row>
    <row r="437" spans="1:19" ht="14">
      <c r="B437" s="8" t="str">
        <f t="shared" si="64"/>
        <v/>
      </c>
      <c r="C437" s="8" t="str">
        <f t="shared" si="64"/>
        <v/>
      </c>
      <c r="D437" s="8" t="str">
        <f t="shared" si="64"/>
        <v/>
      </c>
      <c r="E437" s="8" t="str">
        <f t="shared" si="64"/>
        <v/>
      </c>
      <c r="F437" s="8" t="str">
        <f t="shared" si="64"/>
        <v/>
      </c>
      <c r="G437" s="8" t="str">
        <f t="shared" si="64"/>
        <v/>
      </c>
      <c r="H437" s="8" t="str">
        <f t="shared" si="64"/>
        <v/>
      </c>
      <c r="I437" s="8" t="str">
        <f t="shared" si="64"/>
        <v/>
      </c>
      <c r="J437" s="8" t="str">
        <f t="shared" si="64"/>
        <v/>
      </c>
      <c r="K437" s="8" t="str">
        <f t="shared" si="64"/>
        <v/>
      </c>
      <c r="L437" s="8" t="str">
        <f t="shared" si="64"/>
        <v/>
      </c>
      <c r="M437" s="8" t="str">
        <f t="shared" si="64"/>
        <v/>
      </c>
      <c r="N437" s="8">
        <f t="shared" si="64"/>
        <v>19313595</v>
      </c>
      <c r="O437" s="8" t="str">
        <f t="shared" si="64"/>
        <v/>
      </c>
      <c r="P437" s="8" t="str">
        <f t="shared" si="64"/>
        <v/>
      </c>
      <c r="Q437" s="6"/>
      <c r="R437" s="9" t="s">
        <v>14</v>
      </c>
    </row>
    <row r="438" spans="1:19" ht="14">
      <c r="B438" s="8" t="str">
        <f t="shared" ref="B438:M438" si="65">IFERROR(VLOOKUP($B$434,$4:$123,MATCH($R438&amp;"/"&amp;B$347,$2:$2,0),FALSE),"")</f>
        <v/>
      </c>
      <c r="C438" s="8" t="str">
        <f t="shared" si="65"/>
        <v/>
      </c>
      <c r="D438" s="8" t="str">
        <f t="shared" si="65"/>
        <v/>
      </c>
      <c r="E438" s="8" t="str">
        <f t="shared" si="65"/>
        <v/>
      </c>
      <c r="F438" s="8" t="str">
        <f t="shared" si="65"/>
        <v/>
      </c>
      <c r="G438" s="8" t="str">
        <f t="shared" si="65"/>
        <v/>
      </c>
      <c r="H438" s="8" t="str">
        <f t="shared" si="65"/>
        <v/>
      </c>
      <c r="I438" s="8" t="str">
        <f t="shared" si="65"/>
        <v/>
      </c>
      <c r="J438" s="8" t="str">
        <f t="shared" si="65"/>
        <v/>
      </c>
      <c r="K438" s="8" t="str">
        <f t="shared" si="65"/>
        <v/>
      </c>
      <c r="L438" s="8" t="str">
        <f t="shared" si="65"/>
        <v/>
      </c>
      <c r="M438" s="8">
        <f t="shared" si="65"/>
        <v>15971713.810000001</v>
      </c>
      <c r="N438" s="8">
        <f>IFERROR(VLOOKUP($B$434,$4:$123,MATCH($R438&amp;"/"&amp;N$347,$2:$2,0),FALSE),IFERROR(VLOOKUP($B$434,$4:$123,MATCH($R437&amp;"/"&amp;N$347,$2:$2,0),FALSE),IFERROR(VLOOKUP($B$434,$4:$123,MATCH($R436&amp;"/"&amp;N$347,$2:$2,0),FALSE),IFERROR(VLOOKUP($B$434,$4:$123,MATCH($R435&amp;"/"&amp;N$347,$2:$2,0),FALSE),""))))</f>
        <v>20682133.670000002</v>
      </c>
      <c r="O438" s="8">
        <f>IFERROR(VLOOKUP($B$434,$4:$123,MATCH($R438&amp;"/"&amp;O$347,$2:$2,0),FALSE),IFERROR(VLOOKUP($B$434,$4:$123,MATCH($R437&amp;"/"&amp;O$347,$2:$2,0),FALSE),IFERROR(VLOOKUP($B$434,$4:$123,MATCH($R436&amp;"/"&amp;O$347,$2:$2,0),FALSE),IFERROR(VLOOKUP($B$434,$4:$123,MATCH($R435&amp;"/"&amp;O$347,$2:$2,0),FALSE),""))))</f>
        <v>22545087</v>
      </c>
      <c r="P438" s="8" t="str">
        <f>IFERROR(VLOOKUP($B$434,$4:$123,MATCH($R438&amp;"/"&amp;P$347,$2:$2,0),FALSE),IFERROR(VLOOKUP($B$434,$4:$123,MATCH($R437&amp;"/"&amp;P$347,$2:$2,0),FALSE),IFERROR(VLOOKUP($B$434,$4:$123,MATCH($R436&amp;"/"&amp;P$347,$2:$2,0),FALSE),IFERROR(VLOOKUP($B$434,$4:$123,MATCH($R435&amp;"/"&amp;P$347,$2:$2,0),FALSE),""))))</f>
        <v/>
      </c>
      <c r="Q438" s="6"/>
      <c r="R438" s="9" t="s">
        <v>15</v>
      </c>
    </row>
    <row r="439" spans="1:19" ht="14">
      <c r="A439" s="85"/>
      <c r="B439" s="12" t="e">
        <f t="shared" ref="B439:M439" si="66">+B438/B$401</f>
        <v>#VALUE!</v>
      </c>
      <c r="C439" s="12" t="e">
        <f t="shared" si="66"/>
        <v>#VALUE!</v>
      </c>
      <c r="D439" s="12" t="e">
        <f t="shared" si="66"/>
        <v>#VALUE!</v>
      </c>
      <c r="E439" s="12" t="e">
        <f t="shared" si="66"/>
        <v>#VALUE!</v>
      </c>
      <c r="F439" s="12" t="e">
        <f t="shared" si="66"/>
        <v>#VALUE!</v>
      </c>
      <c r="G439" s="12" t="e">
        <f t="shared" si="66"/>
        <v>#VALUE!</v>
      </c>
      <c r="H439" s="12" t="e">
        <f t="shared" si="66"/>
        <v>#VALUE!</v>
      </c>
      <c r="I439" s="12" t="e">
        <f t="shared" si="66"/>
        <v>#VALUE!</v>
      </c>
      <c r="J439" s="12" t="e">
        <f t="shared" si="66"/>
        <v>#VALUE!</v>
      </c>
      <c r="K439" s="12" t="e">
        <f t="shared" si="66"/>
        <v>#VALUE!</v>
      </c>
      <c r="L439" s="12" t="e">
        <f t="shared" si="66"/>
        <v>#VALUE!</v>
      </c>
      <c r="M439" s="12">
        <f t="shared" si="66"/>
        <v>0.25814288359962889</v>
      </c>
      <c r="N439" s="12">
        <f>+N438/N$401</f>
        <v>0.26782738571596976</v>
      </c>
      <c r="O439" s="12">
        <f>+O438/O$401</f>
        <v>0.26042464751928546</v>
      </c>
      <c r="P439" s="12" t="e">
        <f>+P438/P$401</f>
        <v>#VALUE!</v>
      </c>
      <c r="Q439" s="6"/>
      <c r="R439" s="11" t="s">
        <v>388</v>
      </c>
    </row>
    <row r="440" spans="1:19" ht="14">
      <c r="B440" s="347" t="s">
        <v>18</v>
      </c>
      <c r="C440" s="347"/>
      <c r="D440" s="347"/>
      <c r="E440" s="347"/>
      <c r="F440" s="347"/>
      <c r="G440" s="347"/>
      <c r="H440" s="347"/>
      <c r="I440" s="347"/>
      <c r="J440" s="347"/>
      <c r="K440" s="347"/>
      <c r="L440" s="347"/>
      <c r="M440" s="347"/>
      <c r="N440" s="347"/>
      <c r="O440" s="347"/>
      <c r="P440" s="115"/>
      <c r="Q440" s="6"/>
      <c r="R440" s="15"/>
    </row>
    <row r="441" spans="1:19" ht="14">
      <c r="B441" s="347" t="s">
        <v>348</v>
      </c>
      <c r="C441" s="347"/>
      <c r="D441" s="347"/>
      <c r="E441" s="347"/>
      <c r="F441" s="347"/>
      <c r="G441" s="347"/>
      <c r="H441" s="347"/>
      <c r="I441" s="347"/>
      <c r="J441" s="347"/>
      <c r="K441" s="347"/>
      <c r="L441" s="347"/>
      <c r="M441" s="347"/>
      <c r="N441" s="347"/>
      <c r="O441" s="347"/>
      <c r="P441" s="115"/>
      <c r="Q441" s="6"/>
      <c r="R441" s="9"/>
    </row>
    <row r="442" spans="1:19" ht="14">
      <c r="B442" s="7" t="str">
        <f t="shared" ref="B442:P445" si="67">IFERROR(VLOOKUP($B$441,$127:$213,MATCH($R442&amp;"/"&amp;B$347,$125:$125,0),FALSE),"")</f>
        <v/>
      </c>
      <c r="C442" s="7" t="str">
        <f t="shared" si="67"/>
        <v/>
      </c>
      <c r="D442" s="7" t="str">
        <f t="shared" si="67"/>
        <v/>
      </c>
      <c r="E442" s="7" t="str">
        <f t="shared" si="67"/>
        <v/>
      </c>
      <c r="F442" s="7" t="str">
        <f t="shared" si="67"/>
        <v/>
      </c>
      <c r="G442" s="7" t="str">
        <f t="shared" si="67"/>
        <v/>
      </c>
      <c r="H442" s="7" t="str">
        <f t="shared" si="67"/>
        <v/>
      </c>
      <c r="I442" s="7" t="str">
        <f t="shared" si="67"/>
        <v/>
      </c>
      <c r="J442" s="7" t="str">
        <f t="shared" si="67"/>
        <v/>
      </c>
      <c r="K442" s="7" t="str">
        <f t="shared" si="67"/>
        <v/>
      </c>
      <c r="L442" s="7" t="str">
        <f t="shared" si="67"/>
        <v/>
      </c>
      <c r="M442" s="7" t="str">
        <f t="shared" si="67"/>
        <v/>
      </c>
      <c r="N442" s="7">
        <f t="shared" si="67"/>
        <v>3332246</v>
      </c>
      <c r="O442" s="7">
        <f t="shared" si="67"/>
        <v>3584942</v>
      </c>
      <c r="P442" s="7" t="str">
        <f t="shared" si="67"/>
        <v/>
      </c>
      <c r="Q442" s="17"/>
      <c r="R442" s="9" t="s">
        <v>12</v>
      </c>
      <c r="S442" s="88"/>
    </row>
    <row r="443" spans="1:19" ht="14">
      <c r="B443" s="7" t="str">
        <f t="shared" si="67"/>
        <v/>
      </c>
      <c r="C443" s="7" t="str">
        <f t="shared" si="67"/>
        <v/>
      </c>
      <c r="D443" s="7" t="str">
        <f t="shared" si="67"/>
        <v/>
      </c>
      <c r="E443" s="7" t="str">
        <f t="shared" si="67"/>
        <v/>
      </c>
      <c r="F443" s="7" t="str">
        <f t="shared" si="67"/>
        <v/>
      </c>
      <c r="G443" s="7" t="str">
        <f t="shared" si="67"/>
        <v/>
      </c>
      <c r="H443" s="7" t="str">
        <f t="shared" si="67"/>
        <v/>
      </c>
      <c r="I443" s="7" t="str">
        <f t="shared" si="67"/>
        <v/>
      </c>
      <c r="J443" s="7" t="str">
        <f t="shared" si="67"/>
        <v/>
      </c>
      <c r="K443" s="7" t="str">
        <f t="shared" si="67"/>
        <v/>
      </c>
      <c r="L443" s="7" t="str">
        <f t="shared" si="67"/>
        <v/>
      </c>
      <c r="M443" s="7" t="str">
        <f t="shared" si="67"/>
        <v/>
      </c>
      <c r="N443" s="7">
        <f t="shared" si="67"/>
        <v>3384920</v>
      </c>
      <c r="O443" s="7">
        <f t="shared" si="67"/>
        <v>3684448</v>
      </c>
      <c r="P443" s="7" t="str">
        <f t="shared" si="67"/>
        <v/>
      </c>
      <c r="Q443" s="17"/>
      <c r="R443" s="9" t="s">
        <v>13</v>
      </c>
    </row>
    <row r="444" spans="1:19" ht="14">
      <c r="B444" s="7" t="str">
        <f t="shared" si="67"/>
        <v/>
      </c>
      <c r="C444" s="7" t="str">
        <f t="shared" si="67"/>
        <v/>
      </c>
      <c r="D444" s="7" t="str">
        <f t="shared" si="67"/>
        <v/>
      </c>
      <c r="E444" s="7" t="str">
        <f t="shared" si="67"/>
        <v/>
      </c>
      <c r="F444" s="7" t="str">
        <f t="shared" si="67"/>
        <v/>
      </c>
      <c r="G444" s="7" t="str">
        <f t="shared" si="67"/>
        <v/>
      </c>
      <c r="H444" s="7" t="str">
        <f t="shared" si="67"/>
        <v/>
      </c>
      <c r="I444" s="7" t="str">
        <f t="shared" si="67"/>
        <v/>
      </c>
      <c r="J444" s="7" t="str">
        <f t="shared" si="67"/>
        <v/>
      </c>
      <c r="K444" s="7" t="str">
        <f t="shared" si="67"/>
        <v/>
      </c>
      <c r="L444" s="7" t="str">
        <f t="shared" si="67"/>
        <v/>
      </c>
      <c r="M444" s="7" t="str">
        <f t="shared" si="67"/>
        <v/>
      </c>
      <c r="N444" s="7">
        <f t="shared" si="67"/>
        <v>3554813</v>
      </c>
      <c r="O444" s="7" t="str">
        <f t="shared" si="67"/>
        <v/>
      </c>
      <c r="P444" s="7" t="str">
        <f t="shared" si="67"/>
        <v/>
      </c>
      <c r="Q444" s="17"/>
      <c r="R444" s="9" t="s">
        <v>14</v>
      </c>
    </row>
    <row r="445" spans="1:19" ht="14">
      <c r="B445" s="18" t="str">
        <f t="shared" si="67"/>
        <v/>
      </c>
      <c r="C445" s="18" t="str">
        <f t="shared" si="67"/>
        <v/>
      </c>
      <c r="D445" s="18" t="str">
        <f t="shared" si="67"/>
        <v/>
      </c>
      <c r="E445" s="18" t="str">
        <f t="shared" si="67"/>
        <v/>
      </c>
      <c r="F445" s="18" t="str">
        <f t="shared" si="67"/>
        <v/>
      </c>
      <c r="G445" s="18" t="str">
        <f t="shared" si="67"/>
        <v/>
      </c>
      <c r="H445" s="18" t="str">
        <f t="shared" si="67"/>
        <v/>
      </c>
      <c r="I445" s="18" t="str">
        <f t="shared" si="67"/>
        <v/>
      </c>
      <c r="J445" s="18" t="str">
        <f t="shared" si="67"/>
        <v/>
      </c>
      <c r="K445" s="18" t="str">
        <f t="shared" si="67"/>
        <v/>
      </c>
      <c r="L445" s="18" t="str">
        <f t="shared" si="67"/>
        <v/>
      </c>
      <c r="M445" s="18">
        <f t="shared" si="67"/>
        <v>2969923.4</v>
      </c>
      <c r="N445" s="18">
        <f t="shared" si="67"/>
        <v>3689530.14</v>
      </c>
      <c r="O445" s="18" t="str">
        <f t="shared" si="67"/>
        <v/>
      </c>
      <c r="P445" s="18" t="str">
        <f t="shared" si="67"/>
        <v/>
      </c>
      <c r="Q445" s="17"/>
      <c r="R445" s="9" t="s">
        <v>19</v>
      </c>
    </row>
    <row r="446" spans="1:19" ht="14">
      <c r="B446" s="16">
        <f>SUM(B442:B445)</f>
        <v>0</v>
      </c>
      <c r="C446" s="16">
        <f t="shared" ref="C446:M446" si="68">SUM(C442:C445)</f>
        <v>0</v>
      </c>
      <c r="D446" s="16">
        <f t="shared" si="68"/>
        <v>0</v>
      </c>
      <c r="E446" s="16">
        <f t="shared" si="68"/>
        <v>0</v>
      </c>
      <c r="F446" s="16">
        <f t="shared" si="68"/>
        <v>0</v>
      </c>
      <c r="G446" s="16">
        <f t="shared" si="68"/>
        <v>0</v>
      </c>
      <c r="H446" s="16">
        <f t="shared" si="68"/>
        <v>0</v>
      </c>
      <c r="I446" s="16">
        <f t="shared" si="68"/>
        <v>0</v>
      </c>
      <c r="J446" s="16">
        <f t="shared" si="68"/>
        <v>0</v>
      </c>
      <c r="K446" s="16">
        <f t="shared" si="68"/>
        <v>0</v>
      </c>
      <c r="L446" s="16">
        <f t="shared" si="68"/>
        <v>0</v>
      </c>
      <c r="M446" s="16">
        <f t="shared" si="68"/>
        <v>2969923.4</v>
      </c>
      <c r="N446" s="16">
        <f>IF(N443="",N442*4,IF(N444="",(N443+N442)*2,IF(N445="",((N444+N443+N442)/3)*4,SUM(N442:N445))))</f>
        <v>13961509.140000001</v>
      </c>
      <c r="O446" s="16">
        <f>IF(O443="",O442*4,IF(O444="",(O443+O442)*2,IF(O445="",((O444+O443+O442)/3)*4,SUM(O442:O445))))</f>
        <v>14538780</v>
      </c>
      <c r="P446" s="16" t="e">
        <f>IF(P443="",P442*4,IF(P444="",(P443+P442)*2,IF(P445="",((P444+P443+P442)/3)*4,SUM(P442:P445))))</f>
        <v>#VALUE!</v>
      </c>
      <c r="Q446" s="6"/>
      <c r="R446" s="9" t="s">
        <v>15</v>
      </c>
    </row>
    <row r="447" spans="1:19" s="87" customFormat="1" ht="14">
      <c r="A447" s="86"/>
      <c r="B447" s="19"/>
      <c r="C447" s="20" t="e">
        <f t="shared" ref="C447:M447" si="69">C446/B446-1</f>
        <v>#DIV/0!</v>
      </c>
      <c r="D447" s="20" t="e">
        <f t="shared" si="69"/>
        <v>#DIV/0!</v>
      </c>
      <c r="E447" s="20" t="e">
        <f t="shared" si="69"/>
        <v>#DIV/0!</v>
      </c>
      <c r="F447" s="20" t="e">
        <f t="shared" si="69"/>
        <v>#DIV/0!</v>
      </c>
      <c r="G447" s="20" t="e">
        <f t="shared" si="69"/>
        <v>#DIV/0!</v>
      </c>
      <c r="H447" s="20" t="e">
        <f t="shared" si="69"/>
        <v>#DIV/0!</v>
      </c>
      <c r="I447" s="20" t="e">
        <f t="shared" si="69"/>
        <v>#DIV/0!</v>
      </c>
      <c r="J447" s="20" t="e">
        <f t="shared" si="69"/>
        <v>#DIV/0!</v>
      </c>
      <c r="K447" s="20" t="e">
        <f t="shared" si="69"/>
        <v>#DIV/0!</v>
      </c>
      <c r="L447" s="20" t="e">
        <f t="shared" si="69"/>
        <v>#DIV/0!</v>
      </c>
      <c r="M447" s="20" t="e">
        <f t="shared" si="69"/>
        <v>#DIV/0!</v>
      </c>
      <c r="N447" s="12">
        <f>N446/M446-1</f>
        <v>3.700966072054249</v>
      </c>
      <c r="O447" s="12">
        <f>O446/N446-1</f>
        <v>4.1347310968418594E-2</v>
      </c>
      <c r="P447" s="12" t="e">
        <f>P446/O446-1</f>
        <v>#VALUE!</v>
      </c>
      <c r="Q447" s="17"/>
      <c r="R447" s="14" t="s">
        <v>20</v>
      </c>
    </row>
    <row r="448" spans="1:19" s="87" customFormat="1" ht="14">
      <c r="A448" s="86"/>
      <c r="B448" s="153" t="e">
        <f t="shared" ref="B448:O448" si="70">+B446/B$482</f>
        <v>#DIV/0!</v>
      </c>
      <c r="C448" s="153" t="e">
        <f t="shared" si="70"/>
        <v>#DIV/0!</v>
      </c>
      <c r="D448" s="153" t="e">
        <f t="shared" si="70"/>
        <v>#DIV/0!</v>
      </c>
      <c r="E448" s="153" t="e">
        <f t="shared" si="70"/>
        <v>#DIV/0!</v>
      </c>
      <c r="F448" s="153" t="e">
        <f t="shared" si="70"/>
        <v>#DIV/0!</v>
      </c>
      <c r="G448" s="153" t="e">
        <f t="shared" si="70"/>
        <v>#DIV/0!</v>
      </c>
      <c r="H448" s="153" t="e">
        <f t="shared" si="70"/>
        <v>#DIV/0!</v>
      </c>
      <c r="I448" s="153" t="e">
        <f t="shared" si="70"/>
        <v>#DIV/0!</v>
      </c>
      <c r="J448" s="153" t="e">
        <f t="shared" si="70"/>
        <v>#DIV/0!</v>
      </c>
      <c r="K448" s="153" t="e">
        <f t="shared" si="70"/>
        <v>#DIV/0!</v>
      </c>
      <c r="L448" s="153" t="e">
        <f t="shared" si="70"/>
        <v>#DIV/0!</v>
      </c>
      <c r="M448" s="153">
        <f t="shared" si="70"/>
        <v>0.93629883278229309</v>
      </c>
      <c r="N448" s="153">
        <f t="shared" si="70"/>
        <v>0.94766152418543403</v>
      </c>
      <c r="O448" s="153">
        <f t="shared" si="70"/>
        <v>0.93755537780203613</v>
      </c>
      <c r="P448" s="153" t="e">
        <f t="shared" ref="P448" si="71">+P446/P$482</f>
        <v>#VALUE!</v>
      </c>
      <c r="Q448" s="17"/>
      <c r="R448" s="14" t="s">
        <v>388</v>
      </c>
    </row>
    <row r="449" spans="1:18" ht="14">
      <c r="B449" s="347" t="s">
        <v>385</v>
      </c>
      <c r="C449" s="347"/>
      <c r="D449" s="347"/>
      <c r="E449" s="347"/>
      <c r="F449" s="347"/>
      <c r="G449" s="347"/>
      <c r="H449" s="347"/>
      <c r="I449" s="347"/>
      <c r="J449" s="347"/>
      <c r="K449" s="347"/>
      <c r="L449" s="347"/>
      <c r="M449" s="347"/>
      <c r="N449" s="347"/>
      <c r="O449" s="347"/>
      <c r="P449" s="115"/>
      <c r="Q449" s="6"/>
      <c r="R449" s="9"/>
    </row>
    <row r="450" spans="1:18" ht="14">
      <c r="B450" s="7" t="str">
        <f t="shared" ref="B450:P453" si="72">IFERROR(VLOOKUP($B$449,$127:$213,MATCH($R450&amp;"/"&amp;B$347,$125:$125,0),FALSE),"")</f>
        <v/>
      </c>
      <c r="C450" s="7" t="str">
        <f t="shared" si="72"/>
        <v/>
      </c>
      <c r="D450" s="7" t="str">
        <f t="shared" si="72"/>
        <v/>
      </c>
      <c r="E450" s="7" t="str">
        <f t="shared" si="72"/>
        <v/>
      </c>
      <c r="F450" s="7" t="str">
        <f t="shared" si="72"/>
        <v/>
      </c>
      <c r="G450" s="7" t="str">
        <f t="shared" si="72"/>
        <v/>
      </c>
      <c r="H450" s="7" t="str">
        <f t="shared" si="72"/>
        <v/>
      </c>
      <c r="I450" s="7" t="str">
        <f t="shared" si="72"/>
        <v/>
      </c>
      <c r="J450" s="7" t="str">
        <f t="shared" si="72"/>
        <v/>
      </c>
      <c r="K450" s="7" t="str">
        <f t="shared" si="72"/>
        <v/>
      </c>
      <c r="L450" s="7" t="str">
        <f t="shared" si="72"/>
        <v/>
      </c>
      <c r="M450" s="7" t="str">
        <f t="shared" si="72"/>
        <v/>
      </c>
      <c r="N450" s="7">
        <f t="shared" si="72"/>
        <v>190076</v>
      </c>
      <c r="O450" s="7">
        <f t="shared" si="72"/>
        <v>263473</v>
      </c>
      <c r="P450" s="7" t="str">
        <f t="shared" si="72"/>
        <v/>
      </c>
      <c r="Q450" s="6"/>
      <c r="R450" s="9" t="s">
        <v>12</v>
      </c>
    </row>
    <row r="451" spans="1:18" ht="14">
      <c r="B451" s="7" t="str">
        <f t="shared" si="72"/>
        <v/>
      </c>
      <c r="C451" s="7" t="str">
        <f t="shared" si="72"/>
        <v/>
      </c>
      <c r="D451" s="7" t="str">
        <f t="shared" si="72"/>
        <v/>
      </c>
      <c r="E451" s="7" t="str">
        <f t="shared" si="72"/>
        <v/>
      </c>
      <c r="F451" s="7" t="str">
        <f t="shared" si="72"/>
        <v/>
      </c>
      <c r="G451" s="7" t="str">
        <f t="shared" si="72"/>
        <v/>
      </c>
      <c r="H451" s="7" t="str">
        <f t="shared" si="72"/>
        <v/>
      </c>
      <c r="I451" s="7" t="str">
        <f t="shared" si="72"/>
        <v/>
      </c>
      <c r="J451" s="7" t="str">
        <f t="shared" si="72"/>
        <v/>
      </c>
      <c r="K451" s="7" t="str">
        <f t="shared" si="72"/>
        <v/>
      </c>
      <c r="L451" s="7" t="str">
        <f t="shared" si="72"/>
        <v/>
      </c>
      <c r="M451" s="7" t="str">
        <f t="shared" si="72"/>
        <v/>
      </c>
      <c r="N451" s="7">
        <f t="shared" si="72"/>
        <v>174665</v>
      </c>
      <c r="O451" s="7">
        <f t="shared" si="72"/>
        <v>197602</v>
      </c>
      <c r="P451" s="7" t="str">
        <f t="shared" si="72"/>
        <v/>
      </c>
      <c r="Q451" s="6"/>
      <c r="R451" s="9" t="s">
        <v>13</v>
      </c>
    </row>
    <row r="452" spans="1:18" ht="14">
      <c r="B452" s="7" t="str">
        <f t="shared" si="72"/>
        <v/>
      </c>
      <c r="C452" s="7" t="str">
        <f t="shared" si="72"/>
        <v/>
      </c>
      <c r="D452" s="7" t="str">
        <f t="shared" si="72"/>
        <v/>
      </c>
      <c r="E452" s="7" t="str">
        <f t="shared" si="72"/>
        <v/>
      </c>
      <c r="F452" s="7" t="str">
        <f t="shared" si="72"/>
        <v/>
      </c>
      <c r="G452" s="7" t="str">
        <f t="shared" si="72"/>
        <v/>
      </c>
      <c r="H452" s="7" t="str">
        <f t="shared" si="72"/>
        <v/>
      </c>
      <c r="I452" s="7" t="str">
        <f t="shared" si="72"/>
        <v/>
      </c>
      <c r="J452" s="7" t="str">
        <f t="shared" si="72"/>
        <v/>
      </c>
      <c r="K452" s="7" t="str">
        <f t="shared" si="72"/>
        <v/>
      </c>
      <c r="L452" s="7" t="str">
        <f t="shared" si="72"/>
        <v/>
      </c>
      <c r="M452" s="7" t="str">
        <f t="shared" si="72"/>
        <v/>
      </c>
      <c r="N452" s="7">
        <f t="shared" si="72"/>
        <v>172476</v>
      </c>
      <c r="O452" s="7" t="str">
        <f t="shared" si="72"/>
        <v/>
      </c>
      <c r="P452" s="7" t="str">
        <f t="shared" si="72"/>
        <v/>
      </c>
      <c r="Q452" s="6"/>
      <c r="R452" s="9" t="s">
        <v>14</v>
      </c>
    </row>
    <row r="453" spans="1:18" ht="14">
      <c r="B453" s="18" t="str">
        <f t="shared" si="72"/>
        <v/>
      </c>
      <c r="C453" s="18" t="str">
        <f t="shared" si="72"/>
        <v/>
      </c>
      <c r="D453" s="18" t="str">
        <f t="shared" si="72"/>
        <v/>
      </c>
      <c r="E453" s="18" t="str">
        <f t="shared" si="72"/>
        <v/>
      </c>
      <c r="F453" s="18" t="str">
        <f t="shared" si="72"/>
        <v/>
      </c>
      <c r="G453" s="18" t="str">
        <f t="shared" si="72"/>
        <v/>
      </c>
      <c r="H453" s="18" t="str">
        <f t="shared" si="72"/>
        <v/>
      </c>
      <c r="I453" s="18" t="str">
        <f t="shared" si="72"/>
        <v/>
      </c>
      <c r="J453" s="18" t="str">
        <f t="shared" si="72"/>
        <v/>
      </c>
      <c r="K453" s="18" t="str">
        <f t="shared" si="72"/>
        <v/>
      </c>
      <c r="L453" s="18" t="str">
        <f t="shared" si="72"/>
        <v/>
      </c>
      <c r="M453" s="18">
        <f t="shared" si="72"/>
        <v>180803.47</v>
      </c>
      <c r="N453" s="18">
        <f t="shared" si="72"/>
        <v>189210.79</v>
      </c>
      <c r="O453" s="18" t="str">
        <f t="shared" si="72"/>
        <v/>
      </c>
      <c r="P453" s="18" t="str">
        <f t="shared" si="72"/>
        <v/>
      </c>
      <c r="Q453" s="6"/>
      <c r="R453" s="9" t="s">
        <v>19</v>
      </c>
    </row>
    <row r="454" spans="1:18" ht="14">
      <c r="B454" s="16">
        <f>SUM(B450:B453)</f>
        <v>0</v>
      </c>
      <c r="C454" s="16">
        <f t="shared" ref="C454:M454" si="73">SUM(C450:C453)</f>
        <v>0</v>
      </c>
      <c r="D454" s="16">
        <f t="shared" si="73"/>
        <v>0</v>
      </c>
      <c r="E454" s="16">
        <f t="shared" si="73"/>
        <v>0</v>
      </c>
      <c r="F454" s="16">
        <f t="shared" si="73"/>
        <v>0</v>
      </c>
      <c r="G454" s="16">
        <f t="shared" si="73"/>
        <v>0</v>
      </c>
      <c r="H454" s="16">
        <f t="shared" si="73"/>
        <v>0</v>
      </c>
      <c r="I454" s="16">
        <f t="shared" si="73"/>
        <v>0</v>
      </c>
      <c r="J454" s="16">
        <f t="shared" si="73"/>
        <v>0</v>
      </c>
      <c r="K454" s="16">
        <f t="shared" si="73"/>
        <v>0</v>
      </c>
      <c r="L454" s="16">
        <f t="shared" si="73"/>
        <v>0</v>
      </c>
      <c r="M454" s="16">
        <f t="shared" si="73"/>
        <v>180803.47</v>
      </c>
      <c r="N454" s="16">
        <f>IF(N451="",N450*4,IF(N452="",(N451+N450)*2,IF(N453="",((N452+N451+N450)/3)*4,SUM(N450:N453))))</f>
        <v>726427.79</v>
      </c>
      <c r="O454" s="16">
        <f>IF(O451="",O450*4,IF(O452="",(O451+O450)*2,IF(O453="",((O452+O451+O450)/3)*4,SUM(O450:O453))))</f>
        <v>922150</v>
      </c>
      <c r="P454" s="16" t="e">
        <f>IF(P451="",P450*4,IF(P452="",(P451+P450)*2,IF(P453="",((P452+P451+P450)/3)*4,SUM(P450:P453))))</f>
        <v>#VALUE!</v>
      </c>
      <c r="Q454" s="6"/>
      <c r="R454" s="9" t="s">
        <v>15</v>
      </c>
    </row>
    <row r="455" spans="1:18" s="87" customFormat="1" ht="14">
      <c r="A455" s="86"/>
      <c r="B455" s="19"/>
      <c r="C455" s="20" t="e">
        <f t="shared" ref="C455:M455" si="74">C454/B454-1</f>
        <v>#DIV/0!</v>
      </c>
      <c r="D455" s="20" t="e">
        <f t="shared" si="74"/>
        <v>#DIV/0!</v>
      </c>
      <c r="E455" s="20" t="e">
        <f t="shared" si="74"/>
        <v>#DIV/0!</v>
      </c>
      <c r="F455" s="20" t="e">
        <f t="shared" si="74"/>
        <v>#DIV/0!</v>
      </c>
      <c r="G455" s="20" t="e">
        <f t="shared" si="74"/>
        <v>#DIV/0!</v>
      </c>
      <c r="H455" s="20" t="e">
        <f t="shared" si="74"/>
        <v>#DIV/0!</v>
      </c>
      <c r="I455" s="20" t="e">
        <f t="shared" si="74"/>
        <v>#DIV/0!</v>
      </c>
      <c r="J455" s="20" t="e">
        <f t="shared" si="74"/>
        <v>#DIV/0!</v>
      </c>
      <c r="K455" s="20" t="e">
        <f t="shared" si="74"/>
        <v>#DIV/0!</v>
      </c>
      <c r="L455" s="20" t="e">
        <f t="shared" si="74"/>
        <v>#DIV/0!</v>
      </c>
      <c r="M455" s="20" t="e">
        <f t="shared" si="74"/>
        <v>#DIV/0!</v>
      </c>
      <c r="N455" s="12">
        <f>N454/M454-1</f>
        <v>3.0177757097250399</v>
      </c>
      <c r="O455" s="12">
        <f>O454/N454-1</f>
        <v>0.26943106072525103</v>
      </c>
      <c r="P455" s="12" t="e">
        <f>P454/O454-1</f>
        <v>#VALUE!</v>
      </c>
      <c r="Q455" s="17"/>
      <c r="R455" s="14" t="s">
        <v>20</v>
      </c>
    </row>
    <row r="456" spans="1:18" s="87" customFormat="1" ht="14">
      <c r="A456" s="86"/>
      <c r="B456" s="153" t="e">
        <f t="shared" ref="B456:O456" si="75">+B454/B$482</f>
        <v>#DIV/0!</v>
      </c>
      <c r="C456" s="153" t="e">
        <f t="shared" si="75"/>
        <v>#DIV/0!</v>
      </c>
      <c r="D456" s="153" t="e">
        <f t="shared" si="75"/>
        <v>#DIV/0!</v>
      </c>
      <c r="E456" s="153" t="e">
        <f t="shared" si="75"/>
        <v>#DIV/0!</v>
      </c>
      <c r="F456" s="153" t="e">
        <f t="shared" si="75"/>
        <v>#DIV/0!</v>
      </c>
      <c r="G456" s="153" t="e">
        <f t="shared" si="75"/>
        <v>#DIV/0!</v>
      </c>
      <c r="H456" s="153" t="e">
        <f t="shared" si="75"/>
        <v>#DIV/0!</v>
      </c>
      <c r="I456" s="153" t="e">
        <f t="shared" si="75"/>
        <v>#DIV/0!</v>
      </c>
      <c r="J456" s="153" t="e">
        <f t="shared" si="75"/>
        <v>#DIV/0!</v>
      </c>
      <c r="K456" s="153" t="e">
        <f t="shared" si="75"/>
        <v>#DIV/0!</v>
      </c>
      <c r="L456" s="153" t="e">
        <f t="shared" si="75"/>
        <v>#DIV/0!</v>
      </c>
      <c r="M456" s="153">
        <f t="shared" si="75"/>
        <v>5.7000149540553248E-2</v>
      </c>
      <c r="N456" s="153">
        <f t="shared" si="75"/>
        <v>4.9307539735067379E-2</v>
      </c>
      <c r="O456" s="153">
        <f t="shared" si="75"/>
        <v>5.946624762463891E-2</v>
      </c>
      <c r="P456" s="153" t="e">
        <f t="shared" ref="P456" si="76">+P454/P$482</f>
        <v>#VALUE!</v>
      </c>
      <c r="Q456" s="17"/>
      <c r="R456" s="14" t="s">
        <v>388</v>
      </c>
    </row>
    <row r="457" spans="1:18" ht="14">
      <c r="B457" s="347" t="s">
        <v>309</v>
      </c>
      <c r="C457" s="347"/>
      <c r="D457" s="347"/>
      <c r="E457" s="347"/>
      <c r="F457" s="347"/>
      <c r="G457" s="347"/>
      <c r="H457" s="347"/>
      <c r="I457" s="347"/>
      <c r="J457" s="347"/>
      <c r="K457" s="347"/>
      <c r="L457" s="347"/>
      <c r="M457" s="347"/>
      <c r="N457" s="347"/>
      <c r="O457" s="347"/>
      <c r="P457" s="115"/>
      <c r="Q457" s="6"/>
      <c r="R457" s="9"/>
    </row>
    <row r="458" spans="1:18" ht="14">
      <c r="B458" s="7" t="str">
        <f t="shared" ref="B458:P461" si="77">IFERROR(VLOOKUP($B$457,$127:$213,MATCH($R458&amp;"/"&amp;B$347,$125:$125,0),FALSE),"")</f>
        <v/>
      </c>
      <c r="C458" s="7" t="str">
        <f t="shared" si="77"/>
        <v/>
      </c>
      <c r="D458" s="7" t="str">
        <f t="shared" si="77"/>
        <v/>
      </c>
      <c r="E458" s="7" t="str">
        <f t="shared" si="77"/>
        <v/>
      </c>
      <c r="F458" s="7" t="str">
        <f t="shared" si="77"/>
        <v/>
      </c>
      <c r="G458" s="7" t="str">
        <f t="shared" si="77"/>
        <v/>
      </c>
      <c r="H458" s="7" t="str">
        <f t="shared" si="77"/>
        <v/>
      </c>
      <c r="I458" s="7" t="str">
        <f t="shared" si="77"/>
        <v/>
      </c>
      <c r="J458" s="7" t="str">
        <f t="shared" si="77"/>
        <v/>
      </c>
      <c r="K458" s="7" t="str">
        <f t="shared" si="77"/>
        <v/>
      </c>
      <c r="L458" s="7" t="str">
        <f t="shared" si="77"/>
        <v/>
      </c>
      <c r="M458" s="7" t="str">
        <f t="shared" si="77"/>
        <v/>
      </c>
      <c r="N458" s="7">
        <f t="shared" si="77"/>
        <v>17788</v>
      </c>
      <c r="O458" s="7">
        <f t="shared" si="77"/>
        <v>8729</v>
      </c>
      <c r="P458" s="7" t="str">
        <f t="shared" si="77"/>
        <v/>
      </c>
      <c r="Q458" s="6"/>
      <c r="R458" s="9" t="s">
        <v>12</v>
      </c>
    </row>
    <row r="459" spans="1:18" ht="14">
      <c r="B459" s="7" t="str">
        <f t="shared" si="77"/>
        <v/>
      </c>
      <c r="C459" s="7" t="str">
        <f t="shared" si="77"/>
        <v/>
      </c>
      <c r="D459" s="7" t="str">
        <f t="shared" si="77"/>
        <v/>
      </c>
      <c r="E459" s="7" t="str">
        <f t="shared" si="77"/>
        <v/>
      </c>
      <c r="F459" s="7" t="str">
        <f t="shared" si="77"/>
        <v/>
      </c>
      <c r="G459" s="7" t="str">
        <f t="shared" si="77"/>
        <v/>
      </c>
      <c r="H459" s="7" t="str">
        <f t="shared" si="77"/>
        <v/>
      </c>
      <c r="I459" s="7" t="str">
        <f t="shared" si="77"/>
        <v/>
      </c>
      <c r="J459" s="7" t="str">
        <f t="shared" si="77"/>
        <v/>
      </c>
      <c r="K459" s="7" t="str">
        <f t="shared" si="77"/>
        <v/>
      </c>
      <c r="L459" s="7" t="str">
        <f t="shared" si="77"/>
        <v/>
      </c>
      <c r="M459" s="7" t="str">
        <f t="shared" si="77"/>
        <v/>
      </c>
      <c r="N459" s="7">
        <f t="shared" si="77"/>
        <v>5678</v>
      </c>
      <c r="O459" s="7">
        <f t="shared" si="77"/>
        <v>14364</v>
      </c>
      <c r="P459" s="7" t="str">
        <f t="shared" si="77"/>
        <v/>
      </c>
      <c r="Q459" s="6"/>
      <c r="R459" s="9" t="s">
        <v>13</v>
      </c>
    </row>
    <row r="460" spans="1:18" ht="14">
      <c r="B460" s="7" t="str">
        <f t="shared" si="77"/>
        <v/>
      </c>
      <c r="C460" s="7" t="str">
        <f t="shared" si="77"/>
        <v/>
      </c>
      <c r="D460" s="7" t="str">
        <f t="shared" si="77"/>
        <v/>
      </c>
      <c r="E460" s="7" t="str">
        <f t="shared" si="77"/>
        <v/>
      </c>
      <c r="F460" s="7" t="str">
        <f t="shared" si="77"/>
        <v/>
      </c>
      <c r="G460" s="7" t="str">
        <f t="shared" si="77"/>
        <v/>
      </c>
      <c r="H460" s="7" t="str">
        <f t="shared" si="77"/>
        <v/>
      </c>
      <c r="I460" s="7" t="str">
        <f t="shared" si="77"/>
        <v/>
      </c>
      <c r="J460" s="7" t="str">
        <f t="shared" si="77"/>
        <v/>
      </c>
      <c r="K460" s="7" t="str">
        <f t="shared" si="77"/>
        <v/>
      </c>
      <c r="L460" s="7" t="str">
        <f t="shared" si="77"/>
        <v/>
      </c>
      <c r="M460" s="7" t="str">
        <f t="shared" si="77"/>
        <v/>
      </c>
      <c r="N460" s="7">
        <f t="shared" si="77"/>
        <v>9361</v>
      </c>
      <c r="O460" s="7" t="str">
        <f t="shared" si="77"/>
        <v/>
      </c>
      <c r="P460" s="7" t="str">
        <f t="shared" si="77"/>
        <v/>
      </c>
      <c r="Q460" s="6"/>
      <c r="R460" s="9" t="s">
        <v>14</v>
      </c>
    </row>
    <row r="461" spans="1:18" ht="14">
      <c r="B461" s="18" t="str">
        <f t="shared" si="77"/>
        <v/>
      </c>
      <c r="C461" s="18" t="str">
        <f t="shared" si="77"/>
        <v/>
      </c>
      <c r="D461" s="18" t="str">
        <f t="shared" si="77"/>
        <v/>
      </c>
      <c r="E461" s="18" t="str">
        <f t="shared" si="77"/>
        <v/>
      </c>
      <c r="F461" s="18" t="str">
        <f t="shared" si="77"/>
        <v/>
      </c>
      <c r="G461" s="18" t="str">
        <f t="shared" si="77"/>
        <v/>
      </c>
      <c r="H461" s="18" t="str">
        <f t="shared" si="77"/>
        <v/>
      </c>
      <c r="I461" s="18" t="str">
        <f t="shared" si="77"/>
        <v/>
      </c>
      <c r="J461" s="18" t="str">
        <f t="shared" si="77"/>
        <v/>
      </c>
      <c r="K461" s="18" t="str">
        <f t="shared" si="77"/>
        <v/>
      </c>
      <c r="L461" s="18" t="str">
        <f t="shared" si="77"/>
        <v/>
      </c>
      <c r="M461" s="18">
        <f t="shared" si="77"/>
        <v>21255.51</v>
      </c>
      <c r="N461" s="18">
        <f t="shared" si="77"/>
        <v>11826.54</v>
      </c>
      <c r="O461" s="18" t="str">
        <f t="shared" si="77"/>
        <v/>
      </c>
      <c r="P461" s="18" t="str">
        <f t="shared" si="77"/>
        <v/>
      </c>
      <c r="Q461" s="6"/>
      <c r="R461" s="9" t="s">
        <v>19</v>
      </c>
    </row>
    <row r="462" spans="1:18" ht="14">
      <c r="B462" s="7">
        <f>SUM(B458:B461)</f>
        <v>0</v>
      </c>
      <c r="C462" s="112">
        <f t="shared" ref="C462:M462" si="78">SUM(C458:C461)</f>
        <v>0</v>
      </c>
      <c r="D462" s="112">
        <f t="shared" si="78"/>
        <v>0</v>
      </c>
      <c r="E462" s="112">
        <f t="shared" si="78"/>
        <v>0</v>
      </c>
      <c r="F462" s="112">
        <f t="shared" si="78"/>
        <v>0</v>
      </c>
      <c r="G462" s="112">
        <f t="shared" si="78"/>
        <v>0</v>
      </c>
      <c r="H462" s="112">
        <f t="shared" si="78"/>
        <v>0</v>
      </c>
      <c r="I462" s="112">
        <f t="shared" si="78"/>
        <v>0</v>
      </c>
      <c r="J462" s="112">
        <f t="shared" si="78"/>
        <v>0</v>
      </c>
      <c r="K462" s="112">
        <f t="shared" si="78"/>
        <v>0</v>
      </c>
      <c r="L462" s="112">
        <f t="shared" si="78"/>
        <v>0</v>
      </c>
      <c r="M462" s="112">
        <f t="shared" si="78"/>
        <v>21255.51</v>
      </c>
      <c r="N462" s="112">
        <f>IF(N459="",N458*4,IF(N460="",(N459+N458)*2,IF(N461="",((N460+N459+N458)/3)*4,SUM(N458:N461))))</f>
        <v>44653.54</v>
      </c>
      <c r="O462" s="112">
        <f>IF(O459="",O458*4,IF(O460="",(O459+O458)*2,IF(O461="",((O460+O459+O458)/3)*4,SUM(O458:O461))))</f>
        <v>46186</v>
      </c>
      <c r="P462" s="112" t="e">
        <f>IF(P459="",P458*4,IF(P460="",(P459+P458)*2,IF(P461="",((P460+P459+P458)/3)*4,SUM(P458:P461))))</f>
        <v>#VALUE!</v>
      </c>
      <c r="Q462" s="6"/>
      <c r="R462" s="9" t="s">
        <v>15</v>
      </c>
    </row>
    <row r="463" spans="1:18" s="87" customFormat="1" ht="14">
      <c r="A463" s="86"/>
      <c r="B463" s="19"/>
      <c r="C463" s="20" t="e">
        <f t="shared" ref="C463:M463" si="79">C462/B462-1</f>
        <v>#DIV/0!</v>
      </c>
      <c r="D463" s="20" t="e">
        <f t="shared" si="79"/>
        <v>#DIV/0!</v>
      </c>
      <c r="E463" s="20" t="e">
        <f t="shared" si="79"/>
        <v>#DIV/0!</v>
      </c>
      <c r="F463" s="20" t="e">
        <f t="shared" si="79"/>
        <v>#DIV/0!</v>
      </c>
      <c r="G463" s="20" t="e">
        <f t="shared" si="79"/>
        <v>#DIV/0!</v>
      </c>
      <c r="H463" s="20" t="e">
        <f t="shared" si="79"/>
        <v>#DIV/0!</v>
      </c>
      <c r="I463" s="20" t="e">
        <f t="shared" si="79"/>
        <v>#DIV/0!</v>
      </c>
      <c r="J463" s="20" t="e">
        <f t="shared" si="79"/>
        <v>#DIV/0!</v>
      </c>
      <c r="K463" s="20" t="e">
        <f t="shared" si="79"/>
        <v>#DIV/0!</v>
      </c>
      <c r="L463" s="20" t="e">
        <f t="shared" si="79"/>
        <v>#DIV/0!</v>
      </c>
      <c r="M463" s="20" t="e">
        <f t="shared" si="79"/>
        <v>#DIV/0!</v>
      </c>
      <c r="N463" s="12">
        <f>N462/M462-1</f>
        <v>1.1007983341731156</v>
      </c>
      <c r="O463" s="12">
        <f>O462/N462-1</f>
        <v>3.4318891626509362E-2</v>
      </c>
      <c r="P463" s="12" t="e">
        <f>P462/O462-1</f>
        <v>#VALUE!</v>
      </c>
      <c r="Q463" s="17"/>
      <c r="R463" s="14" t="s">
        <v>20</v>
      </c>
    </row>
    <row r="464" spans="1:18" s="87" customFormat="1" ht="14">
      <c r="A464" s="86"/>
      <c r="B464" s="153" t="e">
        <f t="shared" ref="B464:O464" si="80">+B462/B$482</f>
        <v>#DIV/0!</v>
      </c>
      <c r="C464" s="153" t="e">
        <f t="shared" si="80"/>
        <v>#DIV/0!</v>
      </c>
      <c r="D464" s="153" t="e">
        <f t="shared" si="80"/>
        <v>#DIV/0!</v>
      </c>
      <c r="E464" s="153" t="e">
        <f t="shared" si="80"/>
        <v>#DIV/0!</v>
      </c>
      <c r="F464" s="153" t="e">
        <f t="shared" si="80"/>
        <v>#DIV/0!</v>
      </c>
      <c r="G464" s="153" t="e">
        <f t="shared" si="80"/>
        <v>#DIV/0!</v>
      </c>
      <c r="H464" s="153" t="e">
        <f t="shared" si="80"/>
        <v>#DIV/0!</v>
      </c>
      <c r="I464" s="153" t="e">
        <f t="shared" si="80"/>
        <v>#DIV/0!</v>
      </c>
      <c r="J464" s="153" t="e">
        <f t="shared" si="80"/>
        <v>#DIV/0!</v>
      </c>
      <c r="K464" s="153" t="e">
        <f t="shared" si="80"/>
        <v>#DIV/0!</v>
      </c>
      <c r="L464" s="153" t="e">
        <f t="shared" si="80"/>
        <v>#DIV/0!</v>
      </c>
      <c r="M464" s="153">
        <f t="shared" si="80"/>
        <v>6.7010176771536796E-3</v>
      </c>
      <c r="N464" s="153">
        <f t="shared" si="80"/>
        <v>3.0309360794985841E-3</v>
      </c>
      <c r="O464" s="153">
        <f t="shared" si="80"/>
        <v>2.9783745733249173E-3</v>
      </c>
      <c r="P464" s="153" t="e">
        <f t="shared" ref="P464" si="81">+P462/P$482</f>
        <v>#VALUE!</v>
      </c>
      <c r="Q464" s="17"/>
      <c r="R464" s="14" t="s">
        <v>388</v>
      </c>
    </row>
    <row r="465" spans="2:18" ht="14">
      <c r="B465" s="347" t="s">
        <v>355</v>
      </c>
      <c r="C465" s="347"/>
      <c r="D465" s="347"/>
      <c r="E465" s="347"/>
      <c r="F465" s="347"/>
      <c r="G465" s="347"/>
      <c r="H465" s="347"/>
      <c r="I465" s="347"/>
      <c r="J465" s="347"/>
      <c r="K465" s="347"/>
      <c r="L465" s="347"/>
      <c r="M465" s="347"/>
      <c r="N465" s="347"/>
      <c r="O465" s="347"/>
      <c r="P465" s="115"/>
      <c r="Q465" s="6"/>
      <c r="R465" s="9"/>
    </row>
    <row r="466" spans="2:18" ht="14">
      <c r="B466" s="7" t="str">
        <f t="shared" ref="B466:P469" si="82">IFERROR(VLOOKUP($B$465,$127:$213,MATCH($R466&amp;"/"&amp;B$347,$125:$125,0),FALSE),"")</f>
        <v/>
      </c>
      <c r="C466" s="7" t="str">
        <f t="shared" si="82"/>
        <v/>
      </c>
      <c r="D466" s="7" t="str">
        <f t="shared" si="82"/>
        <v/>
      </c>
      <c r="E466" s="7" t="str">
        <f t="shared" si="82"/>
        <v/>
      </c>
      <c r="F466" s="7" t="str">
        <f t="shared" si="82"/>
        <v/>
      </c>
      <c r="G466" s="7" t="str">
        <f t="shared" si="82"/>
        <v/>
      </c>
      <c r="H466" s="7" t="str">
        <f t="shared" si="82"/>
        <v/>
      </c>
      <c r="I466" s="7" t="str">
        <f t="shared" si="82"/>
        <v/>
      </c>
      <c r="J466" s="7" t="str">
        <f t="shared" si="82"/>
        <v/>
      </c>
      <c r="K466" s="7" t="str">
        <f t="shared" si="82"/>
        <v/>
      </c>
      <c r="L466" s="7" t="str">
        <f t="shared" si="82"/>
        <v/>
      </c>
      <c r="M466" s="7" t="str">
        <f t="shared" si="82"/>
        <v/>
      </c>
      <c r="N466" s="7" t="str">
        <f t="shared" si="82"/>
        <v/>
      </c>
      <c r="O466" s="7" t="str">
        <f t="shared" si="82"/>
        <v/>
      </c>
      <c r="P466" s="7" t="str">
        <f t="shared" si="82"/>
        <v/>
      </c>
      <c r="Q466" s="6"/>
      <c r="R466" s="9" t="s">
        <v>12</v>
      </c>
    </row>
    <row r="467" spans="2:18" ht="14">
      <c r="B467" s="7" t="str">
        <f t="shared" si="82"/>
        <v/>
      </c>
      <c r="C467" s="7" t="str">
        <f t="shared" si="82"/>
        <v/>
      </c>
      <c r="D467" s="7" t="str">
        <f t="shared" si="82"/>
        <v/>
      </c>
      <c r="E467" s="7" t="str">
        <f t="shared" si="82"/>
        <v/>
      </c>
      <c r="F467" s="7" t="str">
        <f t="shared" si="82"/>
        <v/>
      </c>
      <c r="G467" s="7" t="str">
        <f t="shared" si="82"/>
        <v/>
      </c>
      <c r="H467" s="7" t="str">
        <f t="shared" si="82"/>
        <v/>
      </c>
      <c r="I467" s="7" t="str">
        <f t="shared" si="82"/>
        <v/>
      </c>
      <c r="J467" s="7" t="str">
        <f t="shared" si="82"/>
        <v/>
      </c>
      <c r="K467" s="7" t="str">
        <f t="shared" si="82"/>
        <v/>
      </c>
      <c r="L467" s="7" t="str">
        <f t="shared" si="82"/>
        <v/>
      </c>
      <c r="M467" s="7" t="str">
        <f t="shared" si="82"/>
        <v/>
      </c>
      <c r="N467" s="7" t="str">
        <f t="shared" si="82"/>
        <v/>
      </c>
      <c r="O467" s="7" t="str">
        <f t="shared" si="82"/>
        <v/>
      </c>
      <c r="P467" s="7" t="str">
        <f t="shared" si="82"/>
        <v/>
      </c>
      <c r="Q467" s="6"/>
      <c r="R467" s="9" t="s">
        <v>13</v>
      </c>
    </row>
    <row r="468" spans="2:18" ht="14">
      <c r="B468" s="7" t="str">
        <f t="shared" si="82"/>
        <v/>
      </c>
      <c r="C468" s="7" t="str">
        <f t="shared" si="82"/>
        <v/>
      </c>
      <c r="D468" s="7" t="str">
        <f t="shared" si="82"/>
        <v/>
      </c>
      <c r="E468" s="7" t="str">
        <f t="shared" si="82"/>
        <v/>
      </c>
      <c r="F468" s="7" t="str">
        <f t="shared" si="82"/>
        <v/>
      </c>
      <c r="G468" s="7" t="str">
        <f t="shared" si="82"/>
        <v/>
      </c>
      <c r="H468" s="7" t="str">
        <f t="shared" si="82"/>
        <v/>
      </c>
      <c r="I468" s="7" t="str">
        <f t="shared" si="82"/>
        <v/>
      </c>
      <c r="J468" s="7" t="str">
        <f t="shared" si="82"/>
        <v/>
      </c>
      <c r="K468" s="7" t="str">
        <f t="shared" si="82"/>
        <v/>
      </c>
      <c r="L468" s="7" t="str">
        <f t="shared" si="82"/>
        <v/>
      </c>
      <c r="M468" s="7" t="str">
        <f t="shared" si="82"/>
        <v/>
      </c>
      <c r="N468" s="7" t="str">
        <f t="shared" si="82"/>
        <v/>
      </c>
      <c r="O468" s="7" t="str">
        <f t="shared" si="82"/>
        <v/>
      </c>
      <c r="P468" s="7" t="str">
        <f t="shared" si="82"/>
        <v/>
      </c>
      <c r="Q468" s="6"/>
      <c r="R468" s="9" t="s">
        <v>14</v>
      </c>
    </row>
    <row r="469" spans="2:18" ht="14">
      <c r="B469" s="18" t="str">
        <f t="shared" si="82"/>
        <v/>
      </c>
      <c r="C469" s="18" t="str">
        <f t="shared" si="82"/>
        <v/>
      </c>
      <c r="D469" s="18" t="str">
        <f t="shared" si="82"/>
        <v/>
      </c>
      <c r="E469" s="18" t="str">
        <f t="shared" si="82"/>
        <v/>
      </c>
      <c r="F469" s="18" t="str">
        <f t="shared" si="82"/>
        <v/>
      </c>
      <c r="G469" s="18" t="str">
        <f t="shared" si="82"/>
        <v/>
      </c>
      <c r="H469" s="18" t="str">
        <f t="shared" si="82"/>
        <v/>
      </c>
      <c r="I469" s="18" t="str">
        <f t="shared" si="82"/>
        <v/>
      </c>
      <c r="J469" s="18" t="str">
        <f t="shared" si="82"/>
        <v/>
      </c>
      <c r="K469" s="18" t="str">
        <f t="shared" si="82"/>
        <v/>
      </c>
      <c r="L469" s="18" t="str">
        <f t="shared" si="82"/>
        <v/>
      </c>
      <c r="M469" s="18" t="str">
        <f t="shared" si="82"/>
        <v/>
      </c>
      <c r="N469" s="18" t="str">
        <f t="shared" si="82"/>
        <v/>
      </c>
      <c r="O469" s="18" t="str">
        <f t="shared" si="82"/>
        <v/>
      </c>
      <c r="P469" s="18" t="str">
        <f t="shared" si="82"/>
        <v/>
      </c>
      <c r="Q469" s="6"/>
      <c r="R469" s="9" t="s">
        <v>19</v>
      </c>
    </row>
    <row r="470" spans="2:18" ht="14">
      <c r="B470" s="7">
        <f>SUM(B466:B469)</f>
        <v>0</v>
      </c>
      <c r="C470" s="112">
        <f t="shared" ref="C470:M470" si="83">SUM(C466:C469)</f>
        <v>0</v>
      </c>
      <c r="D470" s="112">
        <f t="shared" si="83"/>
        <v>0</v>
      </c>
      <c r="E470" s="112">
        <f t="shared" si="83"/>
        <v>0</v>
      </c>
      <c r="F470" s="112">
        <f t="shared" si="83"/>
        <v>0</v>
      </c>
      <c r="G470" s="112">
        <f t="shared" si="83"/>
        <v>0</v>
      </c>
      <c r="H470" s="112">
        <f t="shared" si="83"/>
        <v>0</v>
      </c>
      <c r="I470" s="112">
        <f t="shared" si="83"/>
        <v>0</v>
      </c>
      <c r="J470" s="112">
        <f t="shared" si="83"/>
        <v>0</v>
      </c>
      <c r="K470" s="112">
        <f t="shared" si="83"/>
        <v>0</v>
      </c>
      <c r="L470" s="112">
        <f t="shared" si="83"/>
        <v>0</v>
      </c>
      <c r="M470" s="112">
        <f t="shared" si="83"/>
        <v>0</v>
      </c>
      <c r="N470" s="112" t="e">
        <f>IF(N467="",N466*4,IF(N468="",(N467+N466)*2,IF(N469="",((N468+N467+N466)/3)*4,SUM(N466:N469))))</f>
        <v>#VALUE!</v>
      </c>
      <c r="O470" s="112" t="e">
        <f>IF(O467="",O466*4,IF(O468="",(O467+O466)*2,IF(O469="",((O468+O467+O466)/3)*4,SUM(O466:O469))))</f>
        <v>#VALUE!</v>
      </c>
      <c r="P470" s="112" t="e">
        <f>IF(P467="",P466*4,IF(P468="",(P467+P466)*2,IF(P469="",((P468+P467+P466)/3)*4,SUM(P466:P469))))</f>
        <v>#VALUE!</v>
      </c>
      <c r="Q470" s="6"/>
      <c r="R470" s="9" t="s">
        <v>15</v>
      </c>
    </row>
    <row r="471" spans="2:18" ht="14">
      <c r="B471" s="347" t="s">
        <v>356</v>
      </c>
      <c r="C471" s="347"/>
      <c r="D471" s="347"/>
      <c r="E471" s="347"/>
      <c r="F471" s="347"/>
      <c r="G471" s="347"/>
      <c r="H471" s="347"/>
      <c r="I471" s="347"/>
      <c r="J471" s="347"/>
      <c r="K471" s="347"/>
      <c r="L471" s="347"/>
      <c r="M471" s="347"/>
      <c r="N471" s="347"/>
      <c r="O471" s="347"/>
      <c r="P471" s="115"/>
      <c r="Q471" s="6"/>
      <c r="R471" s="9"/>
    </row>
    <row r="472" spans="2:18" ht="14">
      <c r="B472" s="7" t="str">
        <f t="shared" ref="B472:P475" si="84">IFERROR(VLOOKUP($B$471,$127:$213,MATCH($R472&amp;"/"&amp;B$347,$125:$125,0),FALSE),"")</f>
        <v/>
      </c>
      <c r="C472" s="7" t="str">
        <f t="shared" si="84"/>
        <v/>
      </c>
      <c r="D472" s="7" t="str">
        <f t="shared" si="84"/>
        <v/>
      </c>
      <c r="E472" s="7" t="str">
        <f t="shared" si="84"/>
        <v/>
      </c>
      <c r="F472" s="7" t="str">
        <f t="shared" si="84"/>
        <v/>
      </c>
      <c r="G472" s="7" t="str">
        <f t="shared" si="84"/>
        <v/>
      </c>
      <c r="H472" s="7" t="str">
        <f t="shared" si="84"/>
        <v/>
      </c>
      <c r="I472" s="7" t="str">
        <f t="shared" si="84"/>
        <v/>
      </c>
      <c r="J472" s="7" t="str">
        <f t="shared" si="84"/>
        <v/>
      </c>
      <c r="K472" s="7" t="str">
        <f t="shared" si="84"/>
        <v/>
      </c>
      <c r="L472" s="7" t="str">
        <f t="shared" si="84"/>
        <v/>
      </c>
      <c r="M472" s="7" t="str">
        <f t="shared" si="84"/>
        <v/>
      </c>
      <c r="N472" s="7">
        <f t="shared" si="84"/>
        <v>-130969</v>
      </c>
      <c r="O472" s="7">
        <f t="shared" si="84"/>
        <v>0</v>
      </c>
      <c r="P472" s="7" t="str">
        <f t="shared" si="84"/>
        <v/>
      </c>
      <c r="Q472" s="6"/>
      <c r="R472" s="9" t="s">
        <v>12</v>
      </c>
    </row>
    <row r="473" spans="2:18" ht="14">
      <c r="B473" s="7" t="str">
        <f t="shared" si="84"/>
        <v/>
      </c>
      <c r="C473" s="7" t="str">
        <f t="shared" si="84"/>
        <v/>
      </c>
      <c r="D473" s="7" t="str">
        <f t="shared" si="84"/>
        <v/>
      </c>
      <c r="E473" s="7" t="str">
        <f t="shared" si="84"/>
        <v/>
      </c>
      <c r="F473" s="7" t="str">
        <f t="shared" si="84"/>
        <v/>
      </c>
      <c r="G473" s="7" t="str">
        <f t="shared" si="84"/>
        <v/>
      </c>
      <c r="H473" s="7" t="str">
        <f t="shared" si="84"/>
        <v/>
      </c>
      <c r="I473" s="7" t="str">
        <f t="shared" si="84"/>
        <v/>
      </c>
      <c r="J473" s="7" t="str">
        <f t="shared" si="84"/>
        <v/>
      </c>
      <c r="K473" s="7" t="str">
        <f t="shared" si="84"/>
        <v/>
      </c>
      <c r="L473" s="7" t="str">
        <f t="shared" si="84"/>
        <v/>
      </c>
      <c r="M473" s="7" t="str">
        <f t="shared" si="84"/>
        <v/>
      </c>
      <c r="N473" s="7">
        <f t="shared" si="84"/>
        <v>-109877</v>
      </c>
      <c r="O473" s="7">
        <f t="shared" si="84"/>
        <v>0</v>
      </c>
      <c r="P473" s="7" t="str">
        <f t="shared" si="84"/>
        <v/>
      </c>
      <c r="Q473" s="6"/>
      <c r="R473" s="9" t="s">
        <v>13</v>
      </c>
    </row>
    <row r="474" spans="2:18" ht="14">
      <c r="B474" s="7" t="str">
        <f t="shared" si="84"/>
        <v/>
      </c>
      <c r="C474" s="7" t="str">
        <f t="shared" si="84"/>
        <v/>
      </c>
      <c r="D474" s="7" t="str">
        <f t="shared" si="84"/>
        <v/>
      </c>
      <c r="E474" s="7" t="str">
        <f t="shared" si="84"/>
        <v/>
      </c>
      <c r="F474" s="7" t="str">
        <f t="shared" si="84"/>
        <v/>
      </c>
      <c r="G474" s="7" t="str">
        <f t="shared" si="84"/>
        <v/>
      </c>
      <c r="H474" s="7" t="str">
        <f t="shared" si="84"/>
        <v/>
      </c>
      <c r="I474" s="7" t="str">
        <f t="shared" si="84"/>
        <v/>
      </c>
      <c r="J474" s="7" t="str">
        <f t="shared" si="84"/>
        <v/>
      </c>
      <c r="K474" s="7" t="str">
        <f t="shared" si="84"/>
        <v/>
      </c>
      <c r="L474" s="7" t="str">
        <f t="shared" si="84"/>
        <v/>
      </c>
      <c r="M474" s="7" t="str">
        <f t="shared" si="84"/>
        <v/>
      </c>
      <c r="N474" s="7">
        <f t="shared" si="84"/>
        <v>-115468.33</v>
      </c>
      <c r="O474" s="7" t="str">
        <f t="shared" si="84"/>
        <v/>
      </c>
      <c r="P474" s="7" t="str">
        <f t="shared" si="84"/>
        <v/>
      </c>
      <c r="Q474" s="6"/>
      <c r="R474" s="9" t="s">
        <v>14</v>
      </c>
    </row>
    <row r="475" spans="2:18" ht="14">
      <c r="B475" s="18" t="str">
        <f t="shared" si="84"/>
        <v/>
      </c>
      <c r="C475" s="18" t="str">
        <f t="shared" si="84"/>
        <v/>
      </c>
      <c r="D475" s="18" t="str">
        <f t="shared" si="84"/>
        <v/>
      </c>
      <c r="E475" s="18" t="str">
        <f t="shared" si="84"/>
        <v/>
      </c>
      <c r="F475" s="18" t="str">
        <f t="shared" si="84"/>
        <v/>
      </c>
      <c r="G475" s="18" t="str">
        <f t="shared" si="84"/>
        <v/>
      </c>
      <c r="H475" s="18" t="str">
        <f t="shared" si="84"/>
        <v/>
      </c>
      <c r="I475" s="18" t="str">
        <f t="shared" si="84"/>
        <v/>
      </c>
      <c r="J475" s="18" t="str">
        <f t="shared" si="84"/>
        <v/>
      </c>
      <c r="K475" s="18" t="str">
        <f t="shared" si="84"/>
        <v/>
      </c>
      <c r="L475" s="18" t="str">
        <f t="shared" si="84"/>
        <v/>
      </c>
      <c r="M475" s="18">
        <f t="shared" si="84"/>
        <v>0</v>
      </c>
      <c r="N475" s="18">
        <f t="shared" si="84"/>
        <v>382545.4</v>
      </c>
      <c r="O475" s="18" t="str">
        <f t="shared" si="84"/>
        <v/>
      </c>
      <c r="P475" s="18" t="str">
        <f t="shared" si="84"/>
        <v/>
      </c>
      <c r="Q475" s="6"/>
      <c r="R475" s="9" t="s">
        <v>19</v>
      </c>
    </row>
    <row r="476" spans="2:18" ht="14">
      <c r="B476" s="7">
        <f>SUM(B472:B475)</f>
        <v>0</v>
      </c>
      <c r="C476" s="112">
        <f t="shared" ref="C476:M476" si="85">SUM(C472:C475)</f>
        <v>0</v>
      </c>
      <c r="D476" s="112">
        <f t="shared" si="85"/>
        <v>0</v>
      </c>
      <c r="E476" s="112">
        <f t="shared" si="85"/>
        <v>0</v>
      </c>
      <c r="F476" s="112">
        <f t="shared" si="85"/>
        <v>0</v>
      </c>
      <c r="G476" s="112">
        <f t="shared" si="85"/>
        <v>0</v>
      </c>
      <c r="H476" s="112">
        <f t="shared" si="85"/>
        <v>0</v>
      </c>
      <c r="I476" s="112">
        <f t="shared" si="85"/>
        <v>0</v>
      </c>
      <c r="J476" s="112">
        <f t="shared" si="85"/>
        <v>0</v>
      </c>
      <c r="K476" s="112">
        <f t="shared" si="85"/>
        <v>0</v>
      </c>
      <c r="L476" s="112">
        <f t="shared" si="85"/>
        <v>0</v>
      </c>
      <c r="M476" s="112">
        <f t="shared" si="85"/>
        <v>0</v>
      </c>
      <c r="N476" s="112">
        <f>IF(N473="",N472*4,IF(N474="",(N473+N472)*2,IF(N475="",((N474+N473+N472)/3)*4,SUM(N472:N475))))</f>
        <v>26231.070000000007</v>
      </c>
      <c r="O476" s="112">
        <f>IF(O473="",O472*4,IF(O474="",(O473+O472)*2,IF(O475="",((O474+O473+O472)/3)*4,SUM(O472:O475))))</f>
        <v>0</v>
      </c>
      <c r="P476" s="112" t="e">
        <f>IF(P473="",P472*4,IF(P474="",(P473+P472)*2,IF(P475="",((P474+P473+P472)/3)*4,SUM(P472:P475))))</f>
        <v>#VALUE!</v>
      </c>
      <c r="Q476" s="6"/>
      <c r="R476" s="9" t="s">
        <v>15</v>
      </c>
    </row>
    <row r="477" spans="2:18" s="2" customFormat="1" ht="14">
      <c r="B477" s="347" t="s">
        <v>349</v>
      </c>
      <c r="C477" s="347"/>
      <c r="D477" s="347"/>
      <c r="E477" s="347"/>
      <c r="F477" s="347"/>
      <c r="G477" s="347"/>
      <c r="H477" s="347"/>
      <c r="I477" s="347"/>
      <c r="J477" s="347"/>
      <c r="K477" s="347"/>
      <c r="L477" s="347"/>
      <c r="M477" s="347"/>
      <c r="N477" s="347"/>
      <c r="O477" s="347"/>
      <c r="P477" s="115"/>
      <c r="Q477" s="6"/>
      <c r="R477" s="9"/>
    </row>
    <row r="478" spans="2:18" s="2" customFormat="1" ht="14">
      <c r="B478" s="7" t="str">
        <f t="shared" ref="B478:P481" si="86">IFERROR(VLOOKUP($B$477,$127:$213,MATCH($R478&amp;"/"&amp;B$347,$125:$125,0),FALSE),"")</f>
        <v/>
      </c>
      <c r="C478" s="7" t="str">
        <f t="shared" si="86"/>
        <v/>
      </c>
      <c r="D478" s="7" t="str">
        <f t="shared" si="86"/>
        <v/>
      </c>
      <c r="E478" s="7" t="str">
        <f t="shared" si="86"/>
        <v/>
      </c>
      <c r="F478" s="7" t="str">
        <f t="shared" si="86"/>
        <v/>
      </c>
      <c r="G478" s="7" t="str">
        <f t="shared" si="86"/>
        <v/>
      </c>
      <c r="H478" s="7" t="str">
        <f t="shared" si="86"/>
        <v/>
      </c>
      <c r="I478" s="7" t="str">
        <f t="shared" si="86"/>
        <v/>
      </c>
      <c r="J478" s="7" t="str">
        <f t="shared" si="86"/>
        <v/>
      </c>
      <c r="K478" s="7" t="str">
        <f t="shared" si="86"/>
        <v/>
      </c>
      <c r="L478" s="7" t="str">
        <f t="shared" si="86"/>
        <v/>
      </c>
      <c r="M478" s="7" t="str">
        <f t="shared" si="86"/>
        <v/>
      </c>
      <c r="N478" s="7">
        <f t="shared" si="86"/>
        <v>3540110</v>
      </c>
      <c r="O478" s="7">
        <f t="shared" si="86"/>
        <v>3857144</v>
      </c>
      <c r="P478" s="7" t="str">
        <f t="shared" si="86"/>
        <v/>
      </c>
      <c r="Q478" s="6"/>
      <c r="R478" s="9" t="s">
        <v>12</v>
      </c>
    </row>
    <row r="479" spans="2:18" s="2" customFormat="1" ht="14">
      <c r="B479" s="7" t="str">
        <f t="shared" si="86"/>
        <v/>
      </c>
      <c r="C479" s="7" t="str">
        <f t="shared" si="86"/>
        <v/>
      </c>
      <c r="D479" s="7" t="str">
        <f t="shared" si="86"/>
        <v/>
      </c>
      <c r="E479" s="7" t="str">
        <f t="shared" si="86"/>
        <v/>
      </c>
      <c r="F479" s="7" t="str">
        <f t="shared" si="86"/>
        <v/>
      </c>
      <c r="G479" s="7" t="str">
        <f t="shared" si="86"/>
        <v/>
      </c>
      <c r="H479" s="7" t="str">
        <f t="shared" si="86"/>
        <v/>
      </c>
      <c r="I479" s="7" t="str">
        <f t="shared" si="86"/>
        <v/>
      </c>
      <c r="J479" s="7" t="str">
        <f t="shared" si="86"/>
        <v/>
      </c>
      <c r="K479" s="7" t="str">
        <f t="shared" si="86"/>
        <v/>
      </c>
      <c r="L479" s="7" t="str">
        <f t="shared" si="86"/>
        <v/>
      </c>
      <c r="M479" s="7" t="str">
        <f t="shared" si="86"/>
        <v/>
      </c>
      <c r="N479" s="7">
        <f t="shared" si="86"/>
        <v>3565263</v>
      </c>
      <c r="O479" s="7">
        <f t="shared" si="86"/>
        <v>3896414</v>
      </c>
      <c r="P479" s="7" t="str">
        <f t="shared" si="86"/>
        <v/>
      </c>
      <c r="Q479" s="6"/>
      <c r="R479" s="9" t="s">
        <v>13</v>
      </c>
    </row>
    <row r="480" spans="2:18" s="2" customFormat="1" ht="14">
      <c r="B480" s="7" t="str">
        <f t="shared" si="86"/>
        <v/>
      </c>
      <c r="C480" s="7" t="str">
        <f t="shared" si="86"/>
        <v/>
      </c>
      <c r="D480" s="7" t="str">
        <f t="shared" si="86"/>
        <v/>
      </c>
      <c r="E480" s="7" t="str">
        <f t="shared" si="86"/>
        <v/>
      </c>
      <c r="F480" s="7" t="str">
        <f t="shared" si="86"/>
        <v/>
      </c>
      <c r="G480" s="7" t="str">
        <f t="shared" si="86"/>
        <v/>
      </c>
      <c r="H480" s="7" t="str">
        <f t="shared" si="86"/>
        <v/>
      </c>
      <c r="I480" s="7" t="str">
        <f t="shared" si="86"/>
        <v/>
      </c>
      <c r="J480" s="7" t="str">
        <f t="shared" si="86"/>
        <v/>
      </c>
      <c r="K480" s="7" t="str">
        <f t="shared" si="86"/>
        <v/>
      </c>
      <c r="L480" s="7" t="str">
        <f t="shared" si="86"/>
        <v/>
      </c>
      <c r="M480" s="7" t="str">
        <f t="shared" si="86"/>
        <v/>
      </c>
      <c r="N480" s="7">
        <f t="shared" si="86"/>
        <v>3736650</v>
      </c>
      <c r="O480" s="7" t="str">
        <f t="shared" si="86"/>
        <v/>
      </c>
      <c r="P480" s="7" t="str">
        <f t="shared" si="86"/>
        <v/>
      </c>
      <c r="Q480" s="6"/>
      <c r="R480" s="9" t="s">
        <v>14</v>
      </c>
    </row>
    <row r="481" spans="1:18" s="2" customFormat="1" ht="14">
      <c r="B481" s="18" t="str">
        <f t="shared" si="86"/>
        <v/>
      </c>
      <c r="C481" s="18" t="str">
        <f t="shared" si="86"/>
        <v/>
      </c>
      <c r="D481" s="18" t="str">
        <f t="shared" si="86"/>
        <v/>
      </c>
      <c r="E481" s="18" t="str">
        <f t="shared" si="86"/>
        <v/>
      </c>
      <c r="F481" s="18" t="str">
        <f t="shared" si="86"/>
        <v/>
      </c>
      <c r="G481" s="18" t="str">
        <f t="shared" si="86"/>
        <v/>
      </c>
      <c r="H481" s="18" t="str">
        <f t="shared" si="86"/>
        <v/>
      </c>
      <c r="I481" s="18" t="str">
        <f t="shared" si="86"/>
        <v/>
      </c>
      <c r="J481" s="18" t="str">
        <f t="shared" si="86"/>
        <v/>
      </c>
      <c r="K481" s="18" t="str">
        <f t="shared" si="86"/>
        <v/>
      </c>
      <c r="L481" s="18" t="str">
        <f t="shared" si="86"/>
        <v/>
      </c>
      <c r="M481" s="18">
        <f t="shared" si="86"/>
        <v>3171982.38</v>
      </c>
      <c r="N481" s="18">
        <f t="shared" si="86"/>
        <v>3890567.47</v>
      </c>
      <c r="O481" s="18" t="str">
        <f t="shared" si="86"/>
        <v/>
      </c>
      <c r="P481" s="18" t="str">
        <f t="shared" si="86"/>
        <v/>
      </c>
      <c r="Q481" s="6"/>
      <c r="R481" s="9" t="s">
        <v>19</v>
      </c>
    </row>
    <row r="482" spans="1:18" s="2" customFormat="1" ht="14">
      <c r="B482" s="16">
        <f>SUM(B478:B481)</f>
        <v>0</v>
      </c>
      <c r="C482" s="16">
        <f t="shared" ref="C482:M482" si="87">SUM(C478:C481)</f>
        <v>0</v>
      </c>
      <c r="D482" s="16">
        <f t="shared" si="87"/>
        <v>0</v>
      </c>
      <c r="E482" s="16">
        <f t="shared" si="87"/>
        <v>0</v>
      </c>
      <c r="F482" s="16">
        <f t="shared" si="87"/>
        <v>0</v>
      </c>
      <c r="G482" s="16">
        <f t="shared" si="87"/>
        <v>0</v>
      </c>
      <c r="H482" s="16">
        <f t="shared" si="87"/>
        <v>0</v>
      </c>
      <c r="I482" s="16">
        <f t="shared" si="87"/>
        <v>0</v>
      </c>
      <c r="J482" s="16">
        <f t="shared" si="87"/>
        <v>0</v>
      </c>
      <c r="K482" s="16">
        <f t="shared" si="87"/>
        <v>0</v>
      </c>
      <c r="L482" s="16">
        <f t="shared" si="87"/>
        <v>0</v>
      </c>
      <c r="M482" s="16">
        <f t="shared" si="87"/>
        <v>3171982.38</v>
      </c>
      <c r="N482" s="16">
        <f>IF(N479="",N478*4,IF(N480="",(N479+N478)*2,IF(N481="",((N480+N479+N478)/3)*4,SUM(N478:N481))))</f>
        <v>14732590.470000001</v>
      </c>
      <c r="O482" s="16">
        <f>IF(O479="",O478*4,IF(O480="",(O479+O478)*2,IF(O481="",((O480+O479+O478)/3)*4,SUM(O478:O481))))</f>
        <v>15507116</v>
      </c>
      <c r="P482" s="16" t="e">
        <f>IF(P479="",P478*4,IF(P480="",(P479+P478)*2,IF(P481="",((P480+P479+P478)/3)*4,SUM(P478:P481))))</f>
        <v>#VALUE!</v>
      </c>
      <c r="Q482" s="6"/>
      <c r="R482" s="9" t="s">
        <v>15</v>
      </c>
    </row>
    <row r="483" spans="1:18" s="87" customFormat="1" ht="14">
      <c r="A483" s="86"/>
      <c r="B483" s="19"/>
      <c r="C483" s="20" t="e">
        <f t="shared" ref="C483:M483" si="88">C482/B482-1</f>
        <v>#DIV/0!</v>
      </c>
      <c r="D483" s="20" t="e">
        <f t="shared" si="88"/>
        <v>#DIV/0!</v>
      </c>
      <c r="E483" s="20" t="e">
        <f t="shared" si="88"/>
        <v>#DIV/0!</v>
      </c>
      <c r="F483" s="20" t="e">
        <f t="shared" si="88"/>
        <v>#DIV/0!</v>
      </c>
      <c r="G483" s="20" t="e">
        <f t="shared" si="88"/>
        <v>#DIV/0!</v>
      </c>
      <c r="H483" s="20" t="e">
        <f t="shared" si="88"/>
        <v>#DIV/0!</v>
      </c>
      <c r="I483" s="20" t="e">
        <f t="shared" si="88"/>
        <v>#DIV/0!</v>
      </c>
      <c r="J483" s="20" t="e">
        <f t="shared" si="88"/>
        <v>#DIV/0!</v>
      </c>
      <c r="K483" s="20" t="e">
        <f t="shared" si="88"/>
        <v>#DIV/0!</v>
      </c>
      <c r="L483" s="20" t="e">
        <f t="shared" si="88"/>
        <v>#DIV/0!</v>
      </c>
      <c r="M483" s="20" t="e">
        <f t="shared" si="88"/>
        <v>#DIV/0!</v>
      </c>
      <c r="N483" s="12">
        <f>N482/M482-1</f>
        <v>3.6446003492617134</v>
      </c>
      <c r="O483" s="12">
        <f>O482/N482-1</f>
        <v>5.2572256832711606E-2</v>
      </c>
      <c r="P483" s="12" t="e">
        <f>P482/O482-1</f>
        <v>#VALUE!</v>
      </c>
      <c r="Q483" s="17"/>
      <c r="R483" s="14" t="s">
        <v>20</v>
      </c>
    </row>
    <row r="484" spans="1:18" ht="14">
      <c r="B484" s="372" t="s">
        <v>357</v>
      </c>
      <c r="C484" s="372"/>
      <c r="D484" s="372"/>
      <c r="E484" s="372"/>
      <c r="F484" s="372"/>
      <c r="G484" s="372"/>
      <c r="H484" s="372"/>
      <c r="I484" s="372"/>
      <c r="J484" s="372"/>
      <c r="K484" s="372"/>
      <c r="L484" s="372"/>
      <c r="M484" s="372"/>
      <c r="N484" s="372"/>
      <c r="O484" s="372"/>
      <c r="P484" s="214"/>
      <c r="Q484" s="6"/>
      <c r="R484" s="9"/>
    </row>
    <row r="485" spans="1:18" ht="14">
      <c r="B485" s="7" t="str">
        <f t="shared" ref="B485:P488" si="89">IFERROR(VLOOKUP($B$484,$127:$213,MATCH($R485&amp;"/"&amp;B$347,$125:$125,0),FALSE),"")</f>
        <v/>
      </c>
      <c r="C485" s="7" t="str">
        <f t="shared" si="89"/>
        <v/>
      </c>
      <c r="D485" s="7" t="str">
        <f t="shared" si="89"/>
        <v/>
      </c>
      <c r="E485" s="7" t="str">
        <f t="shared" si="89"/>
        <v/>
      </c>
      <c r="F485" s="7" t="str">
        <f t="shared" si="89"/>
        <v/>
      </c>
      <c r="G485" s="7" t="str">
        <f t="shared" si="89"/>
        <v/>
      </c>
      <c r="H485" s="7" t="str">
        <f t="shared" si="89"/>
        <v/>
      </c>
      <c r="I485" s="7" t="str">
        <f t="shared" si="89"/>
        <v/>
      </c>
      <c r="J485" s="7" t="str">
        <f t="shared" si="89"/>
        <v/>
      </c>
      <c r="K485" s="7" t="str">
        <f t="shared" si="89"/>
        <v/>
      </c>
      <c r="L485" s="7" t="str">
        <f t="shared" si="89"/>
        <v/>
      </c>
      <c r="M485" s="7" t="str">
        <f t="shared" si="89"/>
        <v/>
      </c>
      <c r="N485" s="7">
        <f t="shared" si="89"/>
        <v>432505</v>
      </c>
      <c r="O485" s="7">
        <f t="shared" si="89"/>
        <v>476552</v>
      </c>
      <c r="P485" s="7" t="str">
        <f t="shared" si="89"/>
        <v/>
      </c>
      <c r="Q485" s="6"/>
      <c r="R485" s="9" t="s">
        <v>12</v>
      </c>
    </row>
    <row r="486" spans="1:18" ht="14">
      <c r="B486" s="7" t="str">
        <f t="shared" si="89"/>
        <v/>
      </c>
      <c r="C486" s="7" t="str">
        <f t="shared" si="89"/>
        <v/>
      </c>
      <c r="D486" s="7" t="str">
        <f t="shared" si="89"/>
        <v/>
      </c>
      <c r="E486" s="7" t="str">
        <f t="shared" si="89"/>
        <v/>
      </c>
      <c r="F486" s="7" t="str">
        <f t="shared" si="89"/>
        <v/>
      </c>
      <c r="G486" s="7" t="str">
        <f t="shared" si="89"/>
        <v/>
      </c>
      <c r="H486" s="7" t="str">
        <f t="shared" si="89"/>
        <v/>
      </c>
      <c r="I486" s="7" t="str">
        <f t="shared" si="89"/>
        <v/>
      </c>
      <c r="J486" s="7" t="str">
        <f t="shared" si="89"/>
        <v/>
      </c>
      <c r="K486" s="7" t="str">
        <f t="shared" si="89"/>
        <v/>
      </c>
      <c r="L486" s="7" t="str">
        <f t="shared" si="89"/>
        <v/>
      </c>
      <c r="M486" s="7" t="str">
        <f t="shared" si="89"/>
        <v/>
      </c>
      <c r="N486" s="7">
        <f t="shared" si="89"/>
        <v>447097</v>
      </c>
      <c r="O486" s="7">
        <f t="shared" si="89"/>
        <v>507241</v>
      </c>
      <c r="P486" s="7" t="str">
        <f t="shared" si="89"/>
        <v/>
      </c>
      <c r="Q486" s="6"/>
      <c r="R486" s="9" t="s">
        <v>13</v>
      </c>
    </row>
    <row r="487" spans="1:18" ht="14">
      <c r="B487" s="7" t="str">
        <f t="shared" si="89"/>
        <v/>
      </c>
      <c r="C487" s="7" t="str">
        <f t="shared" si="89"/>
        <v/>
      </c>
      <c r="D487" s="7" t="str">
        <f t="shared" si="89"/>
        <v/>
      </c>
      <c r="E487" s="7" t="str">
        <f t="shared" si="89"/>
        <v/>
      </c>
      <c r="F487" s="7" t="str">
        <f t="shared" si="89"/>
        <v/>
      </c>
      <c r="G487" s="7" t="str">
        <f t="shared" si="89"/>
        <v/>
      </c>
      <c r="H487" s="7" t="str">
        <f t="shared" si="89"/>
        <v/>
      </c>
      <c r="I487" s="7" t="str">
        <f t="shared" si="89"/>
        <v/>
      </c>
      <c r="J487" s="7" t="str">
        <f t="shared" si="89"/>
        <v/>
      </c>
      <c r="K487" s="7" t="str">
        <f t="shared" si="89"/>
        <v/>
      </c>
      <c r="L487" s="7" t="str">
        <f t="shared" si="89"/>
        <v/>
      </c>
      <c r="M487" s="7" t="str">
        <f t="shared" si="89"/>
        <v/>
      </c>
      <c r="N487" s="7">
        <f t="shared" si="89"/>
        <v>467093</v>
      </c>
      <c r="O487" s="7" t="str">
        <f t="shared" si="89"/>
        <v/>
      </c>
      <c r="P487" s="7" t="str">
        <f t="shared" si="89"/>
        <v/>
      </c>
      <c r="Q487" s="6"/>
      <c r="R487" s="9" t="s">
        <v>14</v>
      </c>
    </row>
    <row r="488" spans="1:18" ht="14">
      <c r="B488" s="18" t="str">
        <f t="shared" si="89"/>
        <v/>
      </c>
      <c r="C488" s="18" t="str">
        <f t="shared" si="89"/>
        <v/>
      </c>
      <c r="D488" s="18" t="str">
        <f t="shared" si="89"/>
        <v/>
      </c>
      <c r="E488" s="18" t="str">
        <f t="shared" si="89"/>
        <v/>
      </c>
      <c r="F488" s="18" t="str">
        <f t="shared" si="89"/>
        <v/>
      </c>
      <c r="G488" s="18" t="str">
        <f t="shared" si="89"/>
        <v/>
      </c>
      <c r="H488" s="18" t="str">
        <f t="shared" si="89"/>
        <v/>
      </c>
      <c r="I488" s="18" t="str">
        <f t="shared" si="89"/>
        <v/>
      </c>
      <c r="J488" s="18" t="str">
        <f t="shared" si="89"/>
        <v/>
      </c>
      <c r="K488" s="18" t="str">
        <f t="shared" si="89"/>
        <v/>
      </c>
      <c r="L488" s="18" t="str">
        <f t="shared" si="89"/>
        <v/>
      </c>
      <c r="M488" s="18">
        <f t="shared" si="89"/>
        <v>381638.3</v>
      </c>
      <c r="N488" s="18">
        <f t="shared" si="89"/>
        <v>470269.17</v>
      </c>
      <c r="O488" s="18" t="str">
        <f t="shared" si="89"/>
        <v/>
      </c>
      <c r="P488" s="18" t="str">
        <f t="shared" si="89"/>
        <v/>
      </c>
      <c r="Q488" s="6"/>
      <c r="R488" s="9" t="s">
        <v>19</v>
      </c>
    </row>
    <row r="489" spans="1:18" ht="14">
      <c r="B489" s="18">
        <f>SUM(B485:B488)</f>
        <v>0</v>
      </c>
      <c r="C489" s="18">
        <f t="shared" ref="C489:M489" si="90">SUM(C485:C488)</f>
        <v>0</v>
      </c>
      <c r="D489" s="18">
        <f t="shared" si="90"/>
        <v>0</v>
      </c>
      <c r="E489" s="18">
        <f t="shared" si="90"/>
        <v>0</v>
      </c>
      <c r="F489" s="18">
        <f t="shared" si="90"/>
        <v>0</v>
      </c>
      <c r="G489" s="18">
        <f t="shared" si="90"/>
        <v>0</v>
      </c>
      <c r="H489" s="18">
        <f t="shared" si="90"/>
        <v>0</v>
      </c>
      <c r="I489" s="18">
        <f t="shared" si="90"/>
        <v>0</v>
      </c>
      <c r="J489" s="18">
        <f t="shared" si="90"/>
        <v>0</v>
      </c>
      <c r="K489" s="18">
        <f t="shared" si="90"/>
        <v>0</v>
      </c>
      <c r="L489" s="18">
        <f t="shared" si="90"/>
        <v>0</v>
      </c>
      <c r="M489" s="18">
        <f t="shared" si="90"/>
        <v>381638.3</v>
      </c>
      <c r="N489" s="18">
        <f>IF(N486="",N485*4,IF(N487="",(N486+N485)*2,IF(N488="",((N487+N486+N485)/3)*4,SUM(N485:N488))))</f>
        <v>1816964.17</v>
      </c>
      <c r="O489" s="18">
        <f>IF(O486="",O485*4,IF(O487="",(O486+O485)*2,IF(O488="",((O487+O486+O485)/3)*4,SUM(O485:O488))))</f>
        <v>1967586</v>
      </c>
      <c r="P489" s="18" t="e">
        <f>IF(P486="",P485*4,IF(P487="",(P486+P485)*2,IF(P488="",((P487+P486+P485)/3)*4,SUM(P485:P488))))</f>
        <v>#VALUE!</v>
      </c>
      <c r="Q489" s="6"/>
      <c r="R489" s="9" t="s">
        <v>15</v>
      </c>
    </row>
    <row r="490" spans="1:18" s="87" customFormat="1" ht="14">
      <c r="A490" s="86"/>
      <c r="B490" s="19"/>
      <c r="C490" s="10" t="e">
        <f t="shared" ref="C490:P490" si="91">C489/B489-1</f>
        <v>#DIV/0!</v>
      </c>
      <c r="D490" s="10" t="e">
        <f t="shared" si="91"/>
        <v>#DIV/0!</v>
      </c>
      <c r="E490" s="10" t="e">
        <f t="shared" si="91"/>
        <v>#DIV/0!</v>
      </c>
      <c r="F490" s="10" t="e">
        <f t="shared" si="91"/>
        <v>#DIV/0!</v>
      </c>
      <c r="G490" s="10" t="e">
        <f t="shared" si="91"/>
        <v>#DIV/0!</v>
      </c>
      <c r="H490" s="10" t="e">
        <f t="shared" si="91"/>
        <v>#DIV/0!</v>
      </c>
      <c r="I490" s="10" t="e">
        <f t="shared" si="91"/>
        <v>#DIV/0!</v>
      </c>
      <c r="J490" s="10" t="e">
        <f t="shared" si="91"/>
        <v>#DIV/0!</v>
      </c>
      <c r="K490" s="10" t="e">
        <f t="shared" si="91"/>
        <v>#DIV/0!</v>
      </c>
      <c r="L490" s="10" t="e">
        <f t="shared" si="91"/>
        <v>#DIV/0!</v>
      </c>
      <c r="M490" s="10" t="e">
        <f t="shared" si="91"/>
        <v>#DIV/0!</v>
      </c>
      <c r="N490" s="10">
        <f t="shared" si="91"/>
        <v>3.7609586616437607</v>
      </c>
      <c r="O490" s="10">
        <f t="shared" si="91"/>
        <v>8.2897523510328863E-2</v>
      </c>
      <c r="P490" s="10" t="e">
        <f t="shared" si="91"/>
        <v>#VALUE!</v>
      </c>
      <c r="Q490" s="17"/>
      <c r="R490" s="14" t="s">
        <v>20</v>
      </c>
    </row>
    <row r="491" spans="1:18" ht="14">
      <c r="B491" s="21" t="e">
        <f>B489/B$446</f>
        <v>#DIV/0!</v>
      </c>
      <c r="C491" s="22" t="e">
        <f>C489/C$446</f>
        <v>#DIV/0!</v>
      </c>
      <c r="D491" s="22" t="e">
        <f t="shared" ref="D491:O491" si="92">D489/D$446</f>
        <v>#DIV/0!</v>
      </c>
      <c r="E491" s="22" t="e">
        <f t="shared" si="92"/>
        <v>#DIV/0!</v>
      </c>
      <c r="F491" s="22" t="e">
        <f t="shared" si="92"/>
        <v>#DIV/0!</v>
      </c>
      <c r="G491" s="22" t="e">
        <f t="shared" si="92"/>
        <v>#DIV/0!</v>
      </c>
      <c r="H491" s="22" t="e">
        <f t="shared" si="92"/>
        <v>#DIV/0!</v>
      </c>
      <c r="I491" s="22" t="e">
        <f t="shared" si="92"/>
        <v>#DIV/0!</v>
      </c>
      <c r="J491" s="22" t="e">
        <f t="shared" si="92"/>
        <v>#DIV/0!</v>
      </c>
      <c r="K491" s="22" t="e">
        <f t="shared" si="92"/>
        <v>#DIV/0!</v>
      </c>
      <c r="L491" s="22" t="e">
        <f t="shared" si="92"/>
        <v>#DIV/0!</v>
      </c>
      <c r="M491" s="22">
        <f t="shared" si="92"/>
        <v>0.12850105831012343</v>
      </c>
      <c r="N491" s="23">
        <f t="shared" si="92"/>
        <v>0.13014095767013908</v>
      </c>
      <c r="O491" s="23">
        <f t="shared" si="92"/>
        <v>0.13533363872346924</v>
      </c>
      <c r="P491" s="23" t="e">
        <f t="shared" ref="P491" si="93">P489/P$446</f>
        <v>#VALUE!</v>
      </c>
      <c r="Q491" s="6"/>
      <c r="R491" s="11" t="s">
        <v>388</v>
      </c>
    </row>
    <row r="492" spans="1:18" ht="14">
      <c r="B492" s="363" t="s">
        <v>368</v>
      </c>
      <c r="C492" s="363"/>
      <c r="D492" s="363"/>
      <c r="E492" s="363"/>
      <c r="F492" s="363"/>
      <c r="G492" s="363"/>
      <c r="H492" s="363"/>
      <c r="I492" s="363"/>
      <c r="J492" s="363"/>
      <c r="K492" s="363"/>
      <c r="L492" s="363"/>
      <c r="M492" s="363"/>
      <c r="N492" s="363"/>
      <c r="O492" s="363"/>
      <c r="P492" s="120"/>
      <c r="Q492" s="6"/>
      <c r="R492" s="9"/>
    </row>
    <row r="493" spans="1:18" ht="14">
      <c r="B493" s="16" t="str">
        <f t="shared" ref="B493:O497" si="94">IFERROR(B442-B485,"")</f>
        <v/>
      </c>
      <c r="C493" s="16" t="str">
        <f t="shared" si="94"/>
        <v/>
      </c>
      <c r="D493" s="16" t="str">
        <f t="shared" si="94"/>
        <v/>
      </c>
      <c r="E493" s="16" t="str">
        <f t="shared" si="94"/>
        <v/>
      </c>
      <c r="F493" s="16" t="str">
        <f t="shared" si="94"/>
        <v/>
      </c>
      <c r="G493" s="16" t="str">
        <f t="shared" si="94"/>
        <v/>
      </c>
      <c r="H493" s="16" t="str">
        <f t="shared" si="94"/>
        <v/>
      </c>
      <c r="I493" s="16" t="str">
        <f t="shared" si="94"/>
        <v/>
      </c>
      <c r="J493" s="16" t="str">
        <f t="shared" si="94"/>
        <v/>
      </c>
      <c r="K493" s="16" t="str">
        <f t="shared" si="94"/>
        <v/>
      </c>
      <c r="L493" s="16" t="str">
        <f t="shared" si="94"/>
        <v/>
      </c>
      <c r="M493" s="16" t="str">
        <f t="shared" si="94"/>
        <v/>
      </c>
      <c r="N493" s="16">
        <f t="shared" si="94"/>
        <v>2899741</v>
      </c>
      <c r="O493" s="16">
        <f t="shared" si="94"/>
        <v>3108390</v>
      </c>
      <c r="P493" s="16" t="str">
        <f t="shared" ref="P493" si="95">IFERROR(P442-P485,"")</f>
        <v/>
      </c>
      <c r="Q493" s="6"/>
      <c r="R493" s="9" t="s">
        <v>12</v>
      </c>
    </row>
    <row r="494" spans="1:18" ht="14">
      <c r="B494" s="7" t="str">
        <f t="shared" si="94"/>
        <v/>
      </c>
      <c r="C494" s="7" t="str">
        <f t="shared" si="94"/>
        <v/>
      </c>
      <c r="D494" s="7" t="str">
        <f t="shared" si="94"/>
        <v/>
      </c>
      <c r="E494" s="7" t="str">
        <f t="shared" si="94"/>
        <v/>
      </c>
      <c r="F494" s="7" t="str">
        <f t="shared" si="94"/>
        <v/>
      </c>
      <c r="G494" s="7" t="str">
        <f t="shared" si="94"/>
        <v/>
      </c>
      <c r="H494" s="7" t="str">
        <f t="shared" si="94"/>
        <v/>
      </c>
      <c r="I494" s="7" t="str">
        <f t="shared" si="94"/>
        <v/>
      </c>
      <c r="J494" s="7" t="str">
        <f t="shared" si="94"/>
        <v/>
      </c>
      <c r="K494" s="7" t="str">
        <f t="shared" si="94"/>
        <v/>
      </c>
      <c r="L494" s="7" t="str">
        <f t="shared" si="94"/>
        <v/>
      </c>
      <c r="M494" s="7" t="str">
        <f t="shared" si="94"/>
        <v/>
      </c>
      <c r="N494" s="7">
        <f t="shared" si="94"/>
        <v>2937823</v>
      </c>
      <c r="O494" s="7">
        <f t="shared" si="94"/>
        <v>3177207</v>
      </c>
      <c r="P494" s="7" t="str">
        <f t="shared" ref="P494" si="96">IFERROR(P443-P486,"")</f>
        <v/>
      </c>
      <c r="Q494" s="6"/>
      <c r="R494" s="9" t="s">
        <v>13</v>
      </c>
    </row>
    <row r="495" spans="1:18" ht="14">
      <c r="B495" s="7" t="str">
        <f t="shared" si="94"/>
        <v/>
      </c>
      <c r="C495" s="7" t="str">
        <f t="shared" si="94"/>
        <v/>
      </c>
      <c r="D495" s="7" t="str">
        <f t="shared" si="94"/>
        <v/>
      </c>
      <c r="E495" s="7" t="str">
        <f t="shared" si="94"/>
        <v/>
      </c>
      <c r="F495" s="7" t="str">
        <f t="shared" si="94"/>
        <v/>
      </c>
      <c r="G495" s="7" t="str">
        <f t="shared" si="94"/>
        <v/>
      </c>
      <c r="H495" s="7" t="str">
        <f t="shared" si="94"/>
        <v/>
      </c>
      <c r="I495" s="7" t="str">
        <f t="shared" si="94"/>
        <v/>
      </c>
      <c r="J495" s="7" t="str">
        <f t="shared" si="94"/>
        <v/>
      </c>
      <c r="K495" s="7" t="str">
        <f t="shared" si="94"/>
        <v/>
      </c>
      <c r="L495" s="7" t="str">
        <f t="shared" si="94"/>
        <v/>
      </c>
      <c r="M495" s="7" t="str">
        <f t="shared" si="94"/>
        <v/>
      </c>
      <c r="N495" s="7">
        <f t="shared" si="94"/>
        <v>3087720</v>
      </c>
      <c r="O495" s="7" t="str">
        <f t="shared" si="94"/>
        <v/>
      </c>
      <c r="P495" s="7" t="str">
        <f t="shared" ref="P495" si="97">IFERROR(P444-P487,"")</f>
        <v/>
      </c>
      <c r="Q495" s="6"/>
      <c r="R495" s="9" t="s">
        <v>14</v>
      </c>
    </row>
    <row r="496" spans="1:18" ht="14">
      <c r="B496" s="18" t="str">
        <f t="shared" si="94"/>
        <v/>
      </c>
      <c r="C496" s="18" t="str">
        <f t="shared" si="94"/>
        <v/>
      </c>
      <c r="D496" s="18" t="str">
        <f t="shared" si="94"/>
        <v/>
      </c>
      <c r="E496" s="18" t="str">
        <f t="shared" si="94"/>
        <v/>
      </c>
      <c r="F496" s="18" t="str">
        <f t="shared" si="94"/>
        <v/>
      </c>
      <c r="G496" s="18" t="str">
        <f t="shared" si="94"/>
        <v/>
      </c>
      <c r="H496" s="18" t="str">
        <f t="shared" si="94"/>
        <v/>
      </c>
      <c r="I496" s="18" t="str">
        <f t="shared" si="94"/>
        <v/>
      </c>
      <c r="J496" s="18" t="str">
        <f t="shared" si="94"/>
        <v/>
      </c>
      <c r="K496" s="18" t="str">
        <f t="shared" si="94"/>
        <v/>
      </c>
      <c r="L496" s="18" t="str">
        <f t="shared" si="94"/>
        <v/>
      </c>
      <c r="M496" s="18">
        <f t="shared" si="94"/>
        <v>2588285.1</v>
      </c>
      <c r="N496" s="18">
        <f t="shared" si="94"/>
        <v>3219260.97</v>
      </c>
      <c r="O496" s="18" t="str">
        <f t="shared" si="94"/>
        <v/>
      </c>
      <c r="P496" s="18" t="str">
        <f t="shared" ref="P496" si="98">IFERROR(P445-P488,"")</f>
        <v/>
      </c>
      <c r="Q496" s="6"/>
      <c r="R496" s="9" t="s">
        <v>19</v>
      </c>
    </row>
    <row r="497" spans="1:18" ht="14">
      <c r="B497" s="16">
        <f t="shared" si="94"/>
        <v>0</v>
      </c>
      <c r="C497" s="16">
        <f t="shared" si="94"/>
        <v>0</v>
      </c>
      <c r="D497" s="16">
        <f t="shared" si="94"/>
        <v>0</v>
      </c>
      <c r="E497" s="16">
        <f t="shared" si="94"/>
        <v>0</v>
      </c>
      <c r="F497" s="16">
        <f t="shared" si="94"/>
        <v>0</v>
      </c>
      <c r="G497" s="16">
        <f t="shared" si="94"/>
        <v>0</v>
      </c>
      <c r="H497" s="16">
        <f t="shared" si="94"/>
        <v>0</v>
      </c>
      <c r="I497" s="16">
        <f t="shared" si="94"/>
        <v>0</v>
      </c>
      <c r="J497" s="16">
        <f t="shared" si="94"/>
        <v>0</v>
      </c>
      <c r="K497" s="16">
        <f t="shared" si="94"/>
        <v>0</v>
      </c>
      <c r="L497" s="16">
        <f t="shared" si="94"/>
        <v>0</v>
      </c>
      <c r="M497" s="16">
        <f t="shared" si="94"/>
        <v>2588285.1</v>
      </c>
      <c r="N497" s="16">
        <f t="shared" si="94"/>
        <v>12144544.970000001</v>
      </c>
      <c r="O497" s="16">
        <f t="shared" si="94"/>
        <v>12571194</v>
      </c>
      <c r="P497" s="16" t="str">
        <f t="shared" ref="P497" si="99">IFERROR(P446-P489,"")</f>
        <v/>
      </c>
      <c r="Q497" s="6"/>
      <c r="R497" s="9" t="s">
        <v>15</v>
      </c>
    </row>
    <row r="498" spans="1:18" ht="14">
      <c r="B498" s="10" t="e">
        <f t="shared" ref="B498:O498" si="100">B497/B$446</f>
        <v>#DIV/0!</v>
      </c>
      <c r="C498" s="10" t="e">
        <f t="shared" si="100"/>
        <v>#DIV/0!</v>
      </c>
      <c r="D498" s="10" t="e">
        <f t="shared" si="100"/>
        <v>#DIV/0!</v>
      </c>
      <c r="E498" s="10" t="e">
        <f t="shared" si="100"/>
        <v>#DIV/0!</v>
      </c>
      <c r="F498" s="10" t="e">
        <f t="shared" si="100"/>
        <v>#DIV/0!</v>
      </c>
      <c r="G498" s="10" t="e">
        <f t="shared" si="100"/>
        <v>#DIV/0!</v>
      </c>
      <c r="H498" s="10" t="e">
        <f t="shared" si="100"/>
        <v>#DIV/0!</v>
      </c>
      <c r="I498" s="10" t="e">
        <f t="shared" si="100"/>
        <v>#DIV/0!</v>
      </c>
      <c r="J498" s="10" t="e">
        <f t="shared" si="100"/>
        <v>#DIV/0!</v>
      </c>
      <c r="K498" s="10" t="e">
        <f t="shared" si="100"/>
        <v>#DIV/0!</v>
      </c>
      <c r="L498" s="10" t="e">
        <f t="shared" si="100"/>
        <v>#DIV/0!</v>
      </c>
      <c r="M498" s="10">
        <f t="shared" si="100"/>
        <v>0.87149894168987663</v>
      </c>
      <c r="N498" s="10">
        <f t="shared" si="100"/>
        <v>0.86985904232986089</v>
      </c>
      <c r="O498" s="10">
        <f t="shared" si="100"/>
        <v>0.86466636127653074</v>
      </c>
      <c r="P498" s="10" t="e">
        <f t="shared" ref="P498" si="101">P497/P$446</f>
        <v>#VALUE!</v>
      </c>
      <c r="Q498" s="6"/>
      <c r="R498" s="24" t="s">
        <v>23</v>
      </c>
    </row>
    <row r="499" spans="1:18" s="87" customFormat="1" ht="14">
      <c r="A499" s="86"/>
      <c r="B499" s="19"/>
      <c r="C499" s="10" t="e">
        <f t="shared" ref="C499:M499" si="102">C497/B497-1</f>
        <v>#DIV/0!</v>
      </c>
      <c r="D499" s="10" t="e">
        <f t="shared" si="102"/>
        <v>#DIV/0!</v>
      </c>
      <c r="E499" s="10" t="e">
        <f t="shared" si="102"/>
        <v>#DIV/0!</v>
      </c>
      <c r="F499" s="10" t="e">
        <f t="shared" si="102"/>
        <v>#DIV/0!</v>
      </c>
      <c r="G499" s="10" t="e">
        <f t="shared" si="102"/>
        <v>#DIV/0!</v>
      </c>
      <c r="H499" s="10" t="e">
        <f t="shared" si="102"/>
        <v>#DIV/0!</v>
      </c>
      <c r="I499" s="10" t="e">
        <f t="shared" si="102"/>
        <v>#DIV/0!</v>
      </c>
      <c r="J499" s="10" t="e">
        <f t="shared" si="102"/>
        <v>#DIV/0!</v>
      </c>
      <c r="K499" s="10" t="e">
        <f t="shared" si="102"/>
        <v>#DIV/0!</v>
      </c>
      <c r="L499" s="10" t="e">
        <f t="shared" si="102"/>
        <v>#DIV/0!</v>
      </c>
      <c r="M499" s="10" t="e">
        <f t="shared" si="102"/>
        <v>#DIV/0!</v>
      </c>
      <c r="N499" s="10">
        <f>N497/M497-1</f>
        <v>3.6921202652675316</v>
      </c>
      <c r="O499" s="10">
        <f>O497/N497-1</f>
        <v>3.5130919359591228E-2</v>
      </c>
      <c r="P499" s="10" t="e">
        <f>P497/O497-1</f>
        <v>#VALUE!</v>
      </c>
      <c r="Q499" s="17"/>
      <c r="R499" s="14" t="s">
        <v>20</v>
      </c>
    </row>
    <row r="500" spans="1:18" ht="14">
      <c r="B500" s="372" t="s">
        <v>351</v>
      </c>
      <c r="C500" s="372"/>
      <c r="D500" s="372"/>
      <c r="E500" s="372"/>
      <c r="F500" s="372"/>
      <c r="G500" s="372"/>
      <c r="H500" s="372"/>
      <c r="I500" s="372"/>
      <c r="J500" s="372"/>
      <c r="K500" s="372"/>
      <c r="L500" s="372"/>
      <c r="M500" s="372"/>
      <c r="N500" s="372"/>
      <c r="O500" s="372"/>
      <c r="P500" s="214"/>
      <c r="Q500" s="6"/>
      <c r="R500" s="9"/>
    </row>
    <row r="501" spans="1:18" ht="14">
      <c r="B501" s="7" t="str">
        <f t="shared" ref="B501:P504" si="103">IFERROR(VLOOKUP($B$500,$127:$213,MATCH($R501&amp;"/"&amp;B$347,$125:$125,0),FALSE),"")</f>
        <v/>
      </c>
      <c r="C501" s="7" t="str">
        <f t="shared" si="103"/>
        <v/>
      </c>
      <c r="D501" s="7" t="str">
        <f t="shared" si="103"/>
        <v/>
      </c>
      <c r="E501" s="7" t="str">
        <f t="shared" si="103"/>
        <v/>
      </c>
      <c r="F501" s="7" t="str">
        <f t="shared" si="103"/>
        <v/>
      </c>
      <c r="G501" s="7" t="str">
        <f t="shared" si="103"/>
        <v/>
      </c>
      <c r="H501" s="7" t="str">
        <f t="shared" si="103"/>
        <v/>
      </c>
      <c r="I501" s="7" t="str">
        <f t="shared" si="103"/>
        <v/>
      </c>
      <c r="J501" s="7" t="str">
        <f t="shared" si="103"/>
        <v/>
      </c>
      <c r="K501" s="7" t="str">
        <f t="shared" si="103"/>
        <v/>
      </c>
      <c r="L501" s="7" t="str">
        <f t="shared" si="103"/>
        <v/>
      </c>
      <c r="M501" s="7" t="str">
        <f t="shared" si="103"/>
        <v/>
      </c>
      <c r="N501" s="7">
        <f t="shared" si="103"/>
        <v>1491480</v>
      </c>
      <c r="O501" s="7">
        <f t="shared" si="103"/>
        <v>1501597</v>
      </c>
      <c r="P501" s="7" t="str">
        <f t="shared" si="103"/>
        <v/>
      </c>
      <c r="Q501" s="6"/>
      <c r="R501" s="9" t="s">
        <v>12</v>
      </c>
    </row>
    <row r="502" spans="1:18" ht="14">
      <c r="B502" s="7" t="str">
        <f t="shared" si="103"/>
        <v/>
      </c>
      <c r="C502" s="7" t="str">
        <f t="shared" si="103"/>
        <v/>
      </c>
      <c r="D502" s="7" t="str">
        <f t="shared" si="103"/>
        <v/>
      </c>
      <c r="E502" s="7" t="str">
        <f t="shared" si="103"/>
        <v/>
      </c>
      <c r="F502" s="7" t="str">
        <f t="shared" si="103"/>
        <v/>
      </c>
      <c r="G502" s="7" t="str">
        <f t="shared" si="103"/>
        <v/>
      </c>
      <c r="H502" s="7" t="str">
        <f t="shared" si="103"/>
        <v/>
      </c>
      <c r="I502" s="7" t="str">
        <f t="shared" si="103"/>
        <v/>
      </c>
      <c r="J502" s="7" t="str">
        <f t="shared" si="103"/>
        <v/>
      </c>
      <c r="K502" s="7" t="str">
        <f t="shared" si="103"/>
        <v/>
      </c>
      <c r="L502" s="7" t="str">
        <f t="shared" si="103"/>
        <v/>
      </c>
      <c r="M502" s="7" t="str">
        <f t="shared" si="103"/>
        <v/>
      </c>
      <c r="N502" s="7">
        <f t="shared" si="103"/>
        <v>1520029</v>
      </c>
      <c r="O502" s="7">
        <f t="shared" si="103"/>
        <v>1656818</v>
      </c>
      <c r="P502" s="7" t="str">
        <f t="shared" si="103"/>
        <v/>
      </c>
      <c r="Q502" s="6"/>
      <c r="R502" s="9" t="s">
        <v>13</v>
      </c>
    </row>
    <row r="503" spans="1:18" ht="14">
      <c r="B503" s="7" t="str">
        <f t="shared" si="103"/>
        <v/>
      </c>
      <c r="C503" s="7" t="str">
        <f t="shared" si="103"/>
        <v/>
      </c>
      <c r="D503" s="7" t="str">
        <f t="shared" si="103"/>
        <v/>
      </c>
      <c r="E503" s="7" t="str">
        <f t="shared" si="103"/>
        <v/>
      </c>
      <c r="F503" s="7" t="str">
        <f t="shared" si="103"/>
        <v/>
      </c>
      <c r="G503" s="7" t="str">
        <f t="shared" si="103"/>
        <v/>
      </c>
      <c r="H503" s="7" t="str">
        <f t="shared" si="103"/>
        <v/>
      </c>
      <c r="I503" s="7" t="str">
        <f t="shared" si="103"/>
        <v/>
      </c>
      <c r="J503" s="7" t="str">
        <f t="shared" si="103"/>
        <v/>
      </c>
      <c r="K503" s="7" t="str">
        <f t="shared" si="103"/>
        <v/>
      </c>
      <c r="L503" s="7" t="str">
        <f t="shared" si="103"/>
        <v/>
      </c>
      <c r="M503" s="7" t="str">
        <f t="shared" si="103"/>
        <v/>
      </c>
      <c r="N503" s="7">
        <f t="shared" si="103"/>
        <v>1533204</v>
      </c>
      <c r="O503" s="7" t="str">
        <f t="shared" si="103"/>
        <v/>
      </c>
      <c r="P503" s="7" t="str">
        <f t="shared" si="103"/>
        <v/>
      </c>
      <c r="Q503" s="6"/>
      <c r="R503" s="9" t="s">
        <v>14</v>
      </c>
    </row>
    <row r="504" spans="1:18" ht="14">
      <c r="B504" s="18" t="str">
        <f t="shared" si="103"/>
        <v/>
      </c>
      <c r="C504" s="18" t="str">
        <f t="shared" si="103"/>
        <v/>
      </c>
      <c r="D504" s="18" t="str">
        <f t="shared" si="103"/>
        <v/>
      </c>
      <c r="E504" s="18" t="str">
        <f t="shared" si="103"/>
        <v/>
      </c>
      <c r="F504" s="18" t="str">
        <f t="shared" si="103"/>
        <v/>
      </c>
      <c r="G504" s="18" t="str">
        <f t="shared" si="103"/>
        <v/>
      </c>
      <c r="H504" s="18" t="str">
        <f t="shared" si="103"/>
        <v/>
      </c>
      <c r="I504" s="18" t="str">
        <f t="shared" si="103"/>
        <v/>
      </c>
      <c r="J504" s="18" t="str">
        <f t="shared" si="103"/>
        <v/>
      </c>
      <c r="K504" s="18" t="str">
        <f t="shared" si="103"/>
        <v/>
      </c>
      <c r="L504" s="18" t="str">
        <f t="shared" si="103"/>
        <v/>
      </c>
      <c r="M504" s="18">
        <f t="shared" si="103"/>
        <v>1328547</v>
      </c>
      <c r="N504" s="18">
        <f t="shared" si="103"/>
        <v>1599436.51</v>
      </c>
      <c r="O504" s="18" t="str">
        <f t="shared" si="103"/>
        <v/>
      </c>
      <c r="P504" s="18" t="str">
        <f t="shared" si="103"/>
        <v/>
      </c>
      <c r="Q504" s="6"/>
      <c r="R504" s="9" t="s">
        <v>19</v>
      </c>
    </row>
    <row r="505" spans="1:18" ht="14">
      <c r="B505" s="18">
        <f>SUM(B501:B504)</f>
        <v>0</v>
      </c>
      <c r="C505" s="18">
        <f t="shared" ref="C505:M505" si="104">SUM(C501:C504)</f>
        <v>0</v>
      </c>
      <c r="D505" s="18">
        <f t="shared" si="104"/>
        <v>0</v>
      </c>
      <c r="E505" s="18">
        <f t="shared" si="104"/>
        <v>0</v>
      </c>
      <c r="F505" s="18">
        <f t="shared" si="104"/>
        <v>0</v>
      </c>
      <c r="G505" s="18">
        <f t="shared" si="104"/>
        <v>0</v>
      </c>
      <c r="H505" s="18">
        <f t="shared" si="104"/>
        <v>0</v>
      </c>
      <c r="I505" s="18">
        <f t="shared" si="104"/>
        <v>0</v>
      </c>
      <c r="J505" s="18">
        <f t="shared" si="104"/>
        <v>0</v>
      </c>
      <c r="K505" s="18">
        <f t="shared" si="104"/>
        <v>0</v>
      </c>
      <c r="L505" s="18">
        <f t="shared" si="104"/>
        <v>0</v>
      </c>
      <c r="M505" s="18">
        <f t="shared" si="104"/>
        <v>1328547</v>
      </c>
      <c r="N505" s="18">
        <f>IF(N502="",N501*4,IF(N503="",(N502+N501)*2,IF(N504="",((N503+N502+N501)/3)*4,SUM(N501:N504))))</f>
        <v>6144149.5099999998</v>
      </c>
      <c r="O505" s="18">
        <f>IF(O502="",O501*4,IF(O503="",(O502+O501)*2,IF(O504="",((O503+O502+O501)/3)*4,SUM(O501:O504))))</f>
        <v>6316830</v>
      </c>
      <c r="P505" s="18" t="e">
        <f>IF(P502="",P501*4,IF(P503="",(P502+P501)*2,IF(P504="",((P503+P502+P501)/3)*4,SUM(P501:P504))))</f>
        <v>#VALUE!</v>
      </c>
      <c r="Q505" s="6"/>
      <c r="R505" s="9" t="s">
        <v>15</v>
      </c>
    </row>
    <row r="506" spans="1:18" ht="14">
      <c r="B506" s="23" t="e">
        <f t="shared" ref="B506:N506" si="105">B505/B$482</f>
        <v>#DIV/0!</v>
      </c>
      <c r="C506" s="23" t="e">
        <f t="shared" si="105"/>
        <v>#DIV/0!</v>
      </c>
      <c r="D506" s="23" t="e">
        <f t="shared" si="105"/>
        <v>#DIV/0!</v>
      </c>
      <c r="E506" s="23" t="e">
        <f t="shared" si="105"/>
        <v>#DIV/0!</v>
      </c>
      <c r="F506" s="23" t="e">
        <f t="shared" si="105"/>
        <v>#DIV/0!</v>
      </c>
      <c r="G506" s="23" t="e">
        <f t="shared" si="105"/>
        <v>#DIV/0!</v>
      </c>
      <c r="H506" s="23" t="e">
        <f t="shared" si="105"/>
        <v>#DIV/0!</v>
      </c>
      <c r="I506" s="23" t="e">
        <f t="shared" si="105"/>
        <v>#DIV/0!</v>
      </c>
      <c r="J506" s="23" t="e">
        <f t="shared" si="105"/>
        <v>#DIV/0!</v>
      </c>
      <c r="K506" s="23" t="e">
        <f t="shared" si="105"/>
        <v>#DIV/0!</v>
      </c>
      <c r="L506" s="23" t="e">
        <f t="shared" si="105"/>
        <v>#DIV/0!</v>
      </c>
      <c r="M506" s="23">
        <f t="shared" si="105"/>
        <v>0.41883807690003627</v>
      </c>
      <c r="N506" s="23">
        <f t="shared" si="105"/>
        <v>0.41704475003980745</v>
      </c>
      <c r="O506" s="23">
        <f>O505/O$482</f>
        <v>0.40735040609743295</v>
      </c>
      <c r="P506" s="23" t="e">
        <f>P505/P$482</f>
        <v>#VALUE!</v>
      </c>
      <c r="Q506" s="6"/>
      <c r="R506" s="11" t="s">
        <v>388</v>
      </c>
    </row>
    <row r="507" spans="1:18" s="87" customFormat="1" ht="14">
      <c r="A507" s="86"/>
      <c r="B507" s="19"/>
      <c r="C507" s="10" t="e">
        <f t="shared" ref="C507:M507" si="106">C505/B505-1</f>
        <v>#DIV/0!</v>
      </c>
      <c r="D507" s="10" t="e">
        <f t="shared" si="106"/>
        <v>#DIV/0!</v>
      </c>
      <c r="E507" s="10" t="e">
        <f t="shared" si="106"/>
        <v>#DIV/0!</v>
      </c>
      <c r="F507" s="10" t="e">
        <f t="shared" si="106"/>
        <v>#DIV/0!</v>
      </c>
      <c r="G507" s="10" t="e">
        <f t="shared" si="106"/>
        <v>#DIV/0!</v>
      </c>
      <c r="H507" s="10" t="e">
        <f t="shared" si="106"/>
        <v>#DIV/0!</v>
      </c>
      <c r="I507" s="10" t="e">
        <f t="shared" si="106"/>
        <v>#DIV/0!</v>
      </c>
      <c r="J507" s="10" t="e">
        <f t="shared" si="106"/>
        <v>#DIV/0!</v>
      </c>
      <c r="K507" s="10" t="e">
        <f t="shared" si="106"/>
        <v>#DIV/0!</v>
      </c>
      <c r="L507" s="10" t="e">
        <f t="shared" si="106"/>
        <v>#DIV/0!</v>
      </c>
      <c r="M507" s="10" t="e">
        <f t="shared" si="106"/>
        <v>#DIV/0!</v>
      </c>
      <c r="N507" s="10">
        <f>N505/M505-1</f>
        <v>3.6247136984991872</v>
      </c>
      <c r="O507" s="10">
        <f>O505/N505-1</f>
        <v>2.8104864590119627E-2</v>
      </c>
      <c r="P507" s="10" t="e">
        <f>P505/O505-1</f>
        <v>#VALUE!</v>
      </c>
      <c r="Q507" s="17"/>
      <c r="R507" s="14" t="s">
        <v>20</v>
      </c>
    </row>
    <row r="508" spans="1:18" ht="14">
      <c r="B508" s="363" t="s">
        <v>25</v>
      </c>
      <c r="C508" s="363"/>
      <c r="D508" s="363"/>
      <c r="E508" s="363"/>
      <c r="F508" s="363"/>
      <c r="G508" s="363"/>
      <c r="H508" s="363"/>
      <c r="I508" s="363"/>
      <c r="J508" s="363"/>
      <c r="K508" s="363"/>
      <c r="L508" s="363"/>
      <c r="M508" s="363"/>
      <c r="N508" s="363"/>
      <c r="O508" s="363"/>
      <c r="P508" s="120"/>
      <c r="Q508" s="6"/>
      <c r="R508" s="9"/>
    </row>
    <row r="509" spans="1:18" ht="14">
      <c r="B509" s="16" t="str">
        <f t="shared" ref="B509:O513" si="107">IFERROR(B478-B501,"")</f>
        <v/>
      </c>
      <c r="C509" s="16" t="str">
        <f t="shared" si="107"/>
        <v/>
      </c>
      <c r="D509" s="16" t="str">
        <f t="shared" si="107"/>
        <v/>
      </c>
      <c r="E509" s="16" t="str">
        <f t="shared" si="107"/>
        <v/>
      </c>
      <c r="F509" s="16" t="str">
        <f t="shared" si="107"/>
        <v/>
      </c>
      <c r="G509" s="16" t="str">
        <f t="shared" si="107"/>
        <v/>
      </c>
      <c r="H509" s="16" t="str">
        <f t="shared" si="107"/>
        <v/>
      </c>
      <c r="I509" s="16" t="str">
        <f t="shared" si="107"/>
        <v/>
      </c>
      <c r="J509" s="16" t="str">
        <f t="shared" si="107"/>
        <v/>
      </c>
      <c r="K509" s="16" t="str">
        <f t="shared" si="107"/>
        <v/>
      </c>
      <c r="L509" s="16" t="str">
        <f t="shared" si="107"/>
        <v/>
      </c>
      <c r="M509" s="16" t="str">
        <f t="shared" si="107"/>
        <v/>
      </c>
      <c r="N509" s="16">
        <f t="shared" si="107"/>
        <v>2048630</v>
      </c>
      <c r="O509" s="16">
        <f>IFERROR(O478-O501,"")</f>
        <v>2355547</v>
      </c>
      <c r="P509" s="16" t="str">
        <f>IFERROR(P478-P501,"")</f>
        <v/>
      </c>
      <c r="Q509" s="6"/>
      <c r="R509" s="9" t="s">
        <v>12</v>
      </c>
    </row>
    <row r="510" spans="1:18" ht="14">
      <c r="B510" s="7" t="str">
        <f t="shared" si="107"/>
        <v/>
      </c>
      <c r="C510" s="7" t="str">
        <f t="shared" si="107"/>
        <v/>
      </c>
      <c r="D510" s="7" t="str">
        <f t="shared" si="107"/>
        <v/>
      </c>
      <c r="E510" s="7" t="str">
        <f t="shared" si="107"/>
        <v/>
      </c>
      <c r="F510" s="7" t="str">
        <f t="shared" si="107"/>
        <v/>
      </c>
      <c r="G510" s="7" t="str">
        <f t="shared" si="107"/>
        <v/>
      </c>
      <c r="H510" s="7" t="str">
        <f t="shared" si="107"/>
        <v/>
      </c>
      <c r="I510" s="7" t="str">
        <f t="shared" si="107"/>
        <v/>
      </c>
      <c r="J510" s="7" t="str">
        <f t="shared" si="107"/>
        <v/>
      </c>
      <c r="K510" s="7" t="str">
        <f t="shared" si="107"/>
        <v/>
      </c>
      <c r="L510" s="7" t="str">
        <f t="shared" si="107"/>
        <v/>
      </c>
      <c r="M510" s="7" t="str">
        <f t="shared" si="107"/>
        <v/>
      </c>
      <c r="N510" s="7">
        <f t="shared" si="107"/>
        <v>2045234</v>
      </c>
      <c r="O510" s="7">
        <f t="shared" si="107"/>
        <v>2239596</v>
      </c>
      <c r="P510" s="7" t="str">
        <f t="shared" ref="P510" si="108">IFERROR(P479-P502,"")</f>
        <v/>
      </c>
      <c r="Q510" s="6"/>
      <c r="R510" s="9" t="s">
        <v>13</v>
      </c>
    </row>
    <row r="511" spans="1:18" ht="14">
      <c r="B511" s="7" t="str">
        <f t="shared" si="107"/>
        <v/>
      </c>
      <c r="C511" s="7" t="str">
        <f t="shared" si="107"/>
        <v/>
      </c>
      <c r="D511" s="7" t="str">
        <f t="shared" si="107"/>
        <v/>
      </c>
      <c r="E511" s="7" t="str">
        <f t="shared" si="107"/>
        <v/>
      </c>
      <c r="F511" s="7" t="str">
        <f t="shared" si="107"/>
        <v/>
      </c>
      <c r="G511" s="7" t="str">
        <f t="shared" si="107"/>
        <v/>
      </c>
      <c r="H511" s="7" t="str">
        <f t="shared" si="107"/>
        <v/>
      </c>
      <c r="I511" s="7" t="str">
        <f t="shared" si="107"/>
        <v/>
      </c>
      <c r="J511" s="7" t="str">
        <f t="shared" si="107"/>
        <v/>
      </c>
      <c r="K511" s="7" t="str">
        <f t="shared" si="107"/>
        <v/>
      </c>
      <c r="L511" s="7" t="str">
        <f t="shared" si="107"/>
        <v/>
      </c>
      <c r="M511" s="7" t="str">
        <f t="shared" si="107"/>
        <v/>
      </c>
      <c r="N511" s="7">
        <f t="shared" si="107"/>
        <v>2203446</v>
      </c>
      <c r="O511" s="7" t="str">
        <f t="shared" si="107"/>
        <v/>
      </c>
      <c r="P511" s="7" t="str">
        <f t="shared" ref="P511" si="109">IFERROR(P480-P503,"")</f>
        <v/>
      </c>
      <c r="Q511" s="6"/>
      <c r="R511" s="9" t="s">
        <v>14</v>
      </c>
    </row>
    <row r="512" spans="1:18" ht="14">
      <c r="B512" s="18" t="str">
        <f t="shared" si="107"/>
        <v/>
      </c>
      <c r="C512" s="18" t="str">
        <f t="shared" si="107"/>
        <v/>
      </c>
      <c r="D512" s="18" t="str">
        <f t="shared" si="107"/>
        <v/>
      </c>
      <c r="E512" s="18" t="str">
        <f t="shared" si="107"/>
        <v/>
      </c>
      <c r="F512" s="18" t="str">
        <f t="shared" si="107"/>
        <v/>
      </c>
      <c r="G512" s="18" t="str">
        <f t="shared" si="107"/>
        <v/>
      </c>
      <c r="H512" s="18" t="str">
        <f t="shared" si="107"/>
        <v/>
      </c>
      <c r="I512" s="18" t="str">
        <f t="shared" si="107"/>
        <v/>
      </c>
      <c r="J512" s="18" t="str">
        <f t="shared" si="107"/>
        <v/>
      </c>
      <c r="K512" s="18" t="str">
        <f t="shared" si="107"/>
        <v/>
      </c>
      <c r="L512" s="18" t="str">
        <f t="shared" si="107"/>
        <v/>
      </c>
      <c r="M512" s="18">
        <f t="shared" si="107"/>
        <v>1843435.38</v>
      </c>
      <c r="N512" s="18">
        <f t="shared" si="107"/>
        <v>2291130.96</v>
      </c>
      <c r="O512" s="18" t="str">
        <f t="shared" si="107"/>
        <v/>
      </c>
      <c r="P512" s="18" t="str">
        <f t="shared" ref="P512" si="110">IFERROR(P481-P504,"")</f>
        <v/>
      </c>
      <c r="Q512" s="6"/>
      <c r="R512" s="9" t="s">
        <v>19</v>
      </c>
    </row>
    <row r="513" spans="1:18" ht="14">
      <c r="B513" s="16">
        <f t="shared" si="107"/>
        <v>0</v>
      </c>
      <c r="C513" s="16">
        <f t="shared" si="107"/>
        <v>0</v>
      </c>
      <c r="D513" s="16">
        <f t="shared" si="107"/>
        <v>0</v>
      </c>
      <c r="E513" s="16">
        <f t="shared" si="107"/>
        <v>0</v>
      </c>
      <c r="F513" s="16">
        <f t="shared" si="107"/>
        <v>0</v>
      </c>
      <c r="G513" s="16">
        <f t="shared" si="107"/>
        <v>0</v>
      </c>
      <c r="H513" s="16">
        <f t="shared" si="107"/>
        <v>0</v>
      </c>
      <c r="I513" s="16">
        <f t="shared" si="107"/>
        <v>0</v>
      </c>
      <c r="J513" s="16">
        <f t="shared" si="107"/>
        <v>0</v>
      </c>
      <c r="K513" s="16">
        <f t="shared" si="107"/>
        <v>0</v>
      </c>
      <c r="L513" s="16">
        <f t="shared" si="107"/>
        <v>0</v>
      </c>
      <c r="M513" s="16">
        <f t="shared" si="107"/>
        <v>1843435.38</v>
      </c>
      <c r="N513" s="16">
        <f t="shared" si="107"/>
        <v>8588440.9600000009</v>
      </c>
      <c r="O513" s="16">
        <f t="shared" si="107"/>
        <v>9190286</v>
      </c>
      <c r="P513" s="16" t="str">
        <f t="shared" ref="P513" si="111">IFERROR(P482-P505,"")</f>
        <v/>
      </c>
      <c r="Q513" s="6"/>
      <c r="R513" s="9" t="s">
        <v>15</v>
      </c>
    </row>
    <row r="514" spans="1:18" ht="14">
      <c r="B514" s="10" t="e">
        <f t="shared" ref="B514:O514" si="112">B513/B$446</f>
        <v>#DIV/0!</v>
      </c>
      <c r="C514" s="10" t="e">
        <f t="shared" si="112"/>
        <v>#DIV/0!</v>
      </c>
      <c r="D514" s="10" t="e">
        <f t="shared" si="112"/>
        <v>#DIV/0!</v>
      </c>
      <c r="E514" s="10" t="e">
        <f t="shared" si="112"/>
        <v>#DIV/0!</v>
      </c>
      <c r="F514" s="10" t="e">
        <f t="shared" si="112"/>
        <v>#DIV/0!</v>
      </c>
      <c r="G514" s="10" t="e">
        <f t="shared" si="112"/>
        <v>#DIV/0!</v>
      </c>
      <c r="H514" s="10" t="e">
        <f t="shared" si="112"/>
        <v>#DIV/0!</v>
      </c>
      <c r="I514" s="10" t="e">
        <f t="shared" si="112"/>
        <v>#DIV/0!</v>
      </c>
      <c r="J514" s="10" t="e">
        <f t="shared" si="112"/>
        <v>#DIV/0!</v>
      </c>
      <c r="K514" s="10" t="e">
        <f t="shared" si="112"/>
        <v>#DIV/0!</v>
      </c>
      <c r="L514" s="10" t="e">
        <f t="shared" si="112"/>
        <v>#DIV/0!</v>
      </c>
      <c r="M514" s="10">
        <f t="shared" si="112"/>
        <v>0.62070132179166637</v>
      </c>
      <c r="N514" s="10">
        <f t="shared" si="112"/>
        <v>0.61515133313159875</v>
      </c>
      <c r="O514" s="10">
        <f t="shared" si="112"/>
        <v>0.63212222758718406</v>
      </c>
      <c r="P514" s="10" t="e">
        <f t="shared" ref="P514" si="113">P513/P$446</f>
        <v>#VALUE!</v>
      </c>
      <c r="Q514" s="6"/>
      <c r="R514" s="24" t="s">
        <v>23</v>
      </c>
    </row>
    <row r="515" spans="1:18" s="87" customFormat="1" ht="14">
      <c r="A515" s="86"/>
      <c r="B515" s="19"/>
      <c r="C515" s="10" t="e">
        <f t="shared" ref="C515:M515" si="114">C513/B513-1</f>
        <v>#DIV/0!</v>
      </c>
      <c r="D515" s="10" t="e">
        <f t="shared" si="114"/>
        <v>#DIV/0!</v>
      </c>
      <c r="E515" s="10" t="e">
        <f t="shared" si="114"/>
        <v>#DIV/0!</v>
      </c>
      <c r="F515" s="10" t="e">
        <f t="shared" si="114"/>
        <v>#DIV/0!</v>
      </c>
      <c r="G515" s="10" t="e">
        <f t="shared" si="114"/>
        <v>#DIV/0!</v>
      </c>
      <c r="H515" s="10" t="e">
        <f t="shared" si="114"/>
        <v>#DIV/0!</v>
      </c>
      <c r="I515" s="10" t="e">
        <f t="shared" si="114"/>
        <v>#DIV/0!</v>
      </c>
      <c r="J515" s="10" t="e">
        <f t="shared" si="114"/>
        <v>#DIV/0!</v>
      </c>
      <c r="K515" s="10" t="e">
        <f t="shared" si="114"/>
        <v>#DIV/0!</v>
      </c>
      <c r="L515" s="10" t="e">
        <f t="shared" si="114"/>
        <v>#DIV/0!</v>
      </c>
      <c r="M515" s="10" t="e">
        <f t="shared" si="114"/>
        <v>#DIV/0!</v>
      </c>
      <c r="N515" s="10">
        <f>N513/M513-1</f>
        <v>3.658932476385476</v>
      </c>
      <c r="O515" s="10">
        <f>O513/N513-1</f>
        <v>7.0076168981430431E-2</v>
      </c>
      <c r="P515" s="10" t="e">
        <f>P513/O513-1</f>
        <v>#VALUE!</v>
      </c>
      <c r="Q515" s="17"/>
      <c r="R515" s="14" t="s">
        <v>20</v>
      </c>
    </row>
    <row r="516" spans="1:18" ht="14">
      <c r="B516" s="372" t="s">
        <v>360</v>
      </c>
      <c r="C516" s="372"/>
      <c r="D516" s="372"/>
      <c r="E516" s="372"/>
      <c r="F516" s="372"/>
      <c r="G516" s="372"/>
      <c r="H516" s="372"/>
      <c r="I516" s="372"/>
      <c r="J516" s="372"/>
      <c r="K516" s="372"/>
      <c r="L516" s="372"/>
      <c r="M516" s="372"/>
      <c r="N516" s="372"/>
      <c r="O516" s="372"/>
      <c r="P516" s="214"/>
      <c r="Q516" s="6"/>
      <c r="R516" s="9"/>
    </row>
    <row r="517" spans="1:18" ht="14">
      <c r="B517" s="7" t="str">
        <f t="shared" ref="B517:P520" si="115">IFERROR(VLOOKUP($B$516,$127:$213,MATCH($R517&amp;"/"&amp;B$347,$125:$125,0),FALSE),"")</f>
        <v/>
      </c>
      <c r="C517" s="7" t="str">
        <f t="shared" si="115"/>
        <v/>
      </c>
      <c r="D517" s="7" t="str">
        <f t="shared" si="115"/>
        <v/>
      </c>
      <c r="E517" s="7" t="str">
        <f t="shared" si="115"/>
        <v/>
      </c>
      <c r="F517" s="7" t="str">
        <f t="shared" si="115"/>
        <v/>
      </c>
      <c r="G517" s="7" t="str">
        <f t="shared" si="115"/>
        <v/>
      </c>
      <c r="H517" s="7" t="str">
        <f t="shared" si="115"/>
        <v/>
      </c>
      <c r="I517" s="7" t="str">
        <f t="shared" si="115"/>
        <v/>
      </c>
      <c r="J517" s="7" t="str">
        <f t="shared" si="115"/>
        <v/>
      </c>
      <c r="K517" s="7" t="str">
        <f t="shared" si="115"/>
        <v/>
      </c>
      <c r="L517" s="7" t="str">
        <f t="shared" si="115"/>
        <v/>
      </c>
      <c r="M517" s="7" t="str">
        <f t="shared" si="115"/>
        <v/>
      </c>
      <c r="N517" s="7">
        <f t="shared" si="115"/>
        <v>0</v>
      </c>
      <c r="O517" s="7">
        <f t="shared" si="115"/>
        <v>145445</v>
      </c>
      <c r="P517" s="7" t="str">
        <f t="shared" si="115"/>
        <v/>
      </c>
      <c r="Q517" s="6"/>
      <c r="R517" s="9" t="s">
        <v>12</v>
      </c>
    </row>
    <row r="518" spans="1:18" ht="14">
      <c r="B518" s="7" t="str">
        <f t="shared" si="115"/>
        <v/>
      </c>
      <c r="C518" s="7" t="str">
        <f t="shared" si="115"/>
        <v/>
      </c>
      <c r="D518" s="7" t="str">
        <f t="shared" si="115"/>
        <v/>
      </c>
      <c r="E518" s="7" t="str">
        <f t="shared" si="115"/>
        <v/>
      </c>
      <c r="F518" s="7" t="str">
        <f t="shared" si="115"/>
        <v/>
      </c>
      <c r="G518" s="7" t="str">
        <f t="shared" si="115"/>
        <v/>
      </c>
      <c r="H518" s="7" t="str">
        <f t="shared" si="115"/>
        <v/>
      </c>
      <c r="I518" s="7" t="str">
        <f t="shared" si="115"/>
        <v/>
      </c>
      <c r="J518" s="7" t="str">
        <f t="shared" si="115"/>
        <v/>
      </c>
      <c r="K518" s="7" t="str">
        <f t="shared" si="115"/>
        <v/>
      </c>
      <c r="L518" s="7" t="str">
        <f t="shared" si="115"/>
        <v/>
      </c>
      <c r="M518" s="7" t="str">
        <f t="shared" si="115"/>
        <v/>
      </c>
      <c r="N518" s="7">
        <f t="shared" si="115"/>
        <v>24671</v>
      </c>
      <c r="O518" s="7">
        <f t="shared" si="115"/>
        <v>137316</v>
      </c>
      <c r="P518" s="7" t="str">
        <f t="shared" si="115"/>
        <v/>
      </c>
      <c r="Q518" s="6"/>
      <c r="R518" s="9" t="s">
        <v>13</v>
      </c>
    </row>
    <row r="519" spans="1:18" ht="14">
      <c r="B519" s="7" t="str">
        <f t="shared" si="115"/>
        <v/>
      </c>
      <c r="C519" s="7" t="str">
        <f t="shared" si="115"/>
        <v/>
      </c>
      <c r="D519" s="7" t="str">
        <f t="shared" si="115"/>
        <v/>
      </c>
      <c r="E519" s="7" t="str">
        <f t="shared" si="115"/>
        <v/>
      </c>
      <c r="F519" s="7" t="str">
        <f t="shared" si="115"/>
        <v/>
      </c>
      <c r="G519" s="7" t="str">
        <f t="shared" si="115"/>
        <v/>
      </c>
      <c r="H519" s="7" t="str">
        <f t="shared" si="115"/>
        <v/>
      </c>
      <c r="I519" s="7" t="str">
        <f t="shared" si="115"/>
        <v/>
      </c>
      <c r="J519" s="7" t="str">
        <f t="shared" si="115"/>
        <v/>
      </c>
      <c r="K519" s="7" t="str">
        <f t="shared" si="115"/>
        <v/>
      </c>
      <c r="L519" s="7" t="str">
        <f t="shared" si="115"/>
        <v/>
      </c>
      <c r="M519" s="7" t="str">
        <f t="shared" si="115"/>
        <v/>
      </c>
      <c r="N519" s="7">
        <f t="shared" si="115"/>
        <v>52035</v>
      </c>
      <c r="O519" s="7" t="str">
        <f t="shared" si="115"/>
        <v/>
      </c>
      <c r="P519" s="7" t="str">
        <f t="shared" si="115"/>
        <v/>
      </c>
      <c r="Q519" s="6"/>
      <c r="R519" s="9" t="s">
        <v>14</v>
      </c>
    </row>
    <row r="520" spans="1:18" ht="14">
      <c r="B520" s="18" t="str">
        <f t="shared" si="115"/>
        <v/>
      </c>
      <c r="C520" s="18" t="str">
        <f t="shared" si="115"/>
        <v/>
      </c>
      <c r="D520" s="18" t="str">
        <f t="shared" si="115"/>
        <v/>
      </c>
      <c r="E520" s="18" t="str">
        <f t="shared" si="115"/>
        <v/>
      </c>
      <c r="F520" s="18" t="str">
        <f t="shared" si="115"/>
        <v/>
      </c>
      <c r="G520" s="18" t="str">
        <f t="shared" si="115"/>
        <v/>
      </c>
      <c r="H520" s="18" t="str">
        <f t="shared" si="115"/>
        <v/>
      </c>
      <c r="I520" s="18" t="str">
        <f t="shared" si="115"/>
        <v/>
      </c>
      <c r="J520" s="18" t="str">
        <f t="shared" si="115"/>
        <v/>
      </c>
      <c r="K520" s="18" t="str">
        <f t="shared" si="115"/>
        <v/>
      </c>
      <c r="L520" s="18" t="str">
        <f t="shared" si="115"/>
        <v/>
      </c>
      <c r="M520" s="18">
        <f t="shared" si="115"/>
        <v>138553.24</v>
      </c>
      <c r="N520" s="18">
        <f t="shared" si="115"/>
        <v>498505.49</v>
      </c>
      <c r="O520" s="18" t="str">
        <f t="shared" si="115"/>
        <v/>
      </c>
      <c r="P520" s="18" t="str">
        <f t="shared" si="115"/>
        <v/>
      </c>
      <c r="Q520" s="6"/>
      <c r="R520" s="9" t="s">
        <v>19</v>
      </c>
    </row>
    <row r="521" spans="1:18" ht="14">
      <c r="B521" s="18">
        <f>SUM(B517:B520)</f>
        <v>0</v>
      </c>
      <c r="C521" s="18">
        <f t="shared" ref="C521:M521" si="116">SUM(C517:C520)</f>
        <v>0</v>
      </c>
      <c r="D521" s="18">
        <f t="shared" si="116"/>
        <v>0</v>
      </c>
      <c r="E521" s="18">
        <f t="shared" si="116"/>
        <v>0</v>
      </c>
      <c r="F521" s="18">
        <f t="shared" si="116"/>
        <v>0</v>
      </c>
      <c r="G521" s="18">
        <f t="shared" si="116"/>
        <v>0</v>
      </c>
      <c r="H521" s="18">
        <f t="shared" si="116"/>
        <v>0</v>
      </c>
      <c r="I521" s="18">
        <f t="shared" si="116"/>
        <v>0</v>
      </c>
      <c r="J521" s="18">
        <f t="shared" si="116"/>
        <v>0</v>
      </c>
      <c r="K521" s="18">
        <f t="shared" si="116"/>
        <v>0</v>
      </c>
      <c r="L521" s="18">
        <f t="shared" si="116"/>
        <v>0</v>
      </c>
      <c r="M521" s="18">
        <f t="shared" si="116"/>
        <v>138553.24</v>
      </c>
      <c r="N521" s="18">
        <f>IF(N518="",N517*4,IF(N519="",(N518+N517)*2,IF(N520="",((N519+N518+N517)/3)*4,SUM(N517:N520))))</f>
        <v>575211.49</v>
      </c>
      <c r="O521" s="18">
        <f>IF(O518="",O517*4,IF(O519="",(O518+O517)*2,IF(O520="",((O519+O518+O517)/3)*4,SUM(O517:O520))))</f>
        <v>565522</v>
      </c>
      <c r="P521" s="18" t="e">
        <f>IF(P518="",P517*4,IF(P519="",(P518+P517)*2,IF(P520="",((P519+P518+P517)/3)*4,SUM(P517:P520))))</f>
        <v>#VALUE!</v>
      </c>
      <c r="Q521" s="6"/>
      <c r="R521" s="9" t="s">
        <v>15</v>
      </c>
    </row>
    <row r="522" spans="1:18" ht="14">
      <c r="B522" s="23" t="e">
        <f t="shared" ref="B522:N522" si="117">B521/B$482</f>
        <v>#DIV/0!</v>
      </c>
      <c r="C522" s="23" t="e">
        <f t="shared" si="117"/>
        <v>#DIV/0!</v>
      </c>
      <c r="D522" s="23" t="e">
        <f t="shared" si="117"/>
        <v>#DIV/0!</v>
      </c>
      <c r="E522" s="23" t="e">
        <f t="shared" si="117"/>
        <v>#DIV/0!</v>
      </c>
      <c r="F522" s="23" t="e">
        <f t="shared" si="117"/>
        <v>#DIV/0!</v>
      </c>
      <c r="G522" s="23" t="e">
        <f t="shared" si="117"/>
        <v>#DIV/0!</v>
      </c>
      <c r="H522" s="23" t="e">
        <f t="shared" si="117"/>
        <v>#DIV/0!</v>
      </c>
      <c r="I522" s="23" t="e">
        <f t="shared" si="117"/>
        <v>#DIV/0!</v>
      </c>
      <c r="J522" s="23" t="e">
        <f t="shared" si="117"/>
        <v>#DIV/0!</v>
      </c>
      <c r="K522" s="23" t="e">
        <f t="shared" si="117"/>
        <v>#DIV/0!</v>
      </c>
      <c r="L522" s="23" t="e">
        <f t="shared" si="117"/>
        <v>#DIV/0!</v>
      </c>
      <c r="M522" s="23">
        <f t="shared" si="117"/>
        <v>4.3680330910287085E-2</v>
      </c>
      <c r="N522" s="23">
        <f t="shared" si="117"/>
        <v>3.9043472441001065E-2</v>
      </c>
      <c r="O522" s="23">
        <f>O521/O$482</f>
        <v>3.6468547729958299E-2</v>
      </c>
      <c r="P522" s="23" t="e">
        <f>P521/P$482</f>
        <v>#VALUE!</v>
      </c>
      <c r="Q522" s="6"/>
      <c r="R522" s="11" t="s">
        <v>388</v>
      </c>
    </row>
    <row r="523" spans="1:18" s="87" customFormat="1" ht="14">
      <c r="A523" s="86"/>
      <c r="B523" s="19"/>
      <c r="C523" s="10" t="e">
        <f t="shared" ref="C523:M523" si="118">C521/B521-1</f>
        <v>#DIV/0!</v>
      </c>
      <c r="D523" s="10" t="e">
        <f t="shared" si="118"/>
        <v>#DIV/0!</v>
      </c>
      <c r="E523" s="10" t="e">
        <f t="shared" si="118"/>
        <v>#DIV/0!</v>
      </c>
      <c r="F523" s="10" t="e">
        <f t="shared" si="118"/>
        <v>#DIV/0!</v>
      </c>
      <c r="G523" s="10" t="e">
        <f t="shared" si="118"/>
        <v>#DIV/0!</v>
      </c>
      <c r="H523" s="10" t="e">
        <f t="shared" si="118"/>
        <v>#DIV/0!</v>
      </c>
      <c r="I523" s="10" t="e">
        <f t="shared" si="118"/>
        <v>#DIV/0!</v>
      </c>
      <c r="J523" s="10" t="e">
        <f t="shared" si="118"/>
        <v>#DIV/0!</v>
      </c>
      <c r="K523" s="10" t="e">
        <f t="shared" si="118"/>
        <v>#DIV/0!</v>
      </c>
      <c r="L523" s="10" t="e">
        <f t="shared" si="118"/>
        <v>#DIV/0!</v>
      </c>
      <c r="M523" s="10" t="e">
        <f t="shared" si="118"/>
        <v>#DIV/0!</v>
      </c>
      <c r="N523" s="10">
        <f>N521/M521-1</f>
        <v>3.1515556763594992</v>
      </c>
      <c r="O523" s="10">
        <f>O521/N521-1</f>
        <v>-1.684509118550459E-2</v>
      </c>
      <c r="P523" s="10" t="e">
        <f>P521/O521-1</f>
        <v>#VALUE!</v>
      </c>
      <c r="Q523" s="17"/>
      <c r="R523" s="14" t="s">
        <v>20</v>
      </c>
    </row>
    <row r="524" spans="1:18" ht="14">
      <c r="B524" s="372" t="s">
        <v>386</v>
      </c>
      <c r="C524" s="372"/>
      <c r="D524" s="372"/>
      <c r="E524" s="372"/>
      <c r="F524" s="372"/>
      <c r="G524" s="372"/>
      <c r="H524" s="372"/>
      <c r="I524" s="372"/>
      <c r="J524" s="372"/>
      <c r="K524" s="372"/>
      <c r="L524" s="372"/>
      <c r="M524" s="372"/>
      <c r="N524" s="372"/>
      <c r="O524" s="372"/>
      <c r="P524" s="214"/>
      <c r="Q524" s="6"/>
      <c r="R524" s="9"/>
    </row>
    <row r="525" spans="1:18" ht="14">
      <c r="B525" s="7" t="str">
        <f t="shared" ref="B525:P528" si="119">IFERROR(VLOOKUP($B$524,$127:$213,MATCH($R525&amp;"/"&amp;B$347,$125:$125,0),FALSE),"")</f>
        <v/>
      </c>
      <c r="C525" s="7" t="str">
        <f t="shared" si="119"/>
        <v/>
      </c>
      <c r="D525" s="7" t="str">
        <f t="shared" si="119"/>
        <v/>
      </c>
      <c r="E525" s="7" t="str">
        <f t="shared" si="119"/>
        <v/>
      </c>
      <c r="F525" s="7" t="str">
        <f t="shared" si="119"/>
        <v/>
      </c>
      <c r="G525" s="7" t="str">
        <f t="shared" si="119"/>
        <v/>
      </c>
      <c r="H525" s="7" t="str">
        <f t="shared" si="119"/>
        <v/>
      </c>
      <c r="I525" s="7" t="str">
        <f t="shared" si="119"/>
        <v/>
      </c>
      <c r="J525" s="7" t="str">
        <f t="shared" si="119"/>
        <v/>
      </c>
      <c r="K525" s="7" t="str">
        <f t="shared" si="119"/>
        <v/>
      </c>
      <c r="L525" s="7" t="str">
        <f t="shared" si="119"/>
        <v/>
      </c>
      <c r="M525" s="7" t="str">
        <f t="shared" si="119"/>
        <v/>
      </c>
      <c r="N525" s="7">
        <f t="shared" si="119"/>
        <v>-68658</v>
      </c>
      <c r="O525" s="7">
        <f t="shared" si="119"/>
        <v>0</v>
      </c>
      <c r="P525" s="7" t="str">
        <f t="shared" si="119"/>
        <v/>
      </c>
      <c r="Q525" s="6"/>
      <c r="R525" s="9" t="s">
        <v>12</v>
      </c>
    </row>
    <row r="526" spans="1:18" ht="14">
      <c r="B526" s="7" t="str">
        <f t="shared" si="119"/>
        <v/>
      </c>
      <c r="C526" s="7" t="str">
        <f t="shared" si="119"/>
        <v/>
      </c>
      <c r="D526" s="7" t="str">
        <f t="shared" si="119"/>
        <v/>
      </c>
      <c r="E526" s="7" t="str">
        <f t="shared" si="119"/>
        <v/>
      </c>
      <c r="F526" s="7" t="str">
        <f t="shared" si="119"/>
        <v/>
      </c>
      <c r="G526" s="7" t="str">
        <f t="shared" si="119"/>
        <v/>
      </c>
      <c r="H526" s="7" t="str">
        <f t="shared" si="119"/>
        <v/>
      </c>
      <c r="I526" s="7" t="str">
        <f t="shared" si="119"/>
        <v/>
      </c>
      <c r="J526" s="7" t="str">
        <f t="shared" si="119"/>
        <v/>
      </c>
      <c r="K526" s="7" t="str">
        <f t="shared" si="119"/>
        <v/>
      </c>
      <c r="L526" s="7" t="str">
        <f t="shared" si="119"/>
        <v/>
      </c>
      <c r="M526" s="7" t="str">
        <f t="shared" si="119"/>
        <v/>
      </c>
      <c r="N526" s="7">
        <f t="shared" si="119"/>
        <v>0</v>
      </c>
      <c r="O526" s="7">
        <f t="shared" si="119"/>
        <v>0</v>
      </c>
      <c r="P526" s="7" t="str">
        <f t="shared" si="119"/>
        <v/>
      </c>
      <c r="Q526" s="6"/>
      <c r="R526" s="9" t="s">
        <v>13</v>
      </c>
    </row>
    <row r="527" spans="1:18" ht="14">
      <c r="B527" s="7" t="str">
        <f t="shared" si="119"/>
        <v/>
      </c>
      <c r="C527" s="7" t="str">
        <f t="shared" si="119"/>
        <v/>
      </c>
      <c r="D527" s="7" t="str">
        <f t="shared" si="119"/>
        <v/>
      </c>
      <c r="E527" s="7" t="str">
        <f t="shared" si="119"/>
        <v/>
      </c>
      <c r="F527" s="7" t="str">
        <f t="shared" si="119"/>
        <v/>
      </c>
      <c r="G527" s="7" t="str">
        <f t="shared" si="119"/>
        <v/>
      </c>
      <c r="H527" s="7" t="str">
        <f t="shared" si="119"/>
        <v/>
      </c>
      <c r="I527" s="7" t="str">
        <f t="shared" si="119"/>
        <v/>
      </c>
      <c r="J527" s="7" t="str">
        <f t="shared" si="119"/>
        <v/>
      </c>
      <c r="K527" s="7" t="str">
        <f t="shared" si="119"/>
        <v/>
      </c>
      <c r="L527" s="7" t="str">
        <f t="shared" si="119"/>
        <v/>
      </c>
      <c r="M527" s="7" t="str">
        <f t="shared" si="119"/>
        <v/>
      </c>
      <c r="N527" s="7">
        <f t="shared" si="119"/>
        <v>0</v>
      </c>
      <c r="O527" s="7" t="str">
        <f t="shared" si="119"/>
        <v/>
      </c>
      <c r="P527" s="7" t="str">
        <f t="shared" si="119"/>
        <v/>
      </c>
      <c r="Q527" s="6"/>
      <c r="R527" s="9" t="s">
        <v>14</v>
      </c>
    </row>
    <row r="528" spans="1:18" ht="14">
      <c r="B528" s="18" t="str">
        <f t="shared" si="119"/>
        <v/>
      </c>
      <c r="C528" s="18" t="str">
        <f t="shared" si="119"/>
        <v/>
      </c>
      <c r="D528" s="18" t="str">
        <f t="shared" si="119"/>
        <v/>
      </c>
      <c r="E528" s="18" t="str">
        <f t="shared" si="119"/>
        <v/>
      </c>
      <c r="F528" s="18" t="str">
        <f t="shared" si="119"/>
        <v/>
      </c>
      <c r="G528" s="18" t="str">
        <f t="shared" si="119"/>
        <v/>
      </c>
      <c r="H528" s="18" t="str">
        <f t="shared" si="119"/>
        <v/>
      </c>
      <c r="I528" s="18" t="str">
        <f t="shared" si="119"/>
        <v/>
      </c>
      <c r="J528" s="18" t="str">
        <f t="shared" si="119"/>
        <v/>
      </c>
      <c r="K528" s="18" t="str">
        <f t="shared" si="119"/>
        <v/>
      </c>
      <c r="L528" s="18" t="str">
        <f t="shared" si="119"/>
        <v/>
      </c>
      <c r="M528" s="18">
        <f t="shared" si="119"/>
        <v>0</v>
      </c>
      <c r="N528" s="18">
        <f t="shared" si="119"/>
        <v>0</v>
      </c>
      <c r="O528" s="18" t="str">
        <f t="shared" si="119"/>
        <v/>
      </c>
      <c r="P528" s="18" t="str">
        <f t="shared" si="119"/>
        <v/>
      </c>
      <c r="Q528" s="6"/>
      <c r="R528" s="9" t="s">
        <v>19</v>
      </c>
    </row>
    <row r="529" spans="1:18" ht="14">
      <c r="B529" s="18">
        <f>SUM(B525:B528)</f>
        <v>0</v>
      </c>
      <c r="C529" s="18">
        <f t="shared" ref="C529:M529" si="120">SUM(C525:C528)</f>
        <v>0</v>
      </c>
      <c r="D529" s="18">
        <f t="shared" si="120"/>
        <v>0</v>
      </c>
      <c r="E529" s="18">
        <f t="shared" si="120"/>
        <v>0</v>
      </c>
      <c r="F529" s="18">
        <f t="shared" si="120"/>
        <v>0</v>
      </c>
      <c r="G529" s="18">
        <f t="shared" si="120"/>
        <v>0</v>
      </c>
      <c r="H529" s="18">
        <f t="shared" si="120"/>
        <v>0</v>
      </c>
      <c r="I529" s="18">
        <f t="shared" si="120"/>
        <v>0</v>
      </c>
      <c r="J529" s="18">
        <f t="shared" si="120"/>
        <v>0</v>
      </c>
      <c r="K529" s="18">
        <f t="shared" si="120"/>
        <v>0</v>
      </c>
      <c r="L529" s="18">
        <f t="shared" si="120"/>
        <v>0</v>
      </c>
      <c r="M529" s="18">
        <f t="shared" si="120"/>
        <v>0</v>
      </c>
      <c r="N529" s="18">
        <f>IF(N526="",N525*4,IF(N527="",(N526+N525)*2,IF(N528="",((N527+N526+N525)/3)*4,SUM(N525:N528))))</f>
        <v>-68658</v>
      </c>
      <c r="O529" s="18">
        <f>IF(O526="",O525*4,IF(O527="",(O526+O525)*2,IF(O528="",((O527+O526+O525)/3)*4,SUM(O525:O528))))</f>
        <v>0</v>
      </c>
      <c r="P529" s="18" t="e">
        <f>IF(P526="",P525*4,IF(P527="",(P526+P525)*2,IF(P528="",((P527+P526+P525)/3)*4,SUM(P525:P528))))</f>
        <v>#VALUE!</v>
      </c>
      <c r="Q529" s="6"/>
      <c r="R529" s="9" t="s">
        <v>15</v>
      </c>
    </row>
    <row r="530" spans="1:18" ht="14">
      <c r="B530" s="23" t="e">
        <f t="shared" ref="B530:N530" si="121">B529/B$482</f>
        <v>#DIV/0!</v>
      </c>
      <c r="C530" s="23" t="e">
        <f t="shared" si="121"/>
        <v>#DIV/0!</v>
      </c>
      <c r="D530" s="23" t="e">
        <f t="shared" si="121"/>
        <v>#DIV/0!</v>
      </c>
      <c r="E530" s="23" t="e">
        <f t="shared" si="121"/>
        <v>#DIV/0!</v>
      </c>
      <c r="F530" s="23" t="e">
        <f t="shared" si="121"/>
        <v>#DIV/0!</v>
      </c>
      <c r="G530" s="23" t="e">
        <f t="shared" si="121"/>
        <v>#DIV/0!</v>
      </c>
      <c r="H530" s="23" t="e">
        <f t="shared" si="121"/>
        <v>#DIV/0!</v>
      </c>
      <c r="I530" s="23" t="e">
        <f t="shared" si="121"/>
        <v>#DIV/0!</v>
      </c>
      <c r="J530" s="23" t="e">
        <f t="shared" si="121"/>
        <v>#DIV/0!</v>
      </c>
      <c r="K530" s="23" t="e">
        <f t="shared" si="121"/>
        <v>#DIV/0!</v>
      </c>
      <c r="L530" s="23" t="e">
        <f t="shared" si="121"/>
        <v>#DIV/0!</v>
      </c>
      <c r="M530" s="23">
        <f t="shared" si="121"/>
        <v>0</v>
      </c>
      <c r="N530" s="23">
        <f t="shared" si="121"/>
        <v>-4.66028022293896E-3</v>
      </c>
      <c r="O530" s="23">
        <f>O529/O$482</f>
        <v>0</v>
      </c>
      <c r="P530" s="23" t="e">
        <f>P529/P$482</f>
        <v>#VALUE!</v>
      </c>
      <c r="Q530" s="6"/>
      <c r="R530" s="11" t="s">
        <v>388</v>
      </c>
    </row>
    <row r="531" spans="1:18" s="87" customFormat="1" ht="14">
      <c r="A531" s="86"/>
      <c r="B531" s="19"/>
      <c r="C531" s="10" t="e">
        <f t="shared" ref="C531:M531" si="122">C529/B529-1</f>
        <v>#DIV/0!</v>
      </c>
      <c r="D531" s="10" t="e">
        <f t="shared" si="122"/>
        <v>#DIV/0!</v>
      </c>
      <c r="E531" s="10" t="e">
        <f t="shared" si="122"/>
        <v>#DIV/0!</v>
      </c>
      <c r="F531" s="10" t="e">
        <f t="shared" si="122"/>
        <v>#DIV/0!</v>
      </c>
      <c r="G531" s="10" t="e">
        <f t="shared" si="122"/>
        <v>#DIV/0!</v>
      </c>
      <c r="H531" s="10" t="e">
        <f t="shared" si="122"/>
        <v>#DIV/0!</v>
      </c>
      <c r="I531" s="10" t="e">
        <f t="shared" si="122"/>
        <v>#DIV/0!</v>
      </c>
      <c r="J531" s="10" t="e">
        <f t="shared" si="122"/>
        <v>#DIV/0!</v>
      </c>
      <c r="K531" s="10" t="e">
        <f t="shared" si="122"/>
        <v>#DIV/0!</v>
      </c>
      <c r="L531" s="10" t="e">
        <f t="shared" si="122"/>
        <v>#DIV/0!</v>
      </c>
      <c r="M531" s="10" t="e">
        <f t="shared" si="122"/>
        <v>#DIV/0!</v>
      </c>
      <c r="N531" s="10" t="e">
        <f>N529/M529-1</f>
        <v>#DIV/0!</v>
      </c>
      <c r="O531" s="10">
        <f>O529/N529-1</f>
        <v>-1</v>
      </c>
      <c r="P531" s="10" t="e">
        <f>P529/O529-1</f>
        <v>#VALUE!</v>
      </c>
      <c r="Q531" s="17"/>
      <c r="R531" s="14" t="s">
        <v>20</v>
      </c>
    </row>
    <row r="532" spans="1:18" ht="14">
      <c r="B532" s="363" t="s">
        <v>29</v>
      </c>
      <c r="C532" s="363"/>
      <c r="D532" s="363"/>
      <c r="E532" s="363"/>
      <c r="F532" s="363"/>
      <c r="G532" s="363"/>
      <c r="H532" s="363"/>
      <c r="I532" s="363"/>
      <c r="J532" s="363"/>
      <c r="K532" s="363"/>
      <c r="L532" s="363"/>
      <c r="M532" s="363"/>
      <c r="N532" s="363"/>
      <c r="O532" s="363"/>
      <c r="P532" s="120"/>
      <c r="Q532" s="6"/>
      <c r="R532" s="3"/>
    </row>
    <row r="533" spans="1:18" ht="14">
      <c r="B533" s="16" t="str">
        <f t="shared" ref="B533:O537" si="123">IFERROR(B478-B485-B501-B517-B525,"")</f>
        <v/>
      </c>
      <c r="C533" s="16" t="str">
        <f t="shared" si="123"/>
        <v/>
      </c>
      <c r="D533" s="16" t="str">
        <f t="shared" si="123"/>
        <v/>
      </c>
      <c r="E533" s="16" t="str">
        <f t="shared" si="123"/>
        <v/>
      </c>
      <c r="F533" s="16" t="str">
        <f t="shared" si="123"/>
        <v/>
      </c>
      <c r="G533" s="16" t="str">
        <f t="shared" si="123"/>
        <v/>
      </c>
      <c r="H533" s="16" t="str">
        <f t="shared" si="123"/>
        <v/>
      </c>
      <c r="I533" s="16" t="str">
        <f t="shared" si="123"/>
        <v/>
      </c>
      <c r="J533" s="16" t="str">
        <f t="shared" si="123"/>
        <v/>
      </c>
      <c r="K533" s="16" t="str">
        <f t="shared" si="123"/>
        <v/>
      </c>
      <c r="L533" s="16" t="str">
        <f t="shared" si="123"/>
        <v/>
      </c>
      <c r="M533" s="16" t="str">
        <f t="shared" si="123"/>
        <v/>
      </c>
      <c r="N533" s="16">
        <f t="shared" si="123"/>
        <v>1684783</v>
      </c>
      <c r="O533" s="16">
        <f>IFERROR(O478-O485-O501-O517-O525,"")</f>
        <v>1733550</v>
      </c>
      <c r="P533" s="16" t="str">
        <f>IFERROR(P478-P485-P501-P517-P525,"")</f>
        <v/>
      </c>
      <c r="Q533" s="6"/>
      <c r="R533" s="9" t="s">
        <v>12</v>
      </c>
    </row>
    <row r="534" spans="1:18" ht="14">
      <c r="B534" s="7" t="str">
        <f t="shared" si="123"/>
        <v/>
      </c>
      <c r="C534" s="7" t="str">
        <f t="shared" si="123"/>
        <v/>
      </c>
      <c r="D534" s="7" t="str">
        <f t="shared" si="123"/>
        <v/>
      </c>
      <c r="E534" s="7" t="str">
        <f t="shared" si="123"/>
        <v/>
      </c>
      <c r="F534" s="7" t="str">
        <f t="shared" si="123"/>
        <v/>
      </c>
      <c r="G534" s="7" t="str">
        <f t="shared" si="123"/>
        <v/>
      </c>
      <c r="H534" s="7" t="str">
        <f t="shared" si="123"/>
        <v/>
      </c>
      <c r="I534" s="7" t="str">
        <f t="shared" si="123"/>
        <v/>
      </c>
      <c r="J534" s="7" t="str">
        <f t="shared" si="123"/>
        <v/>
      </c>
      <c r="K534" s="7" t="str">
        <f t="shared" si="123"/>
        <v/>
      </c>
      <c r="L534" s="7" t="str">
        <f t="shared" si="123"/>
        <v/>
      </c>
      <c r="M534" s="7" t="str">
        <f t="shared" si="123"/>
        <v/>
      </c>
      <c r="N534" s="7">
        <f t="shared" si="123"/>
        <v>1573466</v>
      </c>
      <c r="O534" s="7">
        <f t="shared" si="123"/>
        <v>1595039</v>
      </c>
      <c r="P534" s="7" t="str">
        <f t="shared" ref="P534" si="124">IFERROR(P479-P486-P502-P518-P526,"")</f>
        <v/>
      </c>
      <c r="Q534" s="6"/>
      <c r="R534" s="9" t="s">
        <v>13</v>
      </c>
    </row>
    <row r="535" spans="1:18" ht="14">
      <c r="B535" s="7" t="str">
        <f t="shared" si="123"/>
        <v/>
      </c>
      <c r="C535" s="7" t="str">
        <f t="shared" si="123"/>
        <v/>
      </c>
      <c r="D535" s="7" t="str">
        <f t="shared" si="123"/>
        <v/>
      </c>
      <c r="E535" s="7" t="str">
        <f t="shared" si="123"/>
        <v/>
      </c>
      <c r="F535" s="7" t="str">
        <f t="shared" si="123"/>
        <v/>
      </c>
      <c r="G535" s="7" t="str">
        <f t="shared" si="123"/>
        <v/>
      </c>
      <c r="H535" s="7" t="str">
        <f t="shared" si="123"/>
        <v/>
      </c>
      <c r="I535" s="7" t="str">
        <f t="shared" si="123"/>
        <v/>
      </c>
      <c r="J535" s="7" t="str">
        <f t="shared" si="123"/>
        <v/>
      </c>
      <c r="K535" s="7" t="str">
        <f t="shared" si="123"/>
        <v/>
      </c>
      <c r="L535" s="7" t="str">
        <f t="shared" si="123"/>
        <v/>
      </c>
      <c r="M535" s="7" t="str">
        <f t="shared" si="123"/>
        <v/>
      </c>
      <c r="N535" s="7">
        <f t="shared" si="123"/>
        <v>1684318</v>
      </c>
      <c r="O535" s="7" t="str">
        <f t="shared" si="123"/>
        <v/>
      </c>
      <c r="P535" s="7" t="str">
        <f t="shared" ref="P535" si="125">IFERROR(P480-P487-P503-P519-P527,"")</f>
        <v/>
      </c>
      <c r="Q535" s="6"/>
      <c r="R535" s="9" t="s">
        <v>14</v>
      </c>
    </row>
    <row r="536" spans="1:18" ht="14">
      <c r="B536" s="7" t="str">
        <f t="shared" si="123"/>
        <v/>
      </c>
      <c r="C536" s="18" t="str">
        <f t="shared" si="123"/>
        <v/>
      </c>
      <c r="D536" s="18" t="str">
        <f t="shared" si="123"/>
        <v/>
      </c>
      <c r="E536" s="18" t="str">
        <f t="shared" si="123"/>
        <v/>
      </c>
      <c r="F536" s="18" t="str">
        <f t="shared" si="123"/>
        <v/>
      </c>
      <c r="G536" s="18" t="str">
        <f t="shared" si="123"/>
        <v/>
      </c>
      <c r="H536" s="18" t="str">
        <f t="shared" si="123"/>
        <v/>
      </c>
      <c r="I536" s="18" t="str">
        <f t="shared" si="123"/>
        <v/>
      </c>
      <c r="J536" s="18" t="str">
        <f t="shared" si="123"/>
        <v/>
      </c>
      <c r="K536" s="18" t="str">
        <f t="shared" si="123"/>
        <v/>
      </c>
      <c r="L536" s="18" t="str">
        <f t="shared" si="123"/>
        <v/>
      </c>
      <c r="M536" s="18">
        <f t="shared" si="123"/>
        <v>1323243.8400000001</v>
      </c>
      <c r="N536" s="18">
        <f t="shared" si="123"/>
        <v>1322356.3000000003</v>
      </c>
      <c r="O536" s="18" t="str">
        <f t="shared" si="123"/>
        <v/>
      </c>
      <c r="P536" s="18" t="str">
        <f t="shared" ref="P536" si="126">IFERROR(P481-P488-P504-P520-P528,"")</f>
        <v/>
      </c>
      <c r="Q536" s="6"/>
      <c r="R536" s="9" t="s">
        <v>19</v>
      </c>
    </row>
    <row r="537" spans="1:18" ht="14">
      <c r="B537" s="25">
        <f t="shared" si="123"/>
        <v>0</v>
      </c>
      <c r="C537" s="18">
        <f t="shared" si="123"/>
        <v>0</v>
      </c>
      <c r="D537" s="18">
        <f t="shared" si="123"/>
        <v>0</v>
      </c>
      <c r="E537" s="18">
        <f t="shared" si="123"/>
        <v>0</v>
      </c>
      <c r="F537" s="18">
        <f t="shared" si="123"/>
        <v>0</v>
      </c>
      <c r="G537" s="18">
        <f t="shared" si="123"/>
        <v>0</v>
      </c>
      <c r="H537" s="18">
        <f t="shared" si="123"/>
        <v>0</v>
      </c>
      <c r="I537" s="18">
        <f t="shared" si="123"/>
        <v>0</v>
      </c>
      <c r="J537" s="18">
        <f t="shared" si="123"/>
        <v>0</v>
      </c>
      <c r="K537" s="18">
        <f t="shared" si="123"/>
        <v>0</v>
      </c>
      <c r="L537" s="18">
        <f t="shared" si="123"/>
        <v>0</v>
      </c>
      <c r="M537" s="18">
        <f t="shared" si="123"/>
        <v>1323243.8400000001</v>
      </c>
      <c r="N537" s="18">
        <f t="shared" si="123"/>
        <v>6264923.3000000007</v>
      </c>
      <c r="O537" s="18">
        <f t="shared" si="123"/>
        <v>6657178</v>
      </c>
      <c r="P537" s="18" t="str">
        <f t="shared" ref="P537" si="127">IFERROR(P482-P489-P505-P521-P529,"")</f>
        <v/>
      </c>
      <c r="Q537" s="6"/>
      <c r="R537" s="9" t="s">
        <v>15</v>
      </c>
    </row>
    <row r="538" spans="1:18" ht="14">
      <c r="B538" s="10" t="e">
        <f t="shared" ref="B538:O538" si="128">+B537/(B$446+B$454)</f>
        <v>#DIV/0!</v>
      </c>
      <c r="C538" s="10" t="e">
        <f t="shared" si="128"/>
        <v>#DIV/0!</v>
      </c>
      <c r="D538" s="10" t="e">
        <f t="shared" si="128"/>
        <v>#DIV/0!</v>
      </c>
      <c r="E538" s="10" t="e">
        <f t="shared" si="128"/>
        <v>#DIV/0!</v>
      </c>
      <c r="F538" s="10" t="e">
        <f t="shared" si="128"/>
        <v>#DIV/0!</v>
      </c>
      <c r="G538" s="10" t="e">
        <f t="shared" si="128"/>
        <v>#DIV/0!</v>
      </c>
      <c r="H538" s="10" t="e">
        <f t="shared" si="128"/>
        <v>#DIV/0!</v>
      </c>
      <c r="I538" s="10" t="e">
        <f t="shared" si="128"/>
        <v>#DIV/0!</v>
      </c>
      <c r="J538" s="10" t="e">
        <f t="shared" si="128"/>
        <v>#DIV/0!</v>
      </c>
      <c r="K538" s="10" t="e">
        <f t="shared" si="128"/>
        <v>#DIV/0!</v>
      </c>
      <c r="L538" s="10" t="e">
        <f t="shared" si="128"/>
        <v>#DIV/0!</v>
      </c>
      <c r="M538" s="10">
        <f t="shared" si="128"/>
        <v>0.41998049802393694</v>
      </c>
      <c r="N538" s="10">
        <f t="shared" si="128"/>
        <v>0.42653528060867024</v>
      </c>
      <c r="O538" s="10">
        <f t="shared" si="128"/>
        <v>0.43058069598659332</v>
      </c>
      <c r="P538" s="10" t="e">
        <f t="shared" ref="P538" si="129">+P537/(P$446+P$454)</f>
        <v>#VALUE!</v>
      </c>
      <c r="Q538" s="6"/>
      <c r="R538" s="11" t="s">
        <v>30</v>
      </c>
    </row>
    <row r="539" spans="1:18" ht="14">
      <c r="B539" s="366" t="s">
        <v>358</v>
      </c>
      <c r="C539" s="366"/>
      <c r="D539" s="366"/>
      <c r="E539" s="366"/>
      <c r="F539" s="366"/>
      <c r="G539" s="366"/>
      <c r="H539" s="366"/>
      <c r="I539" s="366"/>
      <c r="J539" s="366"/>
      <c r="K539" s="366"/>
      <c r="L539" s="366"/>
      <c r="M539" s="366"/>
      <c r="N539" s="366"/>
      <c r="O539" s="366"/>
      <c r="P539" s="122"/>
      <c r="Q539" s="6"/>
      <c r="R539" s="3"/>
    </row>
    <row r="540" spans="1:18" ht="14">
      <c r="B540" s="16" t="str">
        <f t="shared" ref="B540:P543" si="130">IFERROR(VLOOKUP($B$539,$127:$213,MATCH($R540&amp;"/"&amp;B$347,$125:$125,0),FALSE),"")</f>
        <v/>
      </c>
      <c r="C540" s="16" t="str">
        <f t="shared" si="130"/>
        <v/>
      </c>
      <c r="D540" s="16" t="str">
        <f t="shared" si="130"/>
        <v/>
      </c>
      <c r="E540" s="16" t="str">
        <f t="shared" si="130"/>
        <v/>
      </c>
      <c r="F540" s="16" t="str">
        <f t="shared" si="130"/>
        <v/>
      </c>
      <c r="G540" s="16" t="str">
        <f t="shared" si="130"/>
        <v/>
      </c>
      <c r="H540" s="16" t="str">
        <f t="shared" si="130"/>
        <v/>
      </c>
      <c r="I540" s="16" t="str">
        <f t="shared" si="130"/>
        <v/>
      </c>
      <c r="J540" s="16" t="str">
        <f t="shared" si="130"/>
        <v/>
      </c>
      <c r="K540" s="16" t="str">
        <f t="shared" si="130"/>
        <v/>
      </c>
      <c r="L540" s="16" t="str">
        <f t="shared" si="130"/>
        <v/>
      </c>
      <c r="M540" s="16" t="str">
        <f t="shared" si="130"/>
        <v/>
      </c>
      <c r="N540" s="16">
        <f t="shared" si="130"/>
        <v>316472</v>
      </c>
      <c r="O540" s="16">
        <f t="shared" si="130"/>
        <v>359894</v>
      </c>
      <c r="P540" s="16" t="str">
        <f t="shared" si="130"/>
        <v/>
      </c>
      <c r="Q540" s="6"/>
      <c r="R540" s="9" t="s">
        <v>12</v>
      </c>
    </row>
    <row r="541" spans="1:18" ht="14">
      <c r="B541" s="7" t="str">
        <f t="shared" si="130"/>
        <v/>
      </c>
      <c r="C541" s="7" t="str">
        <f t="shared" si="130"/>
        <v/>
      </c>
      <c r="D541" s="7" t="str">
        <f t="shared" si="130"/>
        <v/>
      </c>
      <c r="E541" s="7" t="str">
        <f t="shared" si="130"/>
        <v/>
      </c>
      <c r="F541" s="7" t="str">
        <f t="shared" si="130"/>
        <v/>
      </c>
      <c r="G541" s="7" t="str">
        <f t="shared" si="130"/>
        <v/>
      </c>
      <c r="H541" s="7" t="str">
        <f t="shared" si="130"/>
        <v/>
      </c>
      <c r="I541" s="7" t="str">
        <f t="shared" si="130"/>
        <v/>
      </c>
      <c r="J541" s="7" t="str">
        <f t="shared" si="130"/>
        <v/>
      </c>
      <c r="K541" s="7" t="str">
        <f t="shared" si="130"/>
        <v/>
      </c>
      <c r="L541" s="7" t="str">
        <f t="shared" si="130"/>
        <v/>
      </c>
      <c r="M541" s="7" t="str">
        <f t="shared" si="130"/>
        <v/>
      </c>
      <c r="N541" s="7">
        <f t="shared" si="130"/>
        <v>306913</v>
      </c>
      <c r="O541" s="7">
        <f t="shared" si="130"/>
        <v>324967</v>
      </c>
      <c r="P541" s="7" t="str">
        <f t="shared" si="130"/>
        <v/>
      </c>
      <c r="Q541" s="6"/>
      <c r="R541" s="9" t="s">
        <v>13</v>
      </c>
    </row>
    <row r="542" spans="1:18" ht="14">
      <c r="B542" s="7" t="str">
        <f t="shared" si="130"/>
        <v/>
      </c>
      <c r="C542" s="7" t="str">
        <f t="shared" si="130"/>
        <v/>
      </c>
      <c r="D542" s="7" t="str">
        <f t="shared" si="130"/>
        <v/>
      </c>
      <c r="E542" s="7" t="str">
        <f t="shared" si="130"/>
        <v/>
      </c>
      <c r="F542" s="7" t="str">
        <f t="shared" si="130"/>
        <v/>
      </c>
      <c r="G542" s="7" t="str">
        <f t="shared" si="130"/>
        <v/>
      </c>
      <c r="H542" s="7" t="str">
        <f t="shared" si="130"/>
        <v/>
      </c>
      <c r="I542" s="7" t="str">
        <f t="shared" si="130"/>
        <v/>
      </c>
      <c r="J542" s="7" t="str">
        <f t="shared" si="130"/>
        <v/>
      </c>
      <c r="K542" s="7" t="str">
        <f t="shared" si="130"/>
        <v/>
      </c>
      <c r="L542" s="7" t="str">
        <f t="shared" si="130"/>
        <v/>
      </c>
      <c r="M542" s="7" t="str">
        <f t="shared" si="130"/>
        <v/>
      </c>
      <c r="N542" s="7">
        <f t="shared" si="130"/>
        <v>344345</v>
      </c>
      <c r="O542" s="7" t="str">
        <f t="shared" si="130"/>
        <v/>
      </c>
      <c r="P542" s="7" t="str">
        <f t="shared" si="130"/>
        <v/>
      </c>
      <c r="Q542" s="6"/>
      <c r="R542" s="9" t="s">
        <v>14</v>
      </c>
    </row>
    <row r="543" spans="1:18" ht="14">
      <c r="B543" s="18" t="str">
        <f t="shared" si="130"/>
        <v/>
      </c>
      <c r="C543" s="18" t="str">
        <f t="shared" si="130"/>
        <v/>
      </c>
      <c r="D543" s="18" t="str">
        <f t="shared" si="130"/>
        <v/>
      </c>
      <c r="E543" s="18" t="str">
        <f t="shared" si="130"/>
        <v/>
      </c>
      <c r="F543" s="18" t="str">
        <f t="shared" si="130"/>
        <v/>
      </c>
      <c r="G543" s="18" t="str">
        <f t="shared" si="130"/>
        <v/>
      </c>
      <c r="H543" s="18" t="str">
        <f t="shared" si="130"/>
        <v/>
      </c>
      <c r="I543" s="18" t="str">
        <f t="shared" si="130"/>
        <v/>
      </c>
      <c r="J543" s="18" t="str">
        <f t="shared" si="130"/>
        <v/>
      </c>
      <c r="K543" s="18" t="str">
        <f t="shared" si="130"/>
        <v/>
      </c>
      <c r="L543" s="18" t="str">
        <f t="shared" si="130"/>
        <v/>
      </c>
      <c r="M543" s="18">
        <f t="shared" si="130"/>
        <v>263876.67</v>
      </c>
      <c r="N543" s="18">
        <f t="shared" si="130"/>
        <v>334845.88</v>
      </c>
      <c r="O543" s="18" t="str">
        <f t="shared" si="130"/>
        <v/>
      </c>
      <c r="P543" s="18" t="str">
        <f t="shared" si="130"/>
        <v/>
      </c>
      <c r="Q543" s="6"/>
      <c r="R543" s="9" t="s">
        <v>19</v>
      </c>
    </row>
    <row r="544" spans="1:18" ht="14">
      <c r="B544" s="18">
        <f>SUM(B540:B543)</f>
        <v>0</v>
      </c>
      <c r="C544" s="18">
        <f t="shared" ref="C544:M544" si="131">SUM(C540:C543)</f>
        <v>0</v>
      </c>
      <c r="D544" s="18">
        <f t="shared" si="131"/>
        <v>0</v>
      </c>
      <c r="E544" s="18">
        <f t="shared" si="131"/>
        <v>0</v>
      </c>
      <c r="F544" s="18">
        <f t="shared" si="131"/>
        <v>0</v>
      </c>
      <c r="G544" s="18">
        <f t="shared" si="131"/>
        <v>0</v>
      </c>
      <c r="H544" s="18">
        <f t="shared" si="131"/>
        <v>0</v>
      </c>
      <c r="I544" s="18">
        <f t="shared" si="131"/>
        <v>0</v>
      </c>
      <c r="J544" s="18">
        <f t="shared" si="131"/>
        <v>0</v>
      </c>
      <c r="K544" s="18">
        <f t="shared" si="131"/>
        <v>0</v>
      </c>
      <c r="L544" s="18">
        <f t="shared" si="131"/>
        <v>0</v>
      </c>
      <c r="M544" s="18">
        <f t="shared" si="131"/>
        <v>263876.67</v>
      </c>
      <c r="N544" s="18">
        <f>IF(N541="",N540*4,IF(N542="",(N541+N540)*2,IF(N543="",((N542+N541+N540)/3)*4,SUM(N540:N543))))</f>
        <v>1302575.8799999999</v>
      </c>
      <c r="O544" s="18">
        <f>IF(O541="",O540*4,IF(O542="",(O541+O540)*2,IF(O543="",((O542+O541+O540)/3)*4,SUM(O540:O543))))</f>
        <v>1369722</v>
      </c>
      <c r="P544" s="18" t="e">
        <f>IF(P541="",P540*4,IF(P542="",(P541+P540)*2,IF(P543="",((P542+P541+P540)/3)*4,SUM(P540:P543))))</f>
        <v>#VALUE!</v>
      </c>
      <c r="Q544" s="6"/>
      <c r="R544" s="9" t="s">
        <v>15</v>
      </c>
    </row>
    <row r="545" spans="1:18" ht="14">
      <c r="B545" s="10" t="e">
        <f t="shared" ref="B545:M545" si="132">+B544/B$537</f>
        <v>#DIV/0!</v>
      </c>
      <c r="C545" s="10" t="e">
        <f t="shared" si="132"/>
        <v>#DIV/0!</v>
      </c>
      <c r="D545" s="10" t="e">
        <f t="shared" si="132"/>
        <v>#DIV/0!</v>
      </c>
      <c r="E545" s="10" t="e">
        <f t="shared" si="132"/>
        <v>#DIV/0!</v>
      </c>
      <c r="F545" s="10" t="e">
        <f t="shared" si="132"/>
        <v>#DIV/0!</v>
      </c>
      <c r="G545" s="10" t="e">
        <f t="shared" si="132"/>
        <v>#DIV/0!</v>
      </c>
      <c r="H545" s="10" t="e">
        <f t="shared" si="132"/>
        <v>#DIV/0!</v>
      </c>
      <c r="I545" s="10" t="e">
        <f t="shared" si="132"/>
        <v>#DIV/0!</v>
      </c>
      <c r="J545" s="10" t="e">
        <f t="shared" si="132"/>
        <v>#DIV/0!</v>
      </c>
      <c r="K545" s="10" t="e">
        <f t="shared" si="132"/>
        <v>#DIV/0!</v>
      </c>
      <c r="L545" s="10" t="e">
        <f t="shared" si="132"/>
        <v>#DIV/0!</v>
      </c>
      <c r="M545" s="10">
        <f t="shared" si="132"/>
        <v>0.19941651117000475</v>
      </c>
      <c r="N545" s="10">
        <f>+N544/N$537</f>
        <v>0.20791569467418694</v>
      </c>
      <c r="O545" s="10">
        <f>+O544/O$537</f>
        <v>0.20575114560554036</v>
      </c>
      <c r="P545" s="10" t="e">
        <f>+P544/P$537</f>
        <v>#VALUE!</v>
      </c>
      <c r="Q545" s="6"/>
      <c r="R545" s="11" t="s">
        <v>31</v>
      </c>
    </row>
    <row r="546" spans="1:18" ht="14">
      <c r="B546" s="363" t="s">
        <v>726</v>
      </c>
      <c r="C546" s="363"/>
      <c r="D546" s="363"/>
      <c r="E546" s="363"/>
      <c r="F546" s="363"/>
      <c r="G546" s="363"/>
      <c r="H546" s="363"/>
      <c r="I546" s="363"/>
      <c r="J546" s="363"/>
      <c r="K546" s="363"/>
      <c r="L546" s="363"/>
      <c r="M546" s="363"/>
      <c r="N546" s="363"/>
      <c r="O546" s="363"/>
      <c r="P546" s="120"/>
      <c r="Q546" s="6"/>
      <c r="R546" s="3"/>
    </row>
    <row r="547" spans="1:18" ht="14">
      <c r="B547" s="16" t="str">
        <f t="shared" ref="B547:P550" si="133">IFERROR(VLOOKUP($B$546,$127:$213,MATCH($R547&amp;"/"&amp;B$347,$125:$125,0),FALSE),"")</f>
        <v/>
      </c>
      <c r="C547" s="16" t="str">
        <f t="shared" si="133"/>
        <v/>
      </c>
      <c r="D547" s="16" t="str">
        <f t="shared" si="133"/>
        <v/>
      </c>
      <c r="E547" s="16" t="str">
        <f t="shared" si="133"/>
        <v/>
      </c>
      <c r="F547" s="16" t="str">
        <f t="shared" si="133"/>
        <v/>
      </c>
      <c r="G547" s="16" t="str">
        <f t="shared" si="133"/>
        <v/>
      </c>
      <c r="H547" s="16" t="str">
        <f t="shared" si="133"/>
        <v/>
      </c>
      <c r="I547" s="16" t="str">
        <f t="shared" si="133"/>
        <v/>
      </c>
      <c r="J547" s="16" t="str">
        <f t="shared" si="133"/>
        <v/>
      </c>
      <c r="K547" s="16" t="str">
        <f t="shared" si="133"/>
        <v/>
      </c>
      <c r="L547" s="16" t="str">
        <f t="shared" si="133"/>
        <v/>
      </c>
      <c r="M547" s="16" t="str">
        <f t="shared" si="133"/>
        <v/>
      </c>
      <c r="N547" s="16">
        <f t="shared" si="133"/>
        <v>1237342</v>
      </c>
      <c r="O547" s="16">
        <f t="shared" si="133"/>
        <v>1373656</v>
      </c>
      <c r="P547" s="16" t="str">
        <f t="shared" si="133"/>
        <v/>
      </c>
      <c r="Q547" s="6"/>
      <c r="R547" s="9" t="s">
        <v>12</v>
      </c>
    </row>
    <row r="548" spans="1:18" ht="14">
      <c r="B548" s="7" t="str">
        <f t="shared" si="133"/>
        <v/>
      </c>
      <c r="C548" s="7" t="str">
        <f t="shared" si="133"/>
        <v/>
      </c>
      <c r="D548" s="7" t="str">
        <f t="shared" si="133"/>
        <v/>
      </c>
      <c r="E548" s="7" t="str">
        <f t="shared" si="133"/>
        <v/>
      </c>
      <c r="F548" s="7" t="str">
        <f t="shared" si="133"/>
        <v/>
      </c>
      <c r="G548" s="7" t="str">
        <f t="shared" si="133"/>
        <v/>
      </c>
      <c r="H548" s="7" t="str">
        <f t="shared" si="133"/>
        <v/>
      </c>
      <c r="I548" s="7" t="str">
        <f t="shared" si="133"/>
        <v/>
      </c>
      <c r="J548" s="7" t="str">
        <f t="shared" si="133"/>
        <v/>
      </c>
      <c r="K548" s="7" t="str">
        <f t="shared" si="133"/>
        <v/>
      </c>
      <c r="L548" s="7" t="str">
        <f t="shared" si="133"/>
        <v/>
      </c>
      <c r="M548" s="7" t="str">
        <f t="shared" si="133"/>
        <v/>
      </c>
      <c r="N548" s="7">
        <f t="shared" si="133"/>
        <v>1266553</v>
      </c>
      <c r="O548" s="7">
        <f t="shared" si="133"/>
        <v>1270072</v>
      </c>
      <c r="P548" s="7" t="str">
        <f t="shared" si="133"/>
        <v/>
      </c>
      <c r="Q548" s="6"/>
      <c r="R548" s="9" t="s">
        <v>13</v>
      </c>
    </row>
    <row r="549" spans="1:18" ht="14">
      <c r="B549" s="7" t="str">
        <f t="shared" si="133"/>
        <v/>
      </c>
      <c r="C549" s="7" t="str">
        <f t="shared" si="133"/>
        <v/>
      </c>
      <c r="D549" s="7" t="str">
        <f t="shared" si="133"/>
        <v/>
      </c>
      <c r="E549" s="7" t="str">
        <f t="shared" si="133"/>
        <v/>
      </c>
      <c r="F549" s="7" t="str">
        <f t="shared" si="133"/>
        <v/>
      </c>
      <c r="G549" s="7" t="str">
        <f t="shared" si="133"/>
        <v/>
      </c>
      <c r="H549" s="7" t="str">
        <f t="shared" si="133"/>
        <v/>
      </c>
      <c r="I549" s="7" t="str">
        <f t="shared" si="133"/>
        <v/>
      </c>
      <c r="J549" s="7" t="str">
        <f t="shared" si="133"/>
        <v/>
      </c>
      <c r="K549" s="7" t="str">
        <f t="shared" si="133"/>
        <v/>
      </c>
      <c r="L549" s="7" t="str">
        <f t="shared" si="133"/>
        <v/>
      </c>
      <c r="M549" s="7" t="str">
        <f t="shared" si="133"/>
        <v/>
      </c>
      <c r="N549" s="7">
        <f t="shared" si="133"/>
        <v>1339973</v>
      </c>
      <c r="O549" s="7" t="str">
        <f t="shared" si="133"/>
        <v/>
      </c>
      <c r="P549" s="7" t="str">
        <f t="shared" si="133"/>
        <v/>
      </c>
      <c r="Q549" s="6"/>
      <c r="R549" s="9" t="s">
        <v>14</v>
      </c>
    </row>
    <row r="550" spans="1:18" ht="14">
      <c r="B550" s="7" t="str">
        <f t="shared" si="133"/>
        <v/>
      </c>
      <c r="C550" s="18" t="str">
        <f t="shared" si="133"/>
        <v/>
      </c>
      <c r="D550" s="18" t="str">
        <f t="shared" si="133"/>
        <v/>
      </c>
      <c r="E550" s="18" t="str">
        <f t="shared" si="133"/>
        <v/>
      </c>
      <c r="F550" s="18" t="str">
        <f t="shared" si="133"/>
        <v/>
      </c>
      <c r="G550" s="18" t="str">
        <f t="shared" si="133"/>
        <v/>
      </c>
      <c r="H550" s="18" t="str">
        <f t="shared" si="133"/>
        <v/>
      </c>
      <c r="I550" s="18" t="str">
        <f t="shared" si="133"/>
        <v/>
      </c>
      <c r="J550" s="18" t="str">
        <f t="shared" si="133"/>
        <v/>
      </c>
      <c r="K550" s="18" t="str">
        <f t="shared" si="133"/>
        <v/>
      </c>
      <c r="L550" s="18" t="str">
        <f t="shared" si="133"/>
        <v/>
      </c>
      <c r="M550" s="18">
        <f t="shared" si="133"/>
        <v>1059367.1599999999</v>
      </c>
      <c r="N550" s="18">
        <f t="shared" si="133"/>
        <v>1370055.81</v>
      </c>
      <c r="O550" s="18" t="str">
        <f t="shared" si="133"/>
        <v/>
      </c>
      <c r="P550" s="18" t="str">
        <f t="shared" si="133"/>
        <v/>
      </c>
      <c r="Q550" s="6"/>
      <c r="R550" s="9" t="s">
        <v>19</v>
      </c>
    </row>
    <row r="551" spans="1:18" ht="14">
      <c r="B551" s="26">
        <f>SUM(B547:B550)</f>
        <v>0</v>
      </c>
      <c r="C551" s="18">
        <f t="shared" ref="C551:M551" si="134">SUM(C547:C550)</f>
        <v>0</v>
      </c>
      <c r="D551" s="18">
        <f t="shared" si="134"/>
        <v>0</v>
      </c>
      <c r="E551" s="18">
        <f t="shared" si="134"/>
        <v>0</v>
      </c>
      <c r="F551" s="18">
        <f t="shared" si="134"/>
        <v>0</v>
      </c>
      <c r="G551" s="18">
        <f t="shared" si="134"/>
        <v>0</v>
      </c>
      <c r="H551" s="18">
        <f t="shared" si="134"/>
        <v>0</v>
      </c>
      <c r="I551" s="18">
        <f t="shared" si="134"/>
        <v>0</v>
      </c>
      <c r="J551" s="18">
        <f t="shared" si="134"/>
        <v>0</v>
      </c>
      <c r="K551" s="18">
        <f t="shared" si="134"/>
        <v>0</v>
      </c>
      <c r="L551" s="18">
        <f t="shared" si="134"/>
        <v>0</v>
      </c>
      <c r="M551" s="18">
        <f t="shared" si="134"/>
        <v>1059367.1599999999</v>
      </c>
      <c r="N551" s="18">
        <f>IF(N548="",N547*4,IF(N549="",(N548+N547)*2,IF(N550="",((N549+N548+N547)/3)*4,SUM(N547:N550))))</f>
        <v>5213923.8100000005</v>
      </c>
      <c r="O551" s="18">
        <f>IF(O548="",O547*4,IF(O549="",(O548+O547)*2,IF(O550="",((O549+O548+O547)/3)*4,SUM(O547:O550))))</f>
        <v>5287456</v>
      </c>
      <c r="P551" s="18" t="e">
        <f>IF(P548="",P547*4,IF(P549="",(P548+P547)*2,IF(P550="",((P549+P548+P547)/3)*4,SUM(P547:P550))))</f>
        <v>#VALUE!</v>
      </c>
      <c r="Q551" s="6"/>
      <c r="R551" s="9" t="s">
        <v>15</v>
      </c>
    </row>
    <row r="552" spans="1:18" ht="14">
      <c r="B552" s="10" t="e">
        <f t="shared" ref="B552:O552" si="135">+B551/(B$446+B$454)</f>
        <v>#DIV/0!</v>
      </c>
      <c r="C552" s="10" t="e">
        <f t="shared" si="135"/>
        <v>#DIV/0!</v>
      </c>
      <c r="D552" s="10" t="e">
        <f t="shared" si="135"/>
        <v>#DIV/0!</v>
      </c>
      <c r="E552" s="10" t="e">
        <f t="shared" si="135"/>
        <v>#DIV/0!</v>
      </c>
      <c r="F552" s="10" t="e">
        <f t="shared" si="135"/>
        <v>#DIV/0!</v>
      </c>
      <c r="G552" s="10" t="e">
        <f t="shared" si="135"/>
        <v>#DIV/0!</v>
      </c>
      <c r="H552" s="10" t="e">
        <f t="shared" si="135"/>
        <v>#DIV/0!</v>
      </c>
      <c r="I552" s="10" t="e">
        <f t="shared" si="135"/>
        <v>#DIV/0!</v>
      </c>
      <c r="J552" s="10" t="e">
        <f t="shared" si="135"/>
        <v>#DIV/0!</v>
      </c>
      <c r="K552" s="10" t="e">
        <f t="shared" si="135"/>
        <v>#DIV/0!</v>
      </c>
      <c r="L552" s="10" t="e">
        <f t="shared" si="135"/>
        <v>#DIV/0!</v>
      </c>
      <c r="M552" s="10">
        <f t="shared" si="135"/>
        <v>0.3362294491746915</v>
      </c>
      <c r="N552" s="10">
        <f t="shared" si="135"/>
        <v>0.35497999718058432</v>
      </c>
      <c r="O552" s="10">
        <f t="shared" si="135"/>
        <v>0.34198822451172084</v>
      </c>
      <c r="P552" s="10" t="e">
        <f t="shared" ref="P552" si="136">+P551/(P$446+P$454)</f>
        <v>#VALUE!</v>
      </c>
      <c r="Q552" s="6"/>
      <c r="R552" s="11" t="s">
        <v>32</v>
      </c>
    </row>
    <row r="553" spans="1:18" s="87" customFormat="1" ht="14">
      <c r="A553" s="86"/>
      <c r="B553" s="19"/>
      <c r="C553" s="12" t="e">
        <f t="shared" ref="C553:M553" si="137">C551/B551-1</f>
        <v>#DIV/0!</v>
      </c>
      <c r="D553" s="12" t="e">
        <f t="shared" si="137"/>
        <v>#DIV/0!</v>
      </c>
      <c r="E553" s="12" t="e">
        <f t="shared" si="137"/>
        <v>#DIV/0!</v>
      </c>
      <c r="F553" s="12" t="e">
        <f t="shared" si="137"/>
        <v>#DIV/0!</v>
      </c>
      <c r="G553" s="12" t="e">
        <f t="shared" si="137"/>
        <v>#DIV/0!</v>
      </c>
      <c r="H553" s="12" t="e">
        <f t="shared" si="137"/>
        <v>#DIV/0!</v>
      </c>
      <c r="I553" s="12" t="e">
        <f t="shared" si="137"/>
        <v>#DIV/0!</v>
      </c>
      <c r="J553" s="12" t="e">
        <f t="shared" si="137"/>
        <v>#DIV/0!</v>
      </c>
      <c r="K553" s="12" t="e">
        <f t="shared" si="137"/>
        <v>#DIV/0!</v>
      </c>
      <c r="L553" s="12" t="e">
        <f t="shared" si="137"/>
        <v>#DIV/0!</v>
      </c>
      <c r="M553" s="12" t="e">
        <f t="shared" si="137"/>
        <v>#DIV/0!</v>
      </c>
      <c r="N553" s="12">
        <f>N551/M551-1</f>
        <v>3.9217344154787668</v>
      </c>
      <c r="O553" s="12">
        <f>O551/N551-1</f>
        <v>1.4103042675646549E-2</v>
      </c>
      <c r="P553" s="12" t="e">
        <f>P551/O551-1</f>
        <v>#VALUE!</v>
      </c>
      <c r="Q553" s="17"/>
      <c r="R553" s="14" t="s">
        <v>20</v>
      </c>
    </row>
    <row r="554" spans="1:18" ht="14">
      <c r="B554" s="347" t="s">
        <v>9</v>
      </c>
      <c r="C554" s="347"/>
      <c r="D554" s="347"/>
      <c r="E554" s="347"/>
      <c r="F554" s="347"/>
      <c r="G554" s="347"/>
      <c r="H554" s="347"/>
      <c r="I554" s="347"/>
      <c r="J554" s="347"/>
      <c r="K554" s="347"/>
      <c r="L554" s="347"/>
      <c r="M554" s="347"/>
      <c r="N554" s="347"/>
      <c r="O554" s="347"/>
      <c r="P554" s="115"/>
    </row>
    <row r="555" spans="1:18" ht="14">
      <c r="B555" s="348" t="s">
        <v>359</v>
      </c>
      <c r="C555" s="348"/>
      <c r="D555" s="348"/>
      <c r="E555" s="348"/>
      <c r="F555" s="348"/>
      <c r="G555" s="348"/>
      <c r="H555" s="348"/>
      <c r="I555" s="348"/>
      <c r="J555" s="348"/>
      <c r="K555" s="348"/>
      <c r="L555" s="348"/>
      <c r="M555" s="348"/>
      <c r="N555" s="348"/>
      <c r="O555" s="348"/>
      <c r="P555" s="123"/>
    </row>
    <row r="556" spans="1:18" ht="14">
      <c r="B556" s="7" t="str">
        <f t="shared" ref="B556:P558" si="138">IFERROR(VLOOKUP($B$555,$218:$342,MATCH($R556&amp;"/"&amp;B$347,$216:$216,0),FALSE),"")</f>
        <v/>
      </c>
      <c r="C556" s="7" t="str">
        <f t="shared" si="138"/>
        <v/>
      </c>
      <c r="D556" s="7" t="str">
        <f t="shared" si="138"/>
        <v/>
      </c>
      <c r="E556" s="7" t="str">
        <f t="shared" si="138"/>
        <v/>
      </c>
      <c r="F556" s="7" t="str">
        <f t="shared" si="138"/>
        <v/>
      </c>
      <c r="G556" s="7" t="str">
        <f t="shared" si="138"/>
        <v/>
      </c>
      <c r="H556" s="7" t="str">
        <f t="shared" si="138"/>
        <v/>
      </c>
      <c r="I556" s="7" t="str">
        <f t="shared" si="138"/>
        <v/>
      </c>
      <c r="J556" s="7" t="str">
        <f t="shared" si="138"/>
        <v/>
      </c>
      <c r="K556" s="7" t="str">
        <f t="shared" si="138"/>
        <v/>
      </c>
      <c r="L556" s="7" t="str">
        <f t="shared" si="138"/>
        <v/>
      </c>
      <c r="M556" s="7" t="str">
        <f t="shared" si="138"/>
        <v/>
      </c>
      <c r="N556" s="8">
        <f t="shared" si="138"/>
        <v>267644</v>
      </c>
      <c r="O556" s="8">
        <f t="shared" si="138"/>
        <v>300420</v>
      </c>
      <c r="P556" s="8" t="str">
        <f t="shared" si="138"/>
        <v/>
      </c>
      <c r="Q556" s="6"/>
      <c r="R556" s="9" t="s">
        <v>12</v>
      </c>
    </row>
    <row r="557" spans="1:18" ht="14">
      <c r="B557" s="7" t="str">
        <f t="shared" si="138"/>
        <v/>
      </c>
      <c r="C557" s="7" t="str">
        <f t="shared" si="138"/>
        <v/>
      </c>
      <c r="D557" s="7" t="str">
        <f t="shared" si="138"/>
        <v/>
      </c>
      <c r="E557" s="7" t="str">
        <f t="shared" si="138"/>
        <v/>
      </c>
      <c r="F557" s="7" t="str">
        <f t="shared" si="138"/>
        <v/>
      </c>
      <c r="G557" s="7" t="str">
        <f t="shared" si="138"/>
        <v/>
      </c>
      <c r="H557" s="7" t="str">
        <f t="shared" si="138"/>
        <v/>
      </c>
      <c r="I557" s="7" t="str">
        <f t="shared" si="138"/>
        <v/>
      </c>
      <c r="J557" s="7" t="str">
        <f t="shared" si="138"/>
        <v/>
      </c>
      <c r="K557" s="7" t="str">
        <f t="shared" si="138"/>
        <v/>
      </c>
      <c r="L557" s="7" t="str">
        <f t="shared" si="138"/>
        <v/>
      </c>
      <c r="M557" s="7" t="str">
        <f t="shared" si="138"/>
        <v/>
      </c>
      <c r="N557" s="8">
        <f t="shared" si="138"/>
        <v>574773</v>
      </c>
      <c r="O557" s="8">
        <f t="shared" si="138"/>
        <v>610766</v>
      </c>
      <c r="P557" s="8" t="str">
        <f t="shared" si="138"/>
        <v/>
      </c>
      <c r="Q557" s="6"/>
      <c r="R557" s="9" t="s">
        <v>13</v>
      </c>
    </row>
    <row r="558" spans="1:18" ht="14">
      <c r="B558" s="7" t="str">
        <f t="shared" si="138"/>
        <v/>
      </c>
      <c r="C558" s="7" t="str">
        <f t="shared" si="138"/>
        <v/>
      </c>
      <c r="D558" s="7" t="str">
        <f t="shared" si="138"/>
        <v/>
      </c>
      <c r="E558" s="7" t="str">
        <f t="shared" si="138"/>
        <v/>
      </c>
      <c r="F558" s="7" t="str">
        <f t="shared" si="138"/>
        <v/>
      </c>
      <c r="G558" s="7" t="str">
        <f t="shared" si="138"/>
        <v/>
      </c>
      <c r="H558" s="7" t="str">
        <f t="shared" si="138"/>
        <v/>
      </c>
      <c r="I558" s="7" t="str">
        <f t="shared" si="138"/>
        <v/>
      </c>
      <c r="J558" s="7" t="str">
        <f t="shared" si="138"/>
        <v/>
      </c>
      <c r="K558" s="7" t="str">
        <f t="shared" si="138"/>
        <v/>
      </c>
      <c r="L558" s="7" t="str">
        <f t="shared" si="138"/>
        <v/>
      </c>
      <c r="M558" s="7" t="str">
        <f t="shared" si="138"/>
        <v/>
      </c>
      <c r="N558" s="8">
        <f t="shared" si="138"/>
        <v>868427</v>
      </c>
      <c r="O558" s="8" t="str">
        <f t="shared" si="138"/>
        <v/>
      </c>
      <c r="P558" s="8" t="str">
        <f t="shared" si="138"/>
        <v/>
      </c>
      <c r="Q558" s="6"/>
      <c r="R558" s="9" t="s">
        <v>14</v>
      </c>
    </row>
    <row r="559" spans="1:18" ht="14">
      <c r="B559" s="7" t="str">
        <f t="shared" ref="B559:M559" si="139">IFERROR(VLOOKUP($B$555,$218:$342,MATCH($R559&amp;"/"&amp;B$347,$216:$216,0),FALSE),"")</f>
        <v/>
      </c>
      <c r="C559" s="7" t="str">
        <f t="shared" si="139"/>
        <v/>
      </c>
      <c r="D559" s="7" t="str">
        <f t="shared" si="139"/>
        <v/>
      </c>
      <c r="E559" s="7" t="str">
        <f t="shared" si="139"/>
        <v/>
      </c>
      <c r="F559" s="7" t="str">
        <f t="shared" si="139"/>
        <v/>
      </c>
      <c r="G559" s="7" t="str">
        <f t="shared" si="139"/>
        <v/>
      </c>
      <c r="H559" s="7" t="str">
        <f t="shared" si="139"/>
        <v/>
      </c>
      <c r="I559" s="7" t="str">
        <f t="shared" si="139"/>
        <v/>
      </c>
      <c r="J559" s="7" t="str">
        <f t="shared" si="139"/>
        <v/>
      </c>
      <c r="K559" s="7" t="str">
        <f t="shared" si="139"/>
        <v/>
      </c>
      <c r="L559" s="7" t="str">
        <f t="shared" si="139"/>
        <v/>
      </c>
      <c r="M559" s="7">
        <f t="shared" si="139"/>
        <v>275738.09999999998</v>
      </c>
      <c r="N559" s="8">
        <f>IFERROR(VLOOKUP($B$555,$218:$342,MATCH($R559&amp;"/"&amp;N$347,$216:$216,0),FALSE),IFERROR((VLOOKUP($B$555,$218:$342,MATCH($R558&amp;"/"&amp;N$347,$216:$216,0),FALSE)/3)*4,IFERROR(VLOOKUP($B$555,$218:$342,MATCH($R557&amp;"/"&amp;N$347,$216:$216,0),FALSE)*2,IFERROR(VLOOKUP($B$555,$218:$342,MATCH($R556&amp;"/"&amp;N$347,$216:$216,0),FALSE)*4,""))))</f>
        <v>1169326.3600000001</v>
      </c>
      <c r="O559" s="8">
        <f>IFERROR(VLOOKUP($B$555,$218:$342,MATCH($R559&amp;"/"&amp;O$347,$216:$216,0),FALSE),IFERROR((VLOOKUP($B$555,$218:$342,MATCH($R558&amp;"/"&amp;O$347,$216:$216,0),FALSE)/3)*4,IFERROR(VLOOKUP($B$555,$218:$342,MATCH($R557&amp;"/"&amp;O$347,$216:$216,0),FALSE)*2,IFERROR(VLOOKUP($B$555,$218:$342,MATCH($R556&amp;"/"&amp;O$347,$216:$216,0),FALSE)*4,""))))</f>
        <v>1221532</v>
      </c>
      <c r="P559" s="8" t="str">
        <f>IFERROR(VLOOKUP($B$555,$218:$342,MATCH($R559&amp;"/"&amp;P$347,$216:$216,0),FALSE),IFERROR((VLOOKUP($B$555,$218:$342,MATCH($R558&amp;"/"&amp;P$347,$216:$216,0),FALSE)/3)*4,IFERROR(VLOOKUP($B$555,$218:$342,MATCH($R557&amp;"/"&amp;P$347,$216:$216,0),FALSE)*2,IFERROR(VLOOKUP($B$555,$218:$342,MATCH($R556&amp;"/"&amp;P$347,$216:$216,0),FALSE)*4,""))))</f>
        <v/>
      </c>
      <c r="Q559" s="6"/>
      <c r="R559" s="9" t="s">
        <v>15</v>
      </c>
    </row>
    <row r="560" spans="1:18" ht="14">
      <c r="B560" s="12" t="e">
        <f t="shared" ref="B560:O560" si="140">B559/(B$446+B454)</f>
        <v>#VALUE!</v>
      </c>
      <c r="C560" s="12" t="e">
        <f t="shared" si="140"/>
        <v>#VALUE!</v>
      </c>
      <c r="D560" s="12" t="e">
        <f t="shared" si="140"/>
        <v>#VALUE!</v>
      </c>
      <c r="E560" s="12" t="e">
        <f t="shared" si="140"/>
        <v>#VALUE!</v>
      </c>
      <c r="F560" s="12" t="e">
        <f t="shared" si="140"/>
        <v>#VALUE!</v>
      </c>
      <c r="G560" s="12" t="e">
        <f t="shared" si="140"/>
        <v>#VALUE!</v>
      </c>
      <c r="H560" s="12" t="e">
        <f t="shared" si="140"/>
        <v>#VALUE!</v>
      </c>
      <c r="I560" s="12" t="e">
        <f t="shared" si="140"/>
        <v>#VALUE!</v>
      </c>
      <c r="J560" s="12" t="e">
        <f t="shared" si="140"/>
        <v>#VALUE!</v>
      </c>
      <c r="K560" s="12" t="e">
        <f t="shared" si="140"/>
        <v>#VALUE!</v>
      </c>
      <c r="L560" s="12" t="e">
        <f t="shared" si="140"/>
        <v>#VALUE!</v>
      </c>
      <c r="M560" s="12">
        <f t="shared" si="140"/>
        <v>8.7515710303381511E-2</v>
      </c>
      <c r="N560" s="12">
        <f t="shared" si="140"/>
        <v>7.9611341304962974E-2</v>
      </c>
      <c r="O560" s="12">
        <f t="shared" si="140"/>
        <v>7.900766642110145E-2</v>
      </c>
      <c r="P560" s="12" t="e">
        <f t="shared" ref="P560" si="141">P559/(P$446+P454)</f>
        <v>#VALUE!</v>
      </c>
      <c r="Q560" s="6"/>
      <c r="R560" s="11" t="s">
        <v>388</v>
      </c>
    </row>
    <row r="561" spans="2:18" ht="14">
      <c r="B561" s="347" t="s">
        <v>361</v>
      </c>
      <c r="C561" s="347"/>
      <c r="D561" s="347"/>
      <c r="E561" s="347"/>
      <c r="F561" s="347"/>
      <c r="G561" s="347"/>
      <c r="H561" s="347"/>
      <c r="I561" s="347"/>
      <c r="J561" s="347"/>
      <c r="K561" s="347"/>
      <c r="L561" s="347"/>
      <c r="M561" s="347"/>
      <c r="N561" s="347"/>
      <c r="O561" s="347"/>
      <c r="P561" s="115"/>
    </row>
    <row r="562" spans="2:18" ht="14">
      <c r="B562" s="7" t="str">
        <f t="shared" ref="B562:P565" si="142">IFERROR(VLOOKUP($B$561,$218:$342,MATCH($R562&amp;"/"&amp;B$347,$216:$216,0),FALSE),"")</f>
        <v/>
      </c>
      <c r="C562" s="7" t="str">
        <f t="shared" si="142"/>
        <v/>
      </c>
      <c r="D562" s="7" t="str">
        <f t="shared" si="142"/>
        <v/>
      </c>
      <c r="E562" s="7" t="str">
        <f t="shared" si="142"/>
        <v/>
      </c>
      <c r="F562" s="7" t="str">
        <f t="shared" si="142"/>
        <v/>
      </c>
      <c r="G562" s="7" t="str">
        <f t="shared" si="142"/>
        <v/>
      </c>
      <c r="H562" s="7" t="str">
        <f t="shared" si="142"/>
        <v/>
      </c>
      <c r="I562" s="7" t="str">
        <f t="shared" si="142"/>
        <v/>
      </c>
      <c r="J562" s="7" t="str">
        <f t="shared" si="142"/>
        <v/>
      </c>
      <c r="K562" s="7" t="str">
        <f t="shared" si="142"/>
        <v/>
      </c>
      <c r="L562" s="7" t="str">
        <f t="shared" si="142"/>
        <v/>
      </c>
      <c r="M562" s="7" t="str">
        <f t="shared" si="142"/>
        <v/>
      </c>
      <c r="N562" s="8">
        <f t="shared" si="142"/>
        <v>-433087</v>
      </c>
      <c r="O562" s="8">
        <f t="shared" si="142"/>
        <v>-638033</v>
      </c>
      <c r="P562" s="8" t="str">
        <f t="shared" si="142"/>
        <v/>
      </c>
      <c r="Q562" s="6"/>
      <c r="R562" s="9" t="s">
        <v>12</v>
      </c>
    </row>
    <row r="563" spans="2:18" ht="14">
      <c r="B563" s="7" t="str">
        <f t="shared" si="142"/>
        <v/>
      </c>
      <c r="C563" s="7" t="str">
        <f t="shared" si="142"/>
        <v/>
      </c>
      <c r="D563" s="7" t="str">
        <f t="shared" si="142"/>
        <v/>
      </c>
      <c r="E563" s="7" t="str">
        <f t="shared" si="142"/>
        <v/>
      </c>
      <c r="F563" s="7" t="str">
        <f t="shared" si="142"/>
        <v/>
      </c>
      <c r="G563" s="7" t="str">
        <f t="shared" si="142"/>
        <v/>
      </c>
      <c r="H563" s="7" t="str">
        <f t="shared" si="142"/>
        <v/>
      </c>
      <c r="I563" s="7" t="str">
        <f t="shared" si="142"/>
        <v/>
      </c>
      <c r="J563" s="7" t="str">
        <f t="shared" si="142"/>
        <v/>
      </c>
      <c r="K563" s="7" t="str">
        <f t="shared" si="142"/>
        <v/>
      </c>
      <c r="L563" s="7" t="str">
        <f t="shared" si="142"/>
        <v/>
      </c>
      <c r="M563" s="7" t="str">
        <f t="shared" si="142"/>
        <v/>
      </c>
      <c r="N563" s="8">
        <f t="shared" si="142"/>
        <v>680362</v>
      </c>
      <c r="O563" s="8">
        <f t="shared" si="142"/>
        <v>-5136425</v>
      </c>
      <c r="P563" s="8" t="str">
        <f t="shared" si="142"/>
        <v/>
      </c>
      <c r="Q563" s="6"/>
      <c r="R563" s="9" t="s">
        <v>13</v>
      </c>
    </row>
    <row r="564" spans="2:18" ht="14">
      <c r="B564" s="7" t="str">
        <f t="shared" si="142"/>
        <v/>
      </c>
      <c r="C564" s="7" t="str">
        <f t="shared" si="142"/>
        <v/>
      </c>
      <c r="D564" s="7" t="str">
        <f t="shared" si="142"/>
        <v/>
      </c>
      <c r="E564" s="7" t="str">
        <f t="shared" si="142"/>
        <v/>
      </c>
      <c r="F564" s="7" t="str">
        <f t="shared" si="142"/>
        <v/>
      </c>
      <c r="G564" s="7" t="str">
        <f t="shared" si="142"/>
        <v/>
      </c>
      <c r="H564" s="7" t="str">
        <f t="shared" si="142"/>
        <v/>
      </c>
      <c r="I564" s="7" t="str">
        <f t="shared" si="142"/>
        <v/>
      </c>
      <c r="J564" s="7" t="str">
        <f t="shared" si="142"/>
        <v/>
      </c>
      <c r="K564" s="7" t="str">
        <f t="shared" si="142"/>
        <v/>
      </c>
      <c r="L564" s="7" t="str">
        <f t="shared" si="142"/>
        <v/>
      </c>
      <c r="M564" s="7" t="str">
        <f t="shared" si="142"/>
        <v/>
      </c>
      <c r="N564" s="8">
        <f t="shared" si="142"/>
        <v>-1198056</v>
      </c>
      <c r="O564" s="8" t="str">
        <f t="shared" si="142"/>
        <v/>
      </c>
      <c r="P564" s="8" t="str">
        <f t="shared" si="142"/>
        <v/>
      </c>
      <c r="Q564" s="6"/>
      <c r="R564" s="9" t="s">
        <v>14</v>
      </c>
    </row>
    <row r="565" spans="2:18" ht="14">
      <c r="B565" s="7" t="str">
        <f t="shared" si="142"/>
        <v/>
      </c>
      <c r="C565" s="7" t="str">
        <f t="shared" si="142"/>
        <v/>
      </c>
      <c r="D565" s="7" t="str">
        <f t="shared" si="142"/>
        <v/>
      </c>
      <c r="E565" s="7" t="str">
        <f t="shared" si="142"/>
        <v/>
      </c>
      <c r="F565" s="7" t="str">
        <f t="shared" si="142"/>
        <v/>
      </c>
      <c r="G565" s="7" t="str">
        <f t="shared" si="142"/>
        <v/>
      </c>
      <c r="H565" s="7" t="str">
        <f t="shared" si="142"/>
        <v/>
      </c>
      <c r="I565" s="7" t="str">
        <f t="shared" si="142"/>
        <v/>
      </c>
      <c r="J565" s="7" t="str">
        <f t="shared" si="142"/>
        <v/>
      </c>
      <c r="K565" s="7" t="str">
        <f t="shared" si="142"/>
        <v/>
      </c>
      <c r="L565" s="7" t="str">
        <f t="shared" si="142"/>
        <v/>
      </c>
      <c r="M565" s="7">
        <f t="shared" si="142"/>
        <v>-5991775.4699999997</v>
      </c>
      <c r="N565" s="8">
        <f t="shared" si="142"/>
        <v>-2387585.0299999998</v>
      </c>
      <c r="O565" s="8" t="str">
        <f t="shared" si="142"/>
        <v/>
      </c>
      <c r="P565" s="8" t="str">
        <f t="shared" si="142"/>
        <v/>
      </c>
      <c r="Q565" s="6"/>
      <c r="R565" s="9" t="s">
        <v>15</v>
      </c>
    </row>
    <row r="566" spans="2:18" ht="14">
      <c r="B566" s="154" t="e">
        <f t="shared" ref="B566:M566" si="143">B565/B$551</f>
        <v>#VALUE!</v>
      </c>
      <c r="C566" s="154" t="e">
        <f t="shared" si="143"/>
        <v>#VALUE!</v>
      </c>
      <c r="D566" s="154" t="e">
        <f t="shared" si="143"/>
        <v>#VALUE!</v>
      </c>
      <c r="E566" s="154" t="e">
        <f t="shared" si="143"/>
        <v>#VALUE!</v>
      </c>
      <c r="F566" s="154" t="e">
        <f t="shared" si="143"/>
        <v>#VALUE!</v>
      </c>
      <c r="G566" s="154" t="e">
        <f t="shared" si="143"/>
        <v>#VALUE!</v>
      </c>
      <c r="H566" s="154" t="e">
        <f t="shared" si="143"/>
        <v>#VALUE!</v>
      </c>
      <c r="I566" s="154" t="e">
        <f t="shared" si="143"/>
        <v>#VALUE!</v>
      </c>
      <c r="J566" s="154" t="e">
        <f t="shared" si="143"/>
        <v>#VALUE!</v>
      </c>
      <c r="K566" s="154" t="e">
        <f t="shared" si="143"/>
        <v>#VALUE!</v>
      </c>
      <c r="L566" s="154" t="e">
        <f t="shared" si="143"/>
        <v>#VALUE!</v>
      </c>
      <c r="M566" s="154">
        <f t="shared" si="143"/>
        <v>-5.6559951037183369</v>
      </c>
      <c r="N566" s="154">
        <f>IFERROR(N565/N$551,IFERROR(N564/N$551,IFERROR(N563/N$551,N562/N$551)))</f>
        <v>-0.45792480231888921</v>
      </c>
      <c r="O566" s="154">
        <f>IFERROR(O565/O$551,IFERROR(O564/O$551,IFERROR(O563/O$551,O562/O$551)))</f>
        <v>-0.97143597979822438</v>
      </c>
      <c r="P566" s="154" t="e">
        <f>IFERROR(P565/P$551,IFERROR(P564/P$551,IFERROR(P563/P$551,P562/P$551)))</f>
        <v>#VALUE!</v>
      </c>
      <c r="Q566" s="6"/>
      <c r="R566" s="11" t="s">
        <v>33</v>
      </c>
    </row>
    <row r="567" spans="2:18" ht="14">
      <c r="B567" s="363" t="s">
        <v>34</v>
      </c>
      <c r="C567" s="363"/>
      <c r="D567" s="363"/>
      <c r="E567" s="363"/>
      <c r="F567" s="363"/>
      <c r="G567" s="363"/>
      <c r="H567" s="363"/>
      <c r="I567" s="363"/>
      <c r="J567" s="363"/>
      <c r="K567" s="363"/>
      <c r="L567" s="363"/>
      <c r="M567" s="363"/>
      <c r="N567" s="363"/>
      <c r="O567" s="363"/>
      <c r="P567" s="120"/>
    </row>
    <row r="568" spans="2:18" ht="14">
      <c r="B568" s="7" t="str">
        <f>IFERROR(B562+B574,"")</f>
        <v/>
      </c>
      <c r="C568" s="7" t="str">
        <f t="shared" ref="C568:O571" si="144">IFERROR(C562+C574,"")</f>
        <v/>
      </c>
      <c r="D568" s="7" t="str">
        <f t="shared" si="144"/>
        <v/>
      </c>
      <c r="E568" s="7" t="str">
        <f t="shared" si="144"/>
        <v/>
      </c>
      <c r="F568" s="7" t="str">
        <f t="shared" si="144"/>
        <v/>
      </c>
      <c r="G568" s="7" t="str">
        <f t="shared" si="144"/>
        <v/>
      </c>
      <c r="H568" s="7" t="str">
        <f t="shared" si="144"/>
        <v/>
      </c>
      <c r="I568" s="7" t="str">
        <f t="shared" si="144"/>
        <v/>
      </c>
      <c r="J568" s="7" t="str">
        <f t="shared" si="144"/>
        <v/>
      </c>
      <c r="K568" s="7" t="str">
        <f t="shared" si="144"/>
        <v/>
      </c>
      <c r="L568" s="7" t="str">
        <f t="shared" si="144"/>
        <v/>
      </c>
      <c r="M568" s="7" t="str">
        <f t="shared" si="144"/>
        <v/>
      </c>
      <c r="N568" s="8">
        <f t="shared" si="144"/>
        <v>-590756</v>
      </c>
      <c r="O568" s="8">
        <f t="shared" si="144"/>
        <v>-776483</v>
      </c>
      <c r="P568" s="8" t="str">
        <f t="shared" ref="P568" si="145">IFERROR(P562+P574,"")</f>
        <v/>
      </c>
      <c r="Q568" s="6"/>
      <c r="R568" s="9" t="s">
        <v>12</v>
      </c>
    </row>
    <row r="569" spans="2:18" ht="14">
      <c r="B569" s="7" t="str">
        <f t="shared" ref="B569:N571" si="146">IFERROR(B563+B575,"")</f>
        <v/>
      </c>
      <c r="C569" s="7" t="str">
        <f t="shared" si="146"/>
        <v/>
      </c>
      <c r="D569" s="7" t="str">
        <f t="shared" si="146"/>
        <v/>
      </c>
      <c r="E569" s="7" t="str">
        <f t="shared" si="146"/>
        <v/>
      </c>
      <c r="F569" s="7" t="str">
        <f t="shared" si="146"/>
        <v/>
      </c>
      <c r="G569" s="7" t="str">
        <f t="shared" si="146"/>
        <v/>
      </c>
      <c r="H569" s="7" t="str">
        <f t="shared" si="146"/>
        <v/>
      </c>
      <c r="I569" s="7" t="str">
        <f t="shared" si="146"/>
        <v/>
      </c>
      <c r="J569" s="7" t="str">
        <f t="shared" si="146"/>
        <v/>
      </c>
      <c r="K569" s="7" t="str">
        <f t="shared" si="146"/>
        <v/>
      </c>
      <c r="L569" s="7" t="str">
        <f t="shared" si="146"/>
        <v/>
      </c>
      <c r="M569" s="7" t="str">
        <f t="shared" si="146"/>
        <v/>
      </c>
      <c r="N569" s="8">
        <f t="shared" si="146"/>
        <v>326753</v>
      </c>
      <c r="O569" s="8">
        <f t="shared" si="144"/>
        <v>-5408308</v>
      </c>
      <c r="P569" s="8" t="str">
        <f t="shared" ref="P569" si="147">IFERROR(P563+P575,"")</f>
        <v/>
      </c>
      <c r="Q569" s="6"/>
      <c r="R569" s="9" t="s">
        <v>13</v>
      </c>
    </row>
    <row r="570" spans="2:18" ht="14">
      <c r="B570" s="7" t="str">
        <f t="shared" si="146"/>
        <v/>
      </c>
      <c r="C570" s="7" t="str">
        <f t="shared" si="146"/>
        <v/>
      </c>
      <c r="D570" s="7" t="str">
        <f t="shared" si="146"/>
        <v/>
      </c>
      <c r="E570" s="7" t="str">
        <f t="shared" si="146"/>
        <v/>
      </c>
      <c r="F570" s="7" t="str">
        <f t="shared" si="146"/>
        <v/>
      </c>
      <c r="G570" s="7" t="str">
        <f t="shared" si="146"/>
        <v/>
      </c>
      <c r="H570" s="7" t="str">
        <f t="shared" si="146"/>
        <v/>
      </c>
      <c r="I570" s="7" t="str">
        <f t="shared" si="146"/>
        <v/>
      </c>
      <c r="J570" s="7" t="str">
        <f t="shared" si="146"/>
        <v/>
      </c>
      <c r="K570" s="7" t="str">
        <f t="shared" si="146"/>
        <v/>
      </c>
      <c r="L570" s="7" t="str">
        <f t="shared" si="146"/>
        <v/>
      </c>
      <c r="M570" s="7" t="str">
        <f t="shared" si="146"/>
        <v/>
      </c>
      <c r="N570" s="8">
        <f t="shared" si="146"/>
        <v>-1724579</v>
      </c>
      <c r="O570" s="8" t="str">
        <f t="shared" si="144"/>
        <v/>
      </c>
      <c r="P570" s="8" t="str">
        <f t="shared" ref="P570" si="148">IFERROR(P564+P576,"")</f>
        <v/>
      </c>
      <c r="Q570" s="6"/>
      <c r="R570" s="9" t="s">
        <v>14</v>
      </c>
    </row>
    <row r="571" spans="2:18" ht="14">
      <c r="B571" s="7" t="str">
        <f t="shared" si="146"/>
        <v/>
      </c>
      <c r="C571" s="7" t="str">
        <f t="shared" si="146"/>
        <v/>
      </c>
      <c r="D571" s="7" t="str">
        <f t="shared" si="146"/>
        <v/>
      </c>
      <c r="E571" s="7" t="str">
        <f t="shared" si="146"/>
        <v/>
      </c>
      <c r="F571" s="7" t="str">
        <f t="shared" si="146"/>
        <v/>
      </c>
      <c r="G571" s="7" t="str">
        <f t="shared" si="146"/>
        <v/>
      </c>
      <c r="H571" s="7" t="str">
        <f t="shared" si="146"/>
        <v/>
      </c>
      <c r="I571" s="7" t="str">
        <f t="shared" si="146"/>
        <v/>
      </c>
      <c r="J571" s="7" t="str">
        <f t="shared" si="146"/>
        <v/>
      </c>
      <c r="K571" s="7" t="str">
        <f t="shared" si="146"/>
        <v/>
      </c>
      <c r="L571" s="7" t="str">
        <f t="shared" si="146"/>
        <v/>
      </c>
      <c r="M571" s="7">
        <f t="shared" si="146"/>
        <v>-6784812.29</v>
      </c>
      <c r="N571" s="7">
        <f t="shared" si="146"/>
        <v>-3026556.2199999997</v>
      </c>
      <c r="O571" s="7" t="str">
        <f t="shared" si="144"/>
        <v/>
      </c>
      <c r="P571" s="7" t="str">
        <f t="shared" ref="P571" si="149">IFERROR(P565+P577,"")</f>
        <v/>
      </c>
      <c r="Q571" s="6"/>
      <c r="R571" s="9" t="s">
        <v>15</v>
      </c>
    </row>
    <row r="572" spans="2:18" ht="14">
      <c r="B572" s="371" t="s">
        <v>10</v>
      </c>
      <c r="C572" s="371"/>
      <c r="D572" s="371"/>
      <c r="E572" s="371"/>
      <c r="F572" s="371"/>
      <c r="G572" s="371"/>
      <c r="H572" s="371"/>
      <c r="I572" s="371"/>
      <c r="J572" s="371"/>
      <c r="K572" s="371"/>
      <c r="L572" s="371"/>
      <c r="M572" s="371"/>
      <c r="N572" s="371"/>
      <c r="O572" s="371"/>
      <c r="P572" s="124"/>
      <c r="Q572" s="6"/>
      <c r="R572" s="9"/>
    </row>
    <row r="573" spans="2:18" ht="14">
      <c r="B573" s="365" t="s">
        <v>362</v>
      </c>
      <c r="C573" s="365"/>
      <c r="D573" s="365"/>
      <c r="E573" s="365"/>
      <c r="F573" s="365"/>
      <c r="G573" s="365"/>
      <c r="H573" s="365"/>
      <c r="I573" s="365"/>
      <c r="J573" s="365"/>
      <c r="K573" s="365"/>
      <c r="L573" s="365"/>
      <c r="M573" s="365"/>
      <c r="N573" s="365"/>
      <c r="O573" s="365"/>
      <c r="P573" s="118"/>
    </row>
    <row r="574" spans="2:18" ht="14">
      <c r="B574" s="7" t="str">
        <f t="shared" ref="B574:P577" si="150">IFERROR(VLOOKUP($B$573,$218:$342,MATCH($R574&amp;"/"&amp;B$347,$216:$216,0),FALSE),"")</f>
        <v/>
      </c>
      <c r="C574" s="7" t="str">
        <f t="shared" si="150"/>
        <v/>
      </c>
      <c r="D574" s="7" t="str">
        <f t="shared" si="150"/>
        <v/>
      </c>
      <c r="E574" s="7" t="str">
        <f t="shared" si="150"/>
        <v/>
      </c>
      <c r="F574" s="7" t="str">
        <f t="shared" si="150"/>
        <v/>
      </c>
      <c r="G574" s="7" t="str">
        <f t="shared" si="150"/>
        <v/>
      </c>
      <c r="H574" s="7" t="str">
        <f t="shared" si="150"/>
        <v/>
      </c>
      <c r="I574" s="7" t="str">
        <f t="shared" si="150"/>
        <v/>
      </c>
      <c r="J574" s="7" t="str">
        <f t="shared" si="150"/>
        <v/>
      </c>
      <c r="K574" s="7" t="str">
        <f t="shared" si="150"/>
        <v/>
      </c>
      <c r="L574" s="7" t="str">
        <f t="shared" si="150"/>
        <v/>
      </c>
      <c r="M574" s="7" t="str">
        <f t="shared" si="150"/>
        <v/>
      </c>
      <c r="N574" s="8">
        <f t="shared" si="150"/>
        <v>-157669</v>
      </c>
      <c r="O574" s="8">
        <f t="shared" si="150"/>
        <v>-138450</v>
      </c>
      <c r="P574" s="8" t="str">
        <f t="shared" si="150"/>
        <v/>
      </c>
      <c r="Q574" s="6"/>
      <c r="R574" s="9" t="s">
        <v>12</v>
      </c>
    </row>
    <row r="575" spans="2:18" ht="14">
      <c r="B575" s="7" t="str">
        <f t="shared" si="150"/>
        <v/>
      </c>
      <c r="C575" s="7" t="str">
        <f t="shared" si="150"/>
        <v/>
      </c>
      <c r="D575" s="7" t="str">
        <f t="shared" si="150"/>
        <v/>
      </c>
      <c r="E575" s="7" t="str">
        <f t="shared" si="150"/>
        <v/>
      </c>
      <c r="F575" s="7" t="str">
        <f t="shared" si="150"/>
        <v/>
      </c>
      <c r="G575" s="7" t="str">
        <f t="shared" si="150"/>
        <v/>
      </c>
      <c r="H575" s="7" t="str">
        <f t="shared" si="150"/>
        <v/>
      </c>
      <c r="I575" s="7" t="str">
        <f t="shared" si="150"/>
        <v/>
      </c>
      <c r="J575" s="7" t="str">
        <f t="shared" si="150"/>
        <v/>
      </c>
      <c r="K575" s="7" t="str">
        <f t="shared" si="150"/>
        <v/>
      </c>
      <c r="L575" s="7" t="str">
        <f t="shared" si="150"/>
        <v/>
      </c>
      <c r="M575" s="7" t="str">
        <f t="shared" si="150"/>
        <v/>
      </c>
      <c r="N575" s="8">
        <f t="shared" si="150"/>
        <v>-353609</v>
      </c>
      <c r="O575" s="8">
        <f t="shared" si="150"/>
        <v>-271883</v>
      </c>
      <c r="P575" s="8" t="str">
        <f t="shared" si="150"/>
        <v/>
      </c>
      <c r="Q575" s="6"/>
      <c r="R575" s="9" t="s">
        <v>13</v>
      </c>
    </row>
    <row r="576" spans="2:18" ht="14">
      <c r="B576" s="7" t="str">
        <f t="shared" si="150"/>
        <v/>
      </c>
      <c r="C576" s="7" t="str">
        <f t="shared" si="150"/>
        <v/>
      </c>
      <c r="D576" s="7" t="str">
        <f t="shared" si="150"/>
        <v/>
      </c>
      <c r="E576" s="7" t="str">
        <f t="shared" si="150"/>
        <v/>
      </c>
      <c r="F576" s="7" t="str">
        <f t="shared" si="150"/>
        <v/>
      </c>
      <c r="G576" s="7" t="str">
        <f t="shared" si="150"/>
        <v/>
      </c>
      <c r="H576" s="7" t="str">
        <f t="shared" si="150"/>
        <v/>
      </c>
      <c r="I576" s="7" t="str">
        <f t="shared" si="150"/>
        <v/>
      </c>
      <c r="J576" s="7" t="str">
        <f t="shared" si="150"/>
        <v/>
      </c>
      <c r="K576" s="7" t="str">
        <f t="shared" si="150"/>
        <v/>
      </c>
      <c r="L576" s="7" t="str">
        <f t="shared" si="150"/>
        <v/>
      </c>
      <c r="M576" s="7" t="str">
        <f t="shared" si="150"/>
        <v/>
      </c>
      <c r="N576" s="8">
        <f t="shared" si="150"/>
        <v>-526523</v>
      </c>
      <c r="O576" s="8" t="str">
        <f t="shared" si="150"/>
        <v/>
      </c>
      <c r="P576" s="8" t="str">
        <f t="shared" si="150"/>
        <v/>
      </c>
      <c r="Q576" s="6"/>
      <c r="R576" s="9" t="s">
        <v>14</v>
      </c>
    </row>
    <row r="577" spans="2:18" ht="14">
      <c r="B577" s="7" t="str">
        <f t="shared" si="150"/>
        <v/>
      </c>
      <c r="C577" s="7" t="str">
        <f t="shared" si="150"/>
        <v/>
      </c>
      <c r="D577" s="7" t="str">
        <f t="shared" si="150"/>
        <v/>
      </c>
      <c r="E577" s="7" t="str">
        <f t="shared" si="150"/>
        <v/>
      </c>
      <c r="F577" s="7" t="str">
        <f t="shared" si="150"/>
        <v/>
      </c>
      <c r="G577" s="7" t="str">
        <f t="shared" si="150"/>
        <v/>
      </c>
      <c r="H577" s="7" t="str">
        <f t="shared" si="150"/>
        <v/>
      </c>
      <c r="I577" s="7" t="str">
        <f t="shared" si="150"/>
        <v/>
      </c>
      <c r="J577" s="7" t="str">
        <f t="shared" si="150"/>
        <v/>
      </c>
      <c r="K577" s="7" t="str">
        <f t="shared" si="150"/>
        <v/>
      </c>
      <c r="L577" s="7" t="str">
        <f t="shared" si="150"/>
        <v/>
      </c>
      <c r="M577" s="7">
        <f t="shared" si="150"/>
        <v>-793036.82</v>
      </c>
      <c r="N577" s="8">
        <f t="shared" si="150"/>
        <v>-638971.18999999994</v>
      </c>
      <c r="O577" s="8" t="str">
        <f t="shared" si="150"/>
        <v/>
      </c>
      <c r="P577" s="8" t="str">
        <f t="shared" si="150"/>
        <v/>
      </c>
      <c r="Q577" s="6"/>
      <c r="R577" s="9" t="s">
        <v>15</v>
      </c>
    </row>
    <row r="578" spans="2:18" ht="14">
      <c r="B578" s="366" t="s">
        <v>363</v>
      </c>
      <c r="C578" s="366"/>
      <c r="D578" s="366"/>
      <c r="E578" s="366"/>
      <c r="F578" s="366"/>
      <c r="G578" s="366"/>
      <c r="H578" s="366"/>
      <c r="I578" s="366"/>
      <c r="J578" s="366"/>
      <c r="K578" s="366"/>
      <c r="L578" s="366"/>
      <c r="M578" s="366"/>
      <c r="N578" s="366"/>
      <c r="O578" s="366"/>
      <c r="P578" s="122"/>
    </row>
    <row r="579" spans="2:18" ht="14">
      <c r="B579" s="7" t="str">
        <f t="shared" ref="B579:P582" si="151">IFERROR(VLOOKUP($B$578,$218:$342,MATCH($R579&amp;"/"&amp;B$347,$216:$216,0),FALSE),"")</f>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t="str">
        <f t="shared" si="151"/>
        <v/>
      </c>
      <c r="N579" s="8">
        <f t="shared" si="151"/>
        <v>-156979</v>
      </c>
      <c r="O579" s="8">
        <f t="shared" si="151"/>
        <v>-136336</v>
      </c>
      <c r="P579" s="8" t="str">
        <f t="shared" si="151"/>
        <v/>
      </c>
      <c r="Q579" s="6"/>
      <c r="R579" s="9" t="s">
        <v>12</v>
      </c>
    </row>
    <row r="580" spans="2:18" ht="14">
      <c r="B580" s="7" t="str">
        <f t="shared" si="151"/>
        <v/>
      </c>
      <c r="C580" s="7" t="str">
        <f t="shared" si="151"/>
        <v/>
      </c>
      <c r="D580" s="7" t="str">
        <f t="shared" si="151"/>
        <v/>
      </c>
      <c r="E580" s="7" t="str">
        <f t="shared" si="151"/>
        <v/>
      </c>
      <c r="F580" s="7" t="str">
        <f t="shared" si="151"/>
        <v/>
      </c>
      <c r="G580" s="7" t="str">
        <f t="shared" si="151"/>
        <v/>
      </c>
      <c r="H580" s="7" t="str">
        <f t="shared" si="151"/>
        <v/>
      </c>
      <c r="I580" s="7" t="str">
        <f t="shared" si="151"/>
        <v/>
      </c>
      <c r="J580" s="7" t="str">
        <f t="shared" si="151"/>
        <v/>
      </c>
      <c r="K580" s="7" t="str">
        <f t="shared" si="151"/>
        <v/>
      </c>
      <c r="L580" s="7" t="str">
        <f t="shared" si="151"/>
        <v/>
      </c>
      <c r="M580" s="7" t="str">
        <f t="shared" si="151"/>
        <v/>
      </c>
      <c r="N580" s="8">
        <f t="shared" si="151"/>
        <v>-352279</v>
      </c>
      <c r="O580" s="8">
        <f t="shared" si="151"/>
        <v>-268143</v>
      </c>
      <c r="P580" s="8" t="str">
        <f t="shared" si="151"/>
        <v/>
      </c>
      <c r="Q580" s="6"/>
      <c r="R580" s="9" t="s">
        <v>13</v>
      </c>
    </row>
    <row r="581" spans="2:18" ht="14">
      <c r="B581" s="7" t="str">
        <f t="shared" si="151"/>
        <v/>
      </c>
      <c r="C581" s="7" t="str">
        <f t="shared" si="151"/>
        <v/>
      </c>
      <c r="D581" s="7" t="str">
        <f t="shared" si="151"/>
        <v/>
      </c>
      <c r="E581" s="7" t="str">
        <f t="shared" si="151"/>
        <v/>
      </c>
      <c r="F581" s="7" t="str">
        <f t="shared" si="151"/>
        <v/>
      </c>
      <c r="G581" s="7" t="str">
        <f t="shared" si="151"/>
        <v/>
      </c>
      <c r="H581" s="7" t="str">
        <f t="shared" si="151"/>
        <v/>
      </c>
      <c r="I581" s="7" t="str">
        <f t="shared" si="151"/>
        <v/>
      </c>
      <c r="J581" s="7" t="str">
        <f t="shared" si="151"/>
        <v/>
      </c>
      <c r="K581" s="7" t="str">
        <f t="shared" si="151"/>
        <v/>
      </c>
      <c r="L581" s="7" t="str">
        <f t="shared" si="151"/>
        <v/>
      </c>
      <c r="M581" s="7" t="str">
        <f t="shared" si="151"/>
        <v/>
      </c>
      <c r="N581" s="8">
        <f t="shared" si="151"/>
        <v>-523729</v>
      </c>
      <c r="O581" s="8" t="str">
        <f t="shared" si="151"/>
        <v/>
      </c>
      <c r="P581" s="8" t="str">
        <f t="shared" si="151"/>
        <v/>
      </c>
      <c r="Q581" s="6"/>
      <c r="R581" s="9" t="s">
        <v>14</v>
      </c>
    </row>
    <row r="582" spans="2:18" ht="14">
      <c r="B582" s="7" t="str">
        <f t="shared" si="151"/>
        <v/>
      </c>
      <c r="C582" s="7" t="str">
        <f t="shared" si="151"/>
        <v/>
      </c>
      <c r="D582" s="7" t="str">
        <f t="shared" si="151"/>
        <v/>
      </c>
      <c r="E582" s="7" t="str">
        <f t="shared" si="151"/>
        <v/>
      </c>
      <c r="F582" s="7" t="str">
        <f t="shared" si="151"/>
        <v/>
      </c>
      <c r="G582" s="7" t="str">
        <f t="shared" si="151"/>
        <v/>
      </c>
      <c r="H582" s="7" t="str">
        <f t="shared" si="151"/>
        <v/>
      </c>
      <c r="I582" s="7" t="str">
        <f t="shared" si="151"/>
        <v/>
      </c>
      <c r="J582" s="7" t="str">
        <f t="shared" si="151"/>
        <v/>
      </c>
      <c r="K582" s="7" t="str">
        <f t="shared" si="151"/>
        <v/>
      </c>
      <c r="L582" s="7" t="str">
        <f t="shared" si="151"/>
        <v/>
      </c>
      <c r="M582" s="7">
        <f t="shared" si="151"/>
        <v>-790637.67</v>
      </c>
      <c r="N582" s="8">
        <f t="shared" si="151"/>
        <v>-633883.13</v>
      </c>
      <c r="O582" s="8" t="str">
        <f t="shared" si="151"/>
        <v/>
      </c>
      <c r="P582" s="8" t="str">
        <f t="shared" si="151"/>
        <v/>
      </c>
      <c r="Q582" s="6"/>
      <c r="R582" s="9" t="s">
        <v>15</v>
      </c>
    </row>
    <row r="583" spans="2:18" ht="14">
      <c r="B583" s="363" t="s">
        <v>364</v>
      </c>
      <c r="C583" s="363"/>
      <c r="D583" s="363"/>
      <c r="E583" s="363"/>
      <c r="F583" s="363"/>
      <c r="G583" s="363"/>
      <c r="H583" s="363"/>
      <c r="I583" s="363"/>
      <c r="J583" s="363"/>
      <c r="K583" s="363"/>
      <c r="L583" s="363"/>
      <c r="M583" s="363"/>
      <c r="N583" s="363"/>
      <c r="O583" s="363"/>
      <c r="P583" s="120"/>
    </row>
    <row r="584" spans="2:18" ht="14">
      <c r="B584" s="7" t="str">
        <f t="shared" ref="B584:P587" si="152">IFERROR(VLOOKUP($B$583,$218:$342,MATCH($R584&amp;"/"&amp;B$347,$216:$216,0),FALSE),"")</f>
        <v/>
      </c>
      <c r="C584" s="7" t="str">
        <f t="shared" si="152"/>
        <v/>
      </c>
      <c r="D584" s="7" t="str">
        <f t="shared" si="152"/>
        <v/>
      </c>
      <c r="E584" s="7" t="str">
        <f t="shared" si="152"/>
        <v/>
      </c>
      <c r="F584" s="7" t="str">
        <f t="shared" si="152"/>
        <v/>
      </c>
      <c r="G584" s="7" t="str">
        <f t="shared" si="152"/>
        <v/>
      </c>
      <c r="H584" s="7" t="str">
        <f t="shared" si="152"/>
        <v/>
      </c>
      <c r="I584" s="7" t="str">
        <f t="shared" si="152"/>
        <v/>
      </c>
      <c r="J584" s="7" t="str">
        <f t="shared" si="152"/>
        <v/>
      </c>
      <c r="K584" s="7" t="str">
        <f t="shared" si="152"/>
        <v/>
      </c>
      <c r="L584" s="7" t="str">
        <f t="shared" si="152"/>
        <v/>
      </c>
      <c r="M584" s="7" t="str">
        <f t="shared" si="152"/>
        <v/>
      </c>
      <c r="N584" s="7">
        <f t="shared" si="152"/>
        <v>622954</v>
      </c>
      <c r="O584" s="7">
        <f t="shared" si="152"/>
        <v>380154</v>
      </c>
      <c r="P584" s="7" t="str">
        <f t="shared" si="152"/>
        <v/>
      </c>
      <c r="Q584" s="6"/>
      <c r="R584" s="9" t="s">
        <v>12</v>
      </c>
    </row>
    <row r="585" spans="2:18" ht="14">
      <c r="B585" s="7" t="str">
        <f t="shared" si="152"/>
        <v/>
      </c>
      <c r="C585" s="7" t="str">
        <f t="shared" si="152"/>
        <v/>
      </c>
      <c r="D585" s="7" t="str">
        <f t="shared" si="152"/>
        <v/>
      </c>
      <c r="E585" s="7" t="str">
        <f t="shared" si="152"/>
        <v/>
      </c>
      <c r="F585" s="7" t="str">
        <f t="shared" si="152"/>
        <v/>
      </c>
      <c r="G585" s="7" t="str">
        <f t="shared" si="152"/>
        <v/>
      </c>
      <c r="H585" s="7" t="str">
        <f t="shared" si="152"/>
        <v/>
      </c>
      <c r="I585" s="7" t="str">
        <f t="shared" si="152"/>
        <v/>
      </c>
      <c r="J585" s="7" t="str">
        <f t="shared" si="152"/>
        <v/>
      </c>
      <c r="K585" s="7" t="str">
        <f t="shared" si="152"/>
        <v/>
      </c>
      <c r="L585" s="7" t="str">
        <f t="shared" si="152"/>
        <v/>
      </c>
      <c r="M585" s="7" t="str">
        <f t="shared" si="152"/>
        <v/>
      </c>
      <c r="N585" s="7">
        <f t="shared" si="152"/>
        <v>852454</v>
      </c>
      <c r="O585" s="7">
        <f t="shared" si="152"/>
        <v>5353174</v>
      </c>
      <c r="P585" s="7" t="str">
        <f t="shared" si="152"/>
        <v/>
      </c>
      <c r="Q585" s="6"/>
      <c r="R585" s="9" t="s">
        <v>13</v>
      </c>
    </row>
    <row r="586" spans="2:18" ht="14">
      <c r="B586" s="7" t="str">
        <f t="shared" si="152"/>
        <v/>
      </c>
      <c r="C586" s="7" t="str">
        <f t="shared" si="152"/>
        <v/>
      </c>
      <c r="D586" s="7" t="str">
        <f t="shared" si="152"/>
        <v/>
      </c>
      <c r="E586" s="7" t="str">
        <f t="shared" si="152"/>
        <v/>
      </c>
      <c r="F586" s="7" t="str">
        <f t="shared" si="152"/>
        <v/>
      </c>
      <c r="G586" s="7" t="str">
        <f t="shared" si="152"/>
        <v/>
      </c>
      <c r="H586" s="7" t="str">
        <f t="shared" si="152"/>
        <v/>
      </c>
      <c r="I586" s="7" t="str">
        <f t="shared" si="152"/>
        <v/>
      </c>
      <c r="J586" s="7" t="str">
        <f t="shared" si="152"/>
        <v/>
      </c>
      <c r="K586" s="7" t="str">
        <f t="shared" si="152"/>
        <v/>
      </c>
      <c r="L586" s="7" t="str">
        <f t="shared" si="152"/>
        <v/>
      </c>
      <c r="M586" s="7" t="str">
        <f t="shared" si="152"/>
        <v/>
      </c>
      <c r="N586" s="7">
        <f t="shared" si="152"/>
        <v>1732755</v>
      </c>
      <c r="O586" s="7" t="str">
        <f t="shared" si="152"/>
        <v/>
      </c>
      <c r="P586" s="7" t="str">
        <f t="shared" si="152"/>
        <v/>
      </c>
      <c r="Q586" s="6"/>
      <c r="R586" s="9" t="s">
        <v>14</v>
      </c>
    </row>
    <row r="587" spans="2:18" ht="14">
      <c r="B587" s="7" t="str">
        <f t="shared" si="152"/>
        <v/>
      </c>
      <c r="C587" s="7" t="str">
        <f t="shared" si="152"/>
        <v/>
      </c>
      <c r="D587" s="7" t="str">
        <f t="shared" si="152"/>
        <v/>
      </c>
      <c r="E587" s="7" t="str">
        <f t="shared" si="152"/>
        <v/>
      </c>
      <c r="F587" s="7" t="str">
        <f t="shared" si="152"/>
        <v/>
      </c>
      <c r="G587" s="7" t="str">
        <f t="shared" si="152"/>
        <v/>
      </c>
      <c r="H587" s="7" t="str">
        <f t="shared" si="152"/>
        <v/>
      </c>
      <c r="I587" s="7" t="str">
        <f t="shared" si="152"/>
        <v/>
      </c>
      <c r="J587" s="7" t="str">
        <f t="shared" si="152"/>
        <v/>
      </c>
      <c r="K587" s="7" t="str">
        <f t="shared" si="152"/>
        <v/>
      </c>
      <c r="L587" s="7" t="str">
        <f t="shared" si="152"/>
        <v/>
      </c>
      <c r="M587" s="7">
        <f t="shared" si="152"/>
        <v>6685421.0300000003</v>
      </c>
      <c r="N587" s="7">
        <f t="shared" si="152"/>
        <v>3616390.27</v>
      </c>
      <c r="O587" s="7" t="str">
        <f t="shared" si="152"/>
        <v/>
      </c>
      <c r="P587" s="7" t="str">
        <f t="shared" si="152"/>
        <v/>
      </c>
      <c r="Q587" s="6"/>
      <c r="R587" s="9" t="s">
        <v>15</v>
      </c>
    </row>
    <row r="588" spans="2:18" ht="14">
      <c r="B588" s="374" t="s">
        <v>365</v>
      </c>
      <c r="C588" s="374"/>
      <c r="D588" s="374"/>
      <c r="E588" s="374"/>
      <c r="F588" s="374"/>
      <c r="G588" s="374"/>
      <c r="H588" s="374"/>
      <c r="I588" s="374"/>
      <c r="J588" s="374"/>
      <c r="K588" s="374"/>
      <c r="L588" s="374"/>
      <c r="M588" s="374"/>
      <c r="N588" s="374"/>
      <c r="O588" s="374"/>
      <c r="P588" s="136"/>
    </row>
    <row r="589" spans="2:18" ht="14">
      <c r="B589" s="7" t="str">
        <f t="shared" ref="B589:P592" si="153">IFERROR(VLOOKUP($B$588,$218:$342,MATCH($R589&amp;"/"&amp;B$347,$216:$216,0),FALSE),"")</f>
        <v/>
      </c>
      <c r="C589" s="7" t="str">
        <f t="shared" si="153"/>
        <v/>
      </c>
      <c r="D589" s="7" t="str">
        <f t="shared" si="153"/>
        <v/>
      </c>
      <c r="E589" s="7" t="str">
        <f t="shared" si="153"/>
        <v/>
      </c>
      <c r="F589" s="7" t="str">
        <f t="shared" si="153"/>
        <v/>
      </c>
      <c r="G589" s="7" t="str">
        <f t="shared" si="153"/>
        <v/>
      </c>
      <c r="H589" s="7" t="str">
        <f t="shared" si="153"/>
        <v/>
      </c>
      <c r="I589" s="7" t="str">
        <f t="shared" si="153"/>
        <v/>
      </c>
      <c r="J589" s="7" t="str">
        <f t="shared" si="153"/>
        <v/>
      </c>
      <c r="K589" s="7" t="str">
        <f t="shared" si="153"/>
        <v/>
      </c>
      <c r="L589" s="7" t="str">
        <f t="shared" si="153"/>
        <v/>
      </c>
      <c r="M589" s="7" t="str">
        <f t="shared" si="153"/>
        <v/>
      </c>
      <c r="N589" s="8">
        <f t="shared" si="153"/>
        <v>32888</v>
      </c>
      <c r="O589" s="8">
        <f t="shared" si="153"/>
        <v>-394215</v>
      </c>
      <c r="P589" s="8" t="str">
        <f t="shared" si="153"/>
        <v/>
      </c>
      <c r="Q589" s="6"/>
      <c r="R589" s="9" t="s">
        <v>12</v>
      </c>
    </row>
    <row r="590" spans="2:18" ht="14">
      <c r="B590" s="7" t="str">
        <f t="shared" si="153"/>
        <v/>
      </c>
      <c r="C590" s="7" t="str">
        <f t="shared" si="153"/>
        <v/>
      </c>
      <c r="D590" s="7" t="str">
        <f t="shared" si="153"/>
        <v/>
      </c>
      <c r="E590" s="7" t="str">
        <f t="shared" si="153"/>
        <v/>
      </c>
      <c r="F590" s="7" t="str">
        <f t="shared" si="153"/>
        <v/>
      </c>
      <c r="G590" s="7" t="str">
        <f t="shared" si="153"/>
        <v/>
      </c>
      <c r="H590" s="7" t="str">
        <f t="shared" si="153"/>
        <v/>
      </c>
      <c r="I590" s="7" t="str">
        <f t="shared" si="153"/>
        <v/>
      </c>
      <c r="J590" s="7" t="str">
        <f t="shared" si="153"/>
        <v/>
      </c>
      <c r="K590" s="7" t="str">
        <f t="shared" si="153"/>
        <v/>
      </c>
      <c r="L590" s="7" t="str">
        <f t="shared" si="153"/>
        <v/>
      </c>
      <c r="M590" s="7" t="str">
        <f t="shared" si="153"/>
        <v/>
      </c>
      <c r="N590" s="8">
        <f t="shared" si="153"/>
        <v>1180537</v>
      </c>
      <c r="O590" s="8">
        <f t="shared" si="153"/>
        <v>-51394</v>
      </c>
      <c r="P590" s="8" t="str">
        <f t="shared" si="153"/>
        <v/>
      </c>
      <c r="Q590" s="6"/>
      <c r="R590" s="9" t="s">
        <v>13</v>
      </c>
    </row>
    <row r="591" spans="2:18" ht="14">
      <c r="B591" s="7" t="str">
        <f t="shared" si="153"/>
        <v/>
      </c>
      <c r="C591" s="7" t="str">
        <f t="shared" si="153"/>
        <v/>
      </c>
      <c r="D591" s="7" t="str">
        <f t="shared" si="153"/>
        <v/>
      </c>
      <c r="E591" s="7" t="str">
        <f t="shared" si="153"/>
        <v/>
      </c>
      <c r="F591" s="7" t="str">
        <f t="shared" si="153"/>
        <v/>
      </c>
      <c r="G591" s="7" t="str">
        <f t="shared" si="153"/>
        <v/>
      </c>
      <c r="H591" s="7" t="str">
        <f t="shared" si="153"/>
        <v/>
      </c>
      <c r="I591" s="7" t="str">
        <f t="shared" si="153"/>
        <v/>
      </c>
      <c r="J591" s="7" t="str">
        <f t="shared" si="153"/>
        <v/>
      </c>
      <c r="K591" s="7" t="str">
        <f t="shared" si="153"/>
        <v/>
      </c>
      <c r="L591" s="7" t="str">
        <f t="shared" si="153"/>
        <v/>
      </c>
      <c r="M591" s="7" t="str">
        <f t="shared" si="153"/>
        <v/>
      </c>
      <c r="N591" s="8">
        <f t="shared" si="153"/>
        <v>10970</v>
      </c>
      <c r="O591" s="8" t="str">
        <f t="shared" si="153"/>
        <v/>
      </c>
      <c r="P591" s="8" t="str">
        <f t="shared" si="153"/>
        <v/>
      </c>
      <c r="Q591" s="6"/>
      <c r="R591" s="9" t="s">
        <v>14</v>
      </c>
    </row>
    <row r="592" spans="2:18" ht="14">
      <c r="B592" s="7" t="str">
        <f t="shared" si="153"/>
        <v/>
      </c>
      <c r="C592" s="7" t="str">
        <f t="shared" si="153"/>
        <v/>
      </c>
      <c r="D592" s="7" t="str">
        <f t="shared" si="153"/>
        <v/>
      </c>
      <c r="E592" s="7" t="str">
        <f t="shared" si="153"/>
        <v/>
      </c>
      <c r="F592" s="7" t="str">
        <f t="shared" si="153"/>
        <v/>
      </c>
      <c r="G592" s="7" t="str">
        <f t="shared" si="153"/>
        <v/>
      </c>
      <c r="H592" s="7" t="str">
        <f t="shared" si="153"/>
        <v/>
      </c>
      <c r="I592" s="7" t="str">
        <f t="shared" si="153"/>
        <v/>
      </c>
      <c r="J592" s="7" t="str">
        <f t="shared" si="153"/>
        <v/>
      </c>
      <c r="K592" s="7" t="str">
        <f t="shared" si="153"/>
        <v/>
      </c>
      <c r="L592" s="7" t="str">
        <f t="shared" si="153"/>
        <v/>
      </c>
      <c r="M592" s="7">
        <f t="shared" si="153"/>
        <v>-96992.11</v>
      </c>
      <c r="N592" s="8">
        <f t="shared" si="153"/>
        <v>594922.11</v>
      </c>
      <c r="O592" s="8" t="str">
        <f t="shared" si="153"/>
        <v/>
      </c>
      <c r="P592" s="8" t="str">
        <f t="shared" si="153"/>
        <v/>
      </c>
      <c r="Q592" s="6"/>
      <c r="R592" s="9" t="s">
        <v>15</v>
      </c>
    </row>
    <row r="593" spans="2:18" ht="14">
      <c r="B593" s="375" t="s">
        <v>35</v>
      </c>
      <c r="C593" s="375"/>
      <c r="D593" s="375"/>
      <c r="E593" s="375"/>
      <c r="F593" s="375"/>
      <c r="G593" s="375"/>
      <c r="H593" s="375"/>
      <c r="I593" s="375"/>
      <c r="J593" s="375"/>
      <c r="K593" s="375"/>
      <c r="L593" s="375"/>
      <c r="M593" s="375"/>
      <c r="N593" s="375"/>
      <c r="O593" s="375"/>
      <c r="P593" s="125"/>
      <c r="Q593" s="28"/>
      <c r="R593" s="89"/>
    </row>
    <row r="594" spans="2:18" ht="14">
      <c r="B594" s="373" t="s">
        <v>36</v>
      </c>
      <c r="C594" s="373"/>
      <c r="D594" s="373"/>
      <c r="E594" s="373"/>
      <c r="F594" s="373"/>
      <c r="G594" s="373"/>
      <c r="H594" s="373"/>
      <c r="I594" s="373"/>
      <c r="J594" s="373"/>
      <c r="K594" s="373"/>
      <c r="L594" s="373"/>
      <c r="M594" s="373"/>
      <c r="N594" s="373"/>
      <c r="O594" s="373"/>
      <c r="P594" s="126"/>
      <c r="Q594" s="28"/>
      <c r="R594" s="89"/>
    </row>
    <row r="595" spans="2:18" ht="14">
      <c r="B595" s="155" t="e">
        <f t="shared" ref="B595:N595" si="154">B551/B401</f>
        <v>#VALUE!</v>
      </c>
      <c r="C595" s="155" t="e">
        <f t="shared" si="154"/>
        <v>#VALUE!</v>
      </c>
      <c r="D595" s="155" t="e">
        <f t="shared" si="154"/>
        <v>#VALUE!</v>
      </c>
      <c r="E595" s="155" t="e">
        <f t="shared" si="154"/>
        <v>#VALUE!</v>
      </c>
      <c r="F595" s="155" t="e">
        <f t="shared" si="154"/>
        <v>#VALUE!</v>
      </c>
      <c r="G595" s="155" t="e">
        <f t="shared" si="154"/>
        <v>#VALUE!</v>
      </c>
      <c r="H595" s="155" t="e">
        <f t="shared" si="154"/>
        <v>#VALUE!</v>
      </c>
      <c r="I595" s="155" t="e">
        <f t="shared" si="154"/>
        <v>#VALUE!</v>
      </c>
      <c r="J595" s="155" t="e">
        <f t="shared" si="154"/>
        <v>#VALUE!</v>
      </c>
      <c r="K595" s="155" t="e">
        <f t="shared" si="154"/>
        <v>#VALUE!</v>
      </c>
      <c r="L595" s="155" t="e">
        <f t="shared" si="154"/>
        <v>#VALUE!</v>
      </c>
      <c r="M595" s="155">
        <f t="shared" si="154"/>
        <v>1.7122025646485673E-2</v>
      </c>
      <c r="N595" s="155">
        <f t="shared" si="154"/>
        <v>6.7518738909424558E-2</v>
      </c>
      <c r="O595" s="155">
        <f>O551/O401</f>
        <v>6.1076892942295194E-2</v>
      </c>
      <c r="P595" s="155" t="e">
        <f>P551/P401</f>
        <v>#VALUE!</v>
      </c>
      <c r="Q595" s="6"/>
      <c r="R595" s="89" t="s">
        <v>37</v>
      </c>
    </row>
    <row r="596" spans="2:18" ht="14">
      <c r="B596" s="29" t="e">
        <f t="shared" ref="B596:N596" si="155">B551/B438</f>
        <v>#VALUE!</v>
      </c>
      <c r="C596" s="29" t="e">
        <f t="shared" si="155"/>
        <v>#VALUE!</v>
      </c>
      <c r="D596" s="29" t="e">
        <f t="shared" si="155"/>
        <v>#VALUE!</v>
      </c>
      <c r="E596" s="29" t="e">
        <f t="shared" si="155"/>
        <v>#VALUE!</v>
      </c>
      <c r="F596" s="29" t="e">
        <f t="shared" si="155"/>
        <v>#VALUE!</v>
      </c>
      <c r="G596" s="29" t="e">
        <f t="shared" si="155"/>
        <v>#VALUE!</v>
      </c>
      <c r="H596" s="29" t="e">
        <f t="shared" si="155"/>
        <v>#VALUE!</v>
      </c>
      <c r="I596" s="29" t="e">
        <f t="shared" si="155"/>
        <v>#VALUE!</v>
      </c>
      <c r="J596" s="29" t="e">
        <f t="shared" si="155"/>
        <v>#VALUE!</v>
      </c>
      <c r="K596" s="29" t="e">
        <f t="shared" si="155"/>
        <v>#VALUE!</v>
      </c>
      <c r="L596" s="29" t="e">
        <f t="shared" si="155"/>
        <v>#VALUE!</v>
      </c>
      <c r="M596" s="29">
        <f t="shared" si="155"/>
        <v>6.6327707383331824E-2</v>
      </c>
      <c r="N596" s="29">
        <f t="shared" si="155"/>
        <v>0.2520979649968581</v>
      </c>
      <c r="O596" s="29">
        <f>O551/O438</f>
        <v>0.23452808143965023</v>
      </c>
      <c r="P596" s="29" t="e">
        <f>P551/P438</f>
        <v>#VALUE!</v>
      </c>
      <c r="Q596" s="6"/>
      <c r="R596" s="89" t="s">
        <v>39</v>
      </c>
    </row>
    <row r="597" spans="2:18" ht="14">
      <c r="B597" s="373" t="s">
        <v>366</v>
      </c>
      <c r="C597" s="373"/>
      <c r="D597" s="373"/>
      <c r="E597" s="373"/>
      <c r="F597" s="373"/>
      <c r="G597" s="373"/>
      <c r="H597" s="373"/>
      <c r="I597" s="373"/>
      <c r="J597" s="373"/>
      <c r="K597" s="373"/>
      <c r="L597" s="373"/>
      <c r="M597" s="373"/>
      <c r="N597" s="373"/>
      <c r="O597" s="373"/>
      <c r="P597" s="126"/>
      <c r="Q597" s="28"/>
      <c r="R597" s="89"/>
    </row>
    <row r="598" spans="2:18" ht="14">
      <c r="B598" s="156" t="e">
        <f t="shared" ref="B598:N598" si="156">B419/B438</f>
        <v>#VALUE!</v>
      </c>
      <c r="C598" s="156" t="e">
        <f t="shared" si="156"/>
        <v>#VALUE!</v>
      </c>
      <c r="D598" s="156" t="e">
        <f t="shared" si="156"/>
        <v>#VALUE!</v>
      </c>
      <c r="E598" s="156" t="e">
        <f t="shared" si="156"/>
        <v>#VALUE!</v>
      </c>
      <c r="F598" s="156" t="e">
        <f t="shared" si="156"/>
        <v>#VALUE!</v>
      </c>
      <c r="G598" s="156" t="e">
        <f t="shared" si="156"/>
        <v>#VALUE!</v>
      </c>
      <c r="H598" s="156" t="e">
        <f t="shared" si="156"/>
        <v>#VALUE!</v>
      </c>
      <c r="I598" s="156" t="e">
        <f t="shared" si="156"/>
        <v>#VALUE!</v>
      </c>
      <c r="J598" s="156" t="e">
        <f t="shared" si="156"/>
        <v>#VALUE!</v>
      </c>
      <c r="K598" s="156" t="e">
        <f t="shared" si="156"/>
        <v>#VALUE!</v>
      </c>
      <c r="L598" s="156" t="e">
        <f t="shared" si="156"/>
        <v>#VALUE!</v>
      </c>
      <c r="M598" s="156">
        <f t="shared" si="156"/>
        <v>2.7634003385639172</v>
      </c>
      <c r="N598" s="156">
        <f t="shared" si="156"/>
        <v>2.4646755220395975</v>
      </c>
      <c r="O598" s="156">
        <f>O419/O438</f>
        <v>2.5956511944265284</v>
      </c>
      <c r="P598" s="156" t="e">
        <f>P419/P438</f>
        <v>#VALUE!</v>
      </c>
      <c r="Q598" s="6"/>
      <c r="R598" s="89" t="s">
        <v>40</v>
      </c>
    </row>
    <row r="599" spans="2:18" ht="14">
      <c r="B599" s="13" t="e">
        <f t="shared" ref="B599:N599" si="157">B419/B551</f>
        <v>#VALUE!</v>
      </c>
      <c r="C599" s="13" t="e">
        <f t="shared" si="157"/>
        <v>#VALUE!</v>
      </c>
      <c r="D599" s="13" t="e">
        <f t="shared" si="157"/>
        <v>#VALUE!</v>
      </c>
      <c r="E599" s="13" t="e">
        <f t="shared" si="157"/>
        <v>#VALUE!</v>
      </c>
      <c r="F599" s="13" t="e">
        <f t="shared" si="157"/>
        <v>#VALUE!</v>
      </c>
      <c r="G599" s="13" t="e">
        <f t="shared" si="157"/>
        <v>#VALUE!</v>
      </c>
      <c r="H599" s="13" t="e">
        <f t="shared" si="157"/>
        <v>#VALUE!</v>
      </c>
      <c r="I599" s="13" t="e">
        <f t="shared" si="157"/>
        <v>#VALUE!</v>
      </c>
      <c r="J599" s="13" t="e">
        <f t="shared" si="157"/>
        <v>#VALUE!</v>
      </c>
      <c r="K599" s="13" t="e">
        <f t="shared" si="157"/>
        <v>#VALUE!</v>
      </c>
      <c r="L599" s="13" t="e">
        <f t="shared" si="157"/>
        <v>#VALUE!</v>
      </c>
      <c r="M599" s="13">
        <f t="shared" si="157"/>
        <v>41.662835149618942</v>
      </c>
      <c r="N599" s="13">
        <f t="shared" si="157"/>
        <v>9.7766577452154966</v>
      </c>
      <c r="O599" s="13">
        <f>O419/O551</f>
        <v>11.067549687411111</v>
      </c>
      <c r="P599" s="13" t="e">
        <f>P419/P551</f>
        <v>#VALUE!</v>
      </c>
      <c r="Q599" s="6"/>
      <c r="R599" s="89" t="s">
        <v>41</v>
      </c>
    </row>
    <row r="600" spans="2:18" ht="14">
      <c r="B600" s="373" t="s">
        <v>42</v>
      </c>
      <c r="C600" s="373"/>
      <c r="D600" s="373"/>
      <c r="E600" s="373"/>
      <c r="F600" s="373"/>
      <c r="G600" s="373"/>
      <c r="H600" s="373"/>
      <c r="I600" s="373"/>
      <c r="J600" s="373"/>
      <c r="K600" s="373"/>
      <c r="L600" s="373"/>
      <c r="M600" s="373"/>
      <c r="N600" s="373"/>
      <c r="O600" s="373"/>
      <c r="P600" s="126"/>
      <c r="Q600" s="28"/>
      <c r="R600" s="89"/>
    </row>
    <row r="601" spans="2:18" ht="14">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157">
        <v>2120000</v>
      </c>
      <c r="Q601" s="30"/>
      <c r="R601" s="90" t="s">
        <v>43</v>
      </c>
    </row>
    <row r="602" spans="2:18" ht="14">
      <c r="B602" s="13" t="e">
        <f t="shared" ref="B602:O602" si="158">B438/B601</f>
        <v>#VALUE!</v>
      </c>
      <c r="C602" s="13" t="e">
        <f t="shared" si="158"/>
        <v>#VALUE!</v>
      </c>
      <c r="D602" s="13" t="e">
        <f t="shared" si="158"/>
        <v>#VALUE!</v>
      </c>
      <c r="E602" s="13" t="e">
        <f t="shared" si="158"/>
        <v>#VALUE!</v>
      </c>
      <c r="F602" s="13" t="e">
        <f t="shared" si="158"/>
        <v>#VALUE!</v>
      </c>
      <c r="G602" s="13" t="e">
        <f t="shared" si="158"/>
        <v>#VALUE!</v>
      </c>
      <c r="H602" s="13" t="e">
        <f t="shared" si="158"/>
        <v>#VALUE!</v>
      </c>
      <c r="I602" s="13" t="e">
        <f t="shared" si="158"/>
        <v>#VALUE!</v>
      </c>
      <c r="J602" s="13" t="e">
        <f t="shared" si="158"/>
        <v>#VALUE!</v>
      </c>
      <c r="K602" s="13" t="e">
        <f t="shared" si="158"/>
        <v>#VALUE!</v>
      </c>
      <c r="L602" s="13" t="e">
        <f t="shared" si="158"/>
        <v>#VALUE!</v>
      </c>
      <c r="M602" s="13">
        <f t="shared" si="158"/>
        <v>7.5338272688679249</v>
      </c>
      <c r="N602" s="13">
        <f t="shared" si="158"/>
        <v>9.7557234292452844</v>
      </c>
      <c r="O602" s="13">
        <f t="shared" si="158"/>
        <v>10.634475</v>
      </c>
      <c r="P602" s="13" t="e">
        <f t="shared" ref="P602" si="159">P438/P601</f>
        <v>#VALUE!</v>
      </c>
      <c r="Q602" s="6"/>
      <c r="R602" s="90" t="s">
        <v>44</v>
      </c>
    </row>
    <row r="603" spans="2:18" ht="14">
      <c r="B603" s="13" t="e">
        <f t="shared" ref="B603:O603" si="160">B551/B601</f>
        <v>#DIV/0!</v>
      </c>
      <c r="C603" s="13" t="e">
        <f t="shared" si="160"/>
        <v>#DIV/0!</v>
      </c>
      <c r="D603" s="13" t="e">
        <f t="shared" si="160"/>
        <v>#DIV/0!</v>
      </c>
      <c r="E603" s="13" t="e">
        <f t="shared" si="160"/>
        <v>#DIV/0!</v>
      </c>
      <c r="F603" s="13" t="e">
        <f t="shared" si="160"/>
        <v>#DIV/0!</v>
      </c>
      <c r="G603" s="13" t="e">
        <f t="shared" si="160"/>
        <v>#DIV/0!</v>
      </c>
      <c r="H603" s="13">
        <f t="shared" si="160"/>
        <v>0</v>
      </c>
      <c r="I603" s="13">
        <f t="shared" si="160"/>
        <v>0</v>
      </c>
      <c r="J603" s="13">
        <f t="shared" si="160"/>
        <v>0</v>
      </c>
      <c r="K603" s="13">
        <f t="shared" si="160"/>
        <v>0</v>
      </c>
      <c r="L603" s="13">
        <f t="shared" si="160"/>
        <v>0</v>
      </c>
      <c r="M603" s="13">
        <f t="shared" si="160"/>
        <v>0.49970149056603769</v>
      </c>
      <c r="N603" s="13">
        <f t="shared" si="160"/>
        <v>2.4593980235849058</v>
      </c>
      <c r="O603" s="13">
        <f t="shared" si="160"/>
        <v>2.4940830188679244</v>
      </c>
      <c r="P603" s="13" t="e">
        <f t="shared" ref="P603" si="161">P551/P601</f>
        <v>#VALUE!</v>
      </c>
      <c r="Q603" s="6"/>
      <c r="R603" s="89" t="s">
        <v>45</v>
      </c>
    </row>
    <row r="604" spans="2:18" ht="14">
      <c r="B604" s="91"/>
      <c r="C604" s="91" t="e">
        <f t="shared" ref="C604:M604" si="162">+C603/B603-1</f>
        <v>#DIV/0!</v>
      </c>
      <c r="D604" s="92" t="e">
        <f t="shared" si="162"/>
        <v>#DIV/0!</v>
      </c>
      <c r="E604" s="91" t="e">
        <f t="shared" si="162"/>
        <v>#DIV/0!</v>
      </c>
      <c r="F604" s="92" t="e">
        <f t="shared" si="162"/>
        <v>#DIV/0!</v>
      </c>
      <c r="G604" s="91" t="e">
        <f t="shared" si="162"/>
        <v>#DIV/0!</v>
      </c>
      <c r="H604" s="92" t="e">
        <f t="shared" si="162"/>
        <v>#DIV/0!</v>
      </c>
      <c r="I604" s="91" t="e">
        <f t="shared" si="162"/>
        <v>#DIV/0!</v>
      </c>
      <c r="J604" s="92" t="e">
        <f t="shared" si="162"/>
        <v>#DIV/0!</v>
      </c>
      <c r="K604" s="91" t="e">
        <f t="shared" si="162"/>
        <v>#DIV/0!</v>
      </c>
      <c r="L604" s="92" t="e">
        <f t="shared" si="162"/>
        <v>#DIV/0!</v>
      </c>
      <c r="M604" s="91" t="e">
        <f t="shared" si="162"/>
        <v>#DIV/0!</v>
      </c>
      <c r="N604" s="93">
        <f>+N603/M603-1</f>
        <v>3.9217344154787668</v>
      </c>
      <c r="O604" s="93">
        <f>+O603/N603-1</f>
        <v>1.4103042675646549E-2</v>
      </c>
      <c r="P604" s="93" t="e">
        <f>+P603/O603-1</f>
        <v>#VALUE!</v>
      </c>
      <c r="Q604" s="31"/>
      <c r="R604" s="94" t="s">
        <v>46</v>
      </c>
    </row>
    <row r="605" spans="2:18" ht="14">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137"/>
      <c r="Q605" s="6"/>
      <c r="R605" s="90" t="s">
        <v>47</v>
      </c>
    </row>
    <row r="606" spans="2:18" ht="14">
      <c r="B606" s="91" t="e">
        <f t="shared" ref="B606:O606" si="163">+B605/B614</f>
        <v>#DIV/0!</v>
      </c>
      <c r="C606" s="91" t="e">
        <f t="shared" si="163"/>
        <v>#DIV/0!</v>
      </c>
      <c r="D606" s="92" t="e">
        <f t="shared" si="163"/>
        <v>#DIV/0!</v>
      </c>
      <c r="E606" s="91" t="e">
        <f t="shared" si="163"/>
        <v>#DIV/0!</v>
      </c>
      <c r="F606" s="92" t="e">
        <f t="shared" si="163"/>
        <v>#DIV/0!</v>
      </c>
      <c r="G606" s="91" t="e">
        <f t="shared" si="163"/>
        <v>#DIV/0!</v>
      </c>
      <c r="H606" s="92">
        <f t="shared" si="163"/>
        <v>1.1618401316216272E-2</v>
      </c>
      <c r="I606" s="91">
        <f t="shared" si="163"/>
        <v>1.0859703235645616E-2</v>
      </c>
      <c r="J606" s="92">
        <f t="shared" si="163"/>
        <v>4.7214907941176658E-3</v>
      </c>
      <c r="K606" s="91">
        <f t="shared" si="163"/>
        <v>5.4924718234681327E-3</v>
      </c>
      <c r="L606" s="92">
        <f t="shared" si="163"/>
        <v>6.1251923880247762E-3</v>
      </c>
      <c r="M606" s="91">
        <f t="shared" si="163"/>
        <v>5.7185528972882715E-3</v>
      </c>
      <c r="N606" s="93">
        <f t="shared" si="163"/>
        <v>7.1771784875729874E-3</v>
      </c>
      <c r="O606" s="93" t="e">
        <f t="shared" si="163"/>
        <v>#REF!</v>
      </c>
      <c r="P606" s="93">
        <f t="shared" ref="P606" si="164">+P605/P614</f>
        <v>0</v>
      </c>
      <c r="Q606" s="6"/>
      <c r="R606" s="94" t="s">
        <v>48</v>
      </c>
    </row>
    <row r="607" spans="2:18">
      <c r="B607" s="95" t="e">
        <f t="shared" ref="B607:M607" si="165">+B605/B603</f>
        <v>#DIV/0!</v>
      </c>
      <c r="C607" s="95" t="e">
        <f t="shared" si="165"/>
        <v>#DIV/0!</v>
      </c>
      <c r="D607" s="96" t="e">
        <f t="shared" si="165"/>
        <v>#DIV/0!</v>
      </c>
      <c r="E607" s="95" t="e">
        <f t="shared" si="165"/>
        <v>#DIV/0!</v>
      </c>
      <c r="F607" s="96" t="e">
        <f t="shared" si="165"/>
        <v>#DIV/0!</v>
      </c>
      <c r="G607" s="95" t="e">
        <f t="shared" si="165"/>
        <v>#DIV/0!</v>
      </c>
      <c r="H607" s="96" t="e">
        <f t="shared" si="165"/>
        <v>#DIV/0!</v>
      </c>
      <c r="I607" s="95" t="e">
        <f t="shared" si="165"/>
        <v>#DIV/0!</v>
      </c>
      <c r="J607" s="96" t="e">
        <f t="shared" si="165"/>
        <v>#DIV/0!</v>
      </c>
      <c r="K607" s="95" t="e">
        <f t="shared" si="165"/>
        <v>#DIV/0!</v>
      </c>
      <c r="L607" s="96" t="e">
        <f t="shared" si="165"/>
        <v>#DIV/0!</v>
      </c>
      <c r="M607" s="95">
        <f t="shared" si="165"/>
        <v>0.600358425307426</v>
      </c>
      <c r="N607" s="97">
        <f>+N605/N603</f>
        <v>0.15044331842662656</v>
      </c>
      <c r="O607" s="97">
        <f>+O605/O603</f>
        <v>0</v>
      </c>
      <c r="P607" s="97" t="e">
        <f>+P605/P603</f>
        <v>#VALUE!</v>
      </c>
      <c r="Q607" s="28"/>
      <c r="R607" s="98" t="s">
        <v>49</v>
      </c>
    </row>
    <row r="608" spans="2:18" ht="14">
      <c r="B608" s="16">
        <f t="shared" ref="B608:O608" si="166">+B614*B601</f>
        <v>0</v>
      </c>
      <c r="C608" s="16">
        <f t="shared" si="166"/>
        <v>0</v>
      </c>
      <c r="D608" s="16">
        <f t="shared" si="166"/>
        <v>0</v>
      </c>
      <c r="E608" s="16">
        <f t="shared" si="166"/>
        <v>0</v>
      </c>
      <c r="F608" s="16">
        <f t="shared" si="166"/>
        <v>0</v>
      </c>
      <c r="G608" s="16">
        <f t="shared" si="166"/>
        <v>0</v>
      </c>
      <c r="H608" s="16">
        <f t="shared" si="166"/>
        <v>23720991.59764209</v>
      </c>
      <c r="I608" s="16">
        <f t="shared" si="166"/>
        <v>39043424.189371318</v>
      </c>
      <c r="J608" s="16">
        <f t="shared" si="166"/>
        <v>44901072.403682992</v>
      </c>
      <c r="K608" s="16">
        <f t="shared" si="166"/>
        <v>69476915.360677227</v>
      </c>
      <c r="L608" s="16">
        <f t="shared" si="166"/>
        <v>89989010.153809786</v>
      </c>
      <c r="M608" s="16">
        <f t="shared" si="166"/>
        <v>111216947.96275999</v>
      </c>
      <c r="N608" s="16">
        <f t="shared" si="166"/>
        <v>109290858.70696387</v>
      </c>
      <c r="O608" s="16" t="e">
        <f t="shared" si="166"/>
        <v>#REF!</v>
      </c>
      <c r="P608" s="16">
        <f t="shared" ref="P608" si="167">+P614*P601</f>
        <v>83740000</v>
      </c>
      <c r="Q608" s="6"/>
      <c r="R608" s="89" t="s">
        <v>50</v>
      </c>
    </row>
    <row r="609" spans="1:18" ht="14">
      <c r="B609" s="32" t="e">
        <f t="shared" ref="B609:O609" si="168">+B614/B$602</f>
        <v>#VALUE!</v>
      </c>
      <c r="C609" s="32" t="e">
        <f t="shared" si="168"/>
        <v>#VALUE!</v>
      </c>
      <c r="D609" s="33" t="e">
        <f t="shared" si="168"/>
        <v>#VALUE!</v>
      </c>
      <c r="E609" s="32" t="e">
        <f t="shared" si="168"/>
        <v>#VALUE!</v>
      </c>
      <c r="F609" s="33" t="e">
        <f t="shared" si="168"/>
        <v>#VALUE!</v>
      </c>
      <c r="G609" s="32" t="e">
        <f t="shared" si="168"/>
        <v>#VALUE!</v>
      </c>
      <c r="H609" s="33" t="e">
        <f t="shared" si="168"/>
        <v>#VALUE!</v>
      </c>
      <c r="I609" s="32" t="e">
        <f t="shared" si="168"/>
        <v>#VALUE!</v>
      </c>
      <c r="J609" s="33" t="e">
        <f t="shared" si="168"/>
        <v>#VALUE!</v>
      </c>
      <c r="K609" s="32" t="e">
        <f t="shared" si="168"/>
        <v>#VALUE!</v>
      </c>
      <c r="L609" s="33" t="e">
        <f t="shared" si="168"/>
        <v>#VALUE!</v>
      </c>
      <c r="M609" s="32">
        <f t="shared" si="168"/>
        <v>6.9633696975665993</v>
      </c>
      <c r="N609" s="34">
        <f t="shared" si="168"/>
        <v>5.2843125593706626</v>
      </c>
      <c r="O609" s="34" t="e">
        <f t="shared" si="168"/>
        <v>#REF!</v>
      </c>
      <c r="P609" s="34" t="e">
        <f t="shared" ref="P609" si="169">+P614/P$602</f>
        <v>#VALUE!</v>
      </c>
      <c r="Q609" s="35" t="e">
        <f>(SUM(INDEX($B609:$O609,,$R$347-$B$347-$Q$347+1):INDEX($B609:$O609,$R$347-$B$347+1))-MAX(INDEX($B609:$O609,,$R$347-$B$347-$Q$347+1):INDEX($B609:$O609,$R$347-$B$347+1))-MIN(INDEX($B609:$O609,,$R$347-$B$347-$Q$347+1):INDEX($B609:$O609,$R$347-$B$347+1)))/(COUNT(INDEX($B609:$O609,,$R$347-$B$347-$Q$347+1):INDEX($B609:$O609,$R$347-$B$347+1))-2)</f>
        <v>#REF!</v>
      </c>
      <c r="R609" s="36" t="s">
        <v>51</v>
      </c>
    </row>
    <row r="610" spans="1:18" ht="14">
      <c r="B610" s="32" t="e">
        <f t="shared" ref="B610:O610" si="170">+B614/B$603</f>
        <v>#DIV/0!</v>
      </c>
      <c r="C610" s="32" t="e">
        <f t="shared" si="170"/>
        <v>#DIV/0!</v>
      </c>
      <c r="D610" s="33" t="e">
        <f t="shared" si="170"/>
        <v>#DIV/0!</v>
      </c>
      <c r="E610" s="32" t="e">
        <f t="shared" si="170"/>
        <v>#DIV/0!</v>
      </c>
      <c r="F610" s="33" t="e">
        <f t="shared" si="170"/>
        <v>#DIV/0!</v>
      </c>
      <c r="G610" s="32" t="e">
        <f t="shared" si="170"/>
        <v>#DIV/0!</v>
      </c>
      <c r="H610" s="33" t="e">
        <f t="shared" si="170"/>
        <v>#DIV/0!</v>
      </c>
      <c r="I610" s="32" t="e">
        <f t="shared" si="170"/>
        <v>#DIV/0!</v>
      </c>
      <c r="J610" s="33" t="e">
        <f t="shared" si="170"/>
        <v>#DIV/0!</v>
      </c>
      <c r="K610" s="32" t="e">
        <f t="shared" si="170"/>
        <v>#DIV/0!</v>
      </c>
      <c r="L610" s="33" t="e">
        <f t="shared" si="170"/>
        <v>#DIV/0!</v>
      </c>
      <c r="M610" s="32">
        <f t="shared" si="170"/>
        <v>104.98432664531529</v>
      </c>
      <c r="N610" s="34">
        <f t="shared" si="170"/>
        <v>20.96134556039166</v>
      </c>
      <c r="O610" s="34" t="e">
        <f t="shared" si="170"/>
        <v>#REF!</v>
      </c>
      <c r="P610" s="34" t="e">
        <f t="shared" ref="P610" si="171">+P614/P$603</f>
        <v>#VALUE!</v>
      </c>
      <c r="Q610" s="35" t="e">
        <f>(SUM(INDEX($B610:$O610,,$R$347-$B$347-$Q$347+1):INDEX($B610:$O610,$R$347-$B$347+1))-MAX(INDEX($B610:$O610,,$R$347-$B$347-$Q$347+1):INDEX($B610:$O610,$R$347-$B$347+1))-MIN(INDEX($B610:$O610,,$R$347-$B$347-$Q$347+1):INDEX($B610:$O610,$R$347-$B$347+1)))/(COUNT(INDEX($B610:$O610,,$R$347-$B$347-$Q$347+1):INDEX($B610:$O610,$R$347-$B$347+1))-2)</f>
        <v>#REF!</v>
      </c>
      <c r="R610" s="36" t="s">
        <v>52</v>
      </c>
    </row>
    <row r="611" spans="1:18" ht="14">
      <c r="B611" s="32" t="e">
        <f t="shared" ref="B611:O611" si="172">B608/B446</f>
        <v>#DIV/0!</v>
      </c>
      <c r="C611" s="32" t="e">
        <f t="shared" si="172"/>
        <v>#DIV/0!</v>
      </c>
      <c r="D611" s="33" t="e">
        <f t="shared" si="172"/>
        <v>#DIV/0!</v>
      </c>
      <c r="E611" s="32" t="e">
        <f t="shared" si="172"/>
        <v>#DIV/0!</v>
      </c>
      <c r="F611" s="33" t="e">
        <f t="shared" si="172"/>
        <v>#DIV/0!</v>
      </c>
      <c r="G611" s="32" t="e">
        <f t="shared" si="172"/>
        <v>#DIV/0!</v>
      </c>
      <c r="H611" s="33" t="e">
        <f t="shared" si="172"/>
        <v>#DIV/0!</v>
      </c>
      <c r="I611" s="32" t="e">
        <f t="shared" si="172"/>
        <v>#DIV/0!</v>
      </c>
      <c r="J611" s="33" t="e">
        <f t="shared" si="172"/>
        <v>#DIV/0!</v>
      </c>
      <c r="K611" s="32" t="e">
        <f t="shared" si="172"/>
        <v>#DIV/0!</v>
      </c>
      <c r="L611" s="33" t="e">
        <f t="shared" si="172"/>
        <v>#DIV/0!</v>
      </c>
      <c r="M611" s="32">
        <f t="shared" si="172"/>
        <v>37.447749649960663</v>
      </c>
      <c r="N611" s="34">
        <f t="shared" si="172"/>
        <v>7.8280118295982337</v>
      </c>
      <c r="O611" s="34" t="e">
        <f t="shared" si="172"/>
        <v>#REF!</v>
      </c>
      <c r="P611" s="34" t="e">
        <f t="shared" ref="P611" si="173">P608/P446</f>
        <v>#VALUE!</v>
      </c>
      <c r="Q611" s="35" t="e">
        <f>(SUM(INDEX($B611:$O611,,$R$347-$B$347-$Q$347+1):INDEX($B611:$O611,$R$347-$B$347+1))-MAX(INDEX($B611:$O611,,$R$347-$B$347-$Q$347+1):INDEX($B611:$O611,$R$347-$B$347+1))-MIN(INDEX($B611:$O611,,$R$347-$B$347-$Q$347+1):INDEX($B611:$O611,$R$347-$B$347+1)))/(COUNT(INDEX($B611:$O611,,$R$347-$B$347-$Q$347+1):INDEX($B611:$O611,$R$347-$B$347+1))-2)</f>
        <v>#REF!</v>
      </c>
      <c r="R611" s="36" t="s">
        <v>54</v>
      </c>
    </row>
    <row r="612" spans="1:18" s="15" customFormat="1" ht="14">
      <c r="A612" s="99"/>
      <c r="B612" s="141"/>
      <c r="C612" s="141"/>
      <c r="D612" s="141"/>
      <c r="E612" s="141"/>
      <c r="F612" s="141"/>
      <c r="G612" s="141"/>
      <c r="H612" s="141">
        <v>12.9</v>
      </c>
      <c r="I612" s="141">
        <v>22.1</v>
      </c>
      <c r="J612" s="141">
        <v>28.75</v>
      </c>
      <c r="K612" s="141">
        <v>40.5</v>
      </c>
      <c r="L612" s="141">
        <v>55.5</v>
      </c>
      <c r="M612" s="141">
        <v>64.5</v>
      </c>
      <c r="N612" s="142">
        <v>69.25</v>
      </c>
      <c r="O612" s="142">
        <v>73.75</v>
      </c>
      <c r="P612" s="142">
        <v>73.75</v>
      </c>
      <c r="Q612" s="31"/>
      <c r="R612" s="37" t="s">
        <v>55</v>
      </c>
    </row>
    <row r="613" spans="1:18" s="71" customFormat="1" ht="14">
      <c r="A613" s="100"/>
      <c r="B613" s="143"/>
      <c r="C613" s="143"/>
      <c r="D613" s="143"/>
      <c r="E613" s="143"/>
      <c r="F613" s="143"/>
      <c r="G613" s="143"/>
      <c r="H613" s="143">
        <v>8.6</v>
      </c>
      <c r="I613" s="143">
        <v>11.9</v>
      </c>
      <c r="J613" s="143">
        <v>14</v>
      </c>
      <c r="K613" s="143">
        <v>24.6</v>
      </c>
      <c r="L613" s="143">
        <v>30.5</v>
      </c>
      <c r="M613" s="143">
        <v>42.5</v>
      </c>
      <c r="N613" s="144">
        <v>29.5</v>
      </c>
      <c r="O613" s="144">
        <v>54.75</v>
      </c>
      <c r="P613" s="144">
        <v>54.75</v>
      </c>
      <c r="Q613" s="38"/>
      <c r="R613" s="39" t="s">
        <v>56</v>
      </c>
    </row>
    <row r="614" spans="1:18" s="3" customFormat="1" ht="14">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9" t="e">
        <f>VLOOKUP($Q614,#REF!,6,FALSE)</f>
        <v>#REF!</v>
      </c>
      <c r="P614" s="149" t="str">
        <f>VLOOKUP($Q614,Price!$A$1:$F$1200,6,FALSE)</f>
        <v>39.50</v>
      </c>
      <c r="Q614" s="150" t="s">
        <v>201</v>
      </c>
      <c r="R614" s="36" t="s">
        <v>57</v>
      </c>
    </row>
    <row r="615" spans="1:18" ht="14">
      <c r="B615" s="343" t="s">
        <v>64</v>
      </c>
      <c r="C615" s="344"/>
      <c r="D615" s="344"/>
      <c r="E615" s="344"/>
      <c r="F615" s="344"/>
      <c r="G615" s="344"/>
      <c r="H615" s="344"/>
      <c r="I615" s="344"/>
      <c r="J615" s="344"/>
      <c r="K615" s="344"/>
      <c r="L615" s="344"/>
      <c r="M615" s="344"/>
      <c r="N615" s="344"/>
      <c r="O615" s="128"/>
      <c r="P615" s="128"/>
      <c r="Q615" s="28"/>
      <c r="R615" s="89"/>
    </row>
    <row r="616" spans="1:18">
      <c r="B616" s="102"/>
      <c r="C616" s="103" t="e">
        <f t="shared" ref="C616:O616" si="174">+C610/C604/100</f>
        <v>#DIV/0!</v>
      </c>
      <c r="D616" s="102" t="e">
        <f t="shared" si="174"/>
        <v>#DIV/0!</v>
      </c>
      <c r="E616" s="103" t="e">
        <f t="shared" si="174"/>
        <v>#DIV/0!</v>
      </c>
      <c r="F616" s="102" t="e">
        <f t="shared" si="174"/>
        <v>#DIV/0!</v>
      </c>
      <c r="G616" s="103" t="e">
        <f t="shared" si="174"/>
        <v>#DIV/0!</v>
      </c>
      <c r="H616" s="102" t="e">
        <f t="shared" si="174"/>
        <v>#DIV/0!</v>
      </c>
      <c r="I616" s="103" t="e">
        <f t="shared" si="174"/>
        <v>#DIV/0!</v>
      </c>
      <c r="J616" s="102" t="e">
        <f t="shared" si="174"/>
        <v>#DIV/0!</v>
      </c>
      <c r="K616" s="103" t="e">
        <f t="shared" si="174"/>
        <v>#DIV/0!</v>
      </c>
      <c r="L616" s="102" t="e">
        <f t="shared" si="174"/>
        <v>#DIV/0!</v>
      </c>
      <c r="M616" s="103" t="e">
        <f t="shared" si="174"/>
        <v>#DIV/0!</v>
      </c>
      <c r="N616" s="104">
        <f t="shared" si="174"/>
        <v>5.34491715646499E-2</v>
      </c>
      <c r="O616" s="104" t="e">
        <f t="shared" si="174"/>
        <v>#REF!</v>
      </c>
      <c r="P616" s="104" t="e">
        <f t="shared" ref="P616" si="175">+P610/P604/100</f>
        <v>#VALUE!</v>
      </c>
      <c r="Q616" s="28"/>
      <c r="R616" s="89" t="s">
        <v>65</v>
      </c>
    </row>
    <row r="617" spans="1:18">
      <c r="B617" s="105"/>
      <c r="D617" s="105"/>
      <c r="F617" s="105"/>
      <c r="H617" s="105"/>
      <c r="I617" s="106"/>
      <c r="J617" s="107"/>
      <c r="K617" s="106"/>
      <c r="L617" s="107"/>
      <c r="M617" s="106"/>
      <c r="N617" s="108"/>
      <c r="O617" s="135"/>
      <c r="P617" s="135"/>
      <c r="Q617" s="30"/>
      <c r="R617" s="90" t="s">
        <v>66</v>
      </c>
    </row>
    <row r="618" spans="1:18" ht="14">
      <c r="B618" s="48" t="e">
        <f t="shared" ref="B618:P618" si="176">($Q609-B609)/$Q609</f>
        <v>#REF!</v>
      </c>
      <c r="C618" s="49" t="e">
        <f t="shared" si="176"/>
        <v>#REF!</v>
      </c>
      <c r="D618" s="48" t="e">
        <f t="shared" si="176"/>
        <v>#REF!</v>
      </c>
      <c r="E618" s="49" t="e">
        <f t="shared" si="176"/>
        <v>#REF!</v>
      </c>
      <c r="F618" s="48" t="e">
        <f t="shared" si="176"/>
        <v>#REF!</v>
      </c>
      <c r="G618" s="49" t="e">
        <f t="shared" si="176"/>
        <v>#REF!</v>
      </c>
      <c r="H618" s="48" t="e">
        <f t="shared" si="176"/>
        <v>#REF!</v>
      </c>
      <c r="I618" s="49" t="e">
        <f t="shared" si="176"/>
        <v>#REF!</v>
      </c>
      <c r="J618" s="48" t="e">
        <f t="shared" si="176"/>
        <v>#REF!</v>
      </c>
      <c r="K618" s="49" t="e">
        <f t="shared" si="176"/>
        <v>#REF!</v>
      </c>
      <c r="L618" s="48" t="e">
        <f t="shared" si="176"/>
        <v>#REF!</v>
      </c>
      <c r="M618" s="49" t="e">
        <f t="shared" si="176"/>
        <v>#REF!</v>
      </c>
      <c r="N618" s="50" t="e">
        <f t="shared" si="176"/>
        <v>#REF!</v>
      </c>
      <c r="O618" s="50" t="e">
        <f t="shared" si="176"/>
        <v>#REF!</v>
      </c>
      <c r="P618" s="50" t="e">
        <f t="shared" si="176"/>
        <v>#REF!</v>
      </c>
      <c r="Q618" s="31"/>
      <c r="R618" s="51" t="s">
        <v>67</v>
      </c>
    </row>
    <row r="619" spans="1:18" ht="14">
      <c r="B619" s="48" t="e">
        <f t="shared" ref="B619:P619" si="177">($Q610-B610)/$Q610</f>
        <v>#REF!</v>
      </c>
      <c r="C619" s="49" t="e">
        <f t="shared" si="177"/>
        <v>#REF!</v>
      </c>
      <c r="D619" s="48" t="e">
        <f t="shared" si="177"/>
        <v>#REF!</v>
      </c>
      <c r="E619" s="49" t="e">
        <f t="shared" si="177"/>
        <v>#REF!</v>
      </c>
      <c r="F619" s="48" t="e">
        <f t="shared" si="177"/>
        <v>#REF!</v>
      </c>
      <c r="G619" s="49" t="e">
        <f t="shared" si="177"/>
        <v>#REF!</v>
      </c>
      <c r="H619" s="48" t="e">
        <f t="shared" si="177"/>
        <v>#REF!</v>
      </c>
      <c r="I619" s="49" t="e">
        <f t="shared" si="177"/>
        <v>#REF!</v>
      </c>
      <c r="J619" s="48" t="e">
        <f t="shared" si="177"/>
        <v>#REF!</v>
      </c>
      <c r="K619" s="49" t="e">
        <f t="shared" si="177"/>
        <v>#REF!</v>
      </c>
      <c r="L619" s="48" t="e">
        <f t="shared" si="177"/>
        <v>#REF!</v>
      </c>
      <c r="M619" s="49" t="e">
        <f t="shared" si="177"/>
        <v>#REF!</v>
      </c>
      <c r="N619" s="50" t="e">
        <f t="shared" si="177"/>
        <v>#REF!</v>
      </c>
      <c r="O619" s="50" t="e">
        <f t="shared" si="177"/>
        <v>#REF!</v>
      </c>
      <c r="P619" s="50" t="e">
        <f t="shared" si="177"/>
        <v>#REF!</v>
      </c>
      <c r="Q619" s="31"/>
      <c r="R619" s="51" t="s">
        <v>68</v>
      </c>
    </row>
    <row r="620" spans="1:18" ht="14">
      <c r="B620" s="48" t="e">
        <f t="shared" ref="B620:P620" si="178">($Q611-B611)/$Q611</f>
        <v>#REF!</v>
      </c>
      <c r="C620" s="49" t="e">
        <f t="shared" si="178"/>
        <v>#REF!</v>
      </c>
      <c r="D620" s="48" t="e">
        <f t="shared" si="178"/>
        <v>#REF!</v>
      </c>
      <c r="E620" s="49" t="e">
        <f t="shared" si="178"/>
        <v>#REF!</v>
      </c>
      <c r="F620" s="48" t="e">
        <f t="shared" si="178"/>
        <v>#REF!</v>
      </c>
      <c r="G620" s="49" t="e">
        <f t="shared" si="178"/>
        <v>#REF!</v>
      </c>
      <c r="H620" s="48" t="e">
        <f t="shared" si="178"/>
        <v>#REF!</v>
      </c>
      <c r="I620" s="49" t="e">
        <f t="shared" si="178"/>
        <v>#REF!</v>
      </c>
      <c r="J620" s="48" t="e">
        <f t="shared" si="178"/>
        <v>#REF!</v>
      </c>
      <c r="K620" s="49" t="e">
        <f t="shared" si="178"/>
        <v>#REF!</v>
      </c>
      <c r="L620" s="48" t="e">
        <f t="shared" si="178"/>
        <v>#REF!</v>
      </c>
      <c r="M620" s="49" t="e">
        <f t="shared" si="178"/>
        <v>#REF!</v>
      </c>
      <c r="N620" s="50" t="e">
        <f t="shared" si="178"/>
        <v>#REF!</v>
      </c>
      <c r="O620" s="50" t="e">
        <f t="shared" si="178"/>
        <v>#REF!</v>
      </c>
      <c r="P620" s="50" t="e">
        <f t="shared" si="178"/>
        <v>#REF!</v>
      </c>
      <c r="Q620" s="31"/>
      <c r="R620" s="51" t="s">
        <v>70</v>
      </c>
    </row>
    <row r="621" spans="1:18">
      <c r="B621" s="105"/>
      <c r="D621" s="105"/>
      <c r="F621" s="105"/>
      <c r="H621" s="105"/>
      <c r="I621" s="96"/>
      <c r="J621" s="95"/>
      <c r="K621" s="96"/>
      <c r="L621" s="95"/>
      <c r="M621" s="96"/>
      <c r="N621" s="97">
        <f>N617/N614-1</f>
        <v>-1</v>
      </c>
      <c r="O621" s="97" t="e">
        <f>O617/O614-1</f>
        <v>#REF!</v>
      </c>
      <c r="P621" s="97">
        <f>P617/P614-1</f>
        <v>-1</v>
      </c>
      <c r="Q621" s="28"/>
      <c r="R621" s="98" t="s">
        <v>71</v>
      </c>
    </row>
    <row r="622" spans="1:18" ht="14">
      <c r="B622" s="109" t="e">
        <f t="shared" ref="B622:N622" si="179">AVERAGE(B618:B621)</f>
        <v>#REF!</v>
      </c>
      <c r="C622" s="110" t="e">
        <f t="shared" si="179"/>
        <v>#REF!</v>
      </c>
      <c r="D622" s="109" t="e">
        <f t="shared" si="179"/>
        <v>#REF!</v>
      </c>
      <c r="E622" s="110" t="e">
        <f t="shared" si="179"/>
        <v>#REF!</v>
      </c>
      <c r="F622" s="109" t="e">
        <f t="shared" si="179"/>
        <v>#REF!</v>
      </c>
      <c r="G622" s="110" t="e">
        <f t="shared" si="179"/>
        <v>#REF!</v>
      </c>
      <c r="H622" s="109" t="e">
        <f t="shared" si="179"/>
        <v>#REF!</v>
      </c>
      <c r="I622" s="110" t="e">
        <f t="shared" si="179"/>
        <v>#REF!</v>
      </c>
      <c r="J622" s="52" t="e">
        <f t="shared" si="179"/>
        <v>#REF!</v>
      </c>
      <c r="K622" s="53" t="e">
        <f t="shared" si="179"/>
        <v>#REF!</v>
      </c>
      <c r="L622" s="52" t="e">
        <f t="shared" si="179"/>
        <v>#REF!</v>
      </c>
      <c r="M622" s="53" t="e">
        <f t="shared" si="179"/>
        <v>#REF!</v>
      </c>
      <c r="N622" s="54" t="e">
        <f t="shared" si="179"/>
        <v>#REF!</v>
      </c>
      <c r="O622" s="54" t="e">
        <f>AVERAGE(O618:O621)</f>
        <v>#REF!</v>
      </c>
      <c r="P622" s="54" t="e">
        <f>AVERAGE(P618:P621)</f>
        <v>#REF!</v>
      </c>
      <c r="Q622" s="31"/>
      <c r="R622" s="51" t="s">
        <v>72</v>
      </c>
    </row>
    <row r="623" spans="1:18" ht="14">
      <c r="B623" s="345" t="s">
        <v>73</v>
      </c>
      <c r="C623" s="346"/>
      <c r="D623" s="346"/>
      <c r="E623" s="346"/>
      <c r="F623" s="346"/>
      <c r="G623" s="346"/>
      <c r="H623" s="346"/>
      <c r="I623" s="346"/>
      <c r="J623" s="346"/>
      <c r="K623" s="346"/>
      <c r="L623" s="346"/>
      <c r="M623" s="346"/>
      <c r="N623" s="346"/>
      <c r="O623" s="129"/>
      <c r="P623" s="129"/>
      <c r="Q623" s="28"/>
      <c r="R623" s="89"/>
    </row>
    <row r="624" spans="1:18" s="3" customFormat="1" ht="14">
      <c r="B624" s="55"/>
      <c r="C624" s="56">
        <f>+B$605+B624</f>
        <v>0</v>
      </c>
      <c r="D624" s="56">
        <f t="shared" ref="D624:P624" si="180">+C$605+C624</f>
        <v>0</v>
      </c>
      <c r="E624" s="56">
        <f t="shared" si="180"/>
        <v>0</v>
      </c>
      <c r="F624" s="56">
        <f t="shared" si="180"/>
        <v>0</v>
      </c>
      <c r="G624" s="56">
        <f t="shared" si="180"/>
        <v>0</v>
      </c>
      <c r="H624" s="56">
        <f t="shared" si="180"/>
        <v>0</v>
      </c>
      <c r="I624" s="56">
        <f t="shared" si="180"/>
        <v>0.13</v>
      </c>
      <c r="J624" s="56">
        <f t="shared" si="180"/>
        <v>0.33</v>
      </c>
      <c r="K624" s="56">
        <f t="shared" si="180"/>
        <v>0.43000000000000005</v>
      </c>
      <c r="L624" s="56">
        <f t="shared" si="180"/>
        <v>0.6100000000000001</v>
      </c>
      <c r="M624" s="56">
        <f t="shared" si="180"/>
        <v>0.87000000000000011</v>
      </c>
      <c r="N624" s="57">
        <f t="shared" si="180"/>
        <v>1.1700000000000002</v>
      </c>
      <c r="O624" s="57">
        <f t="shared" si="180"/>
        <v>1.54</v>
      </c>
      <c r="P624" s="57">
        <f t="shared" si="180"/>
        <v>1.54</v>
      </c>
      <c r="Q624" s="31"/>
      <c r="R624" s="36" t="s">
        <v>74</v>
      </c>
    </row>
    <row r="625" spans="1:18" s="3" customFormat="1" ht="14">
      <c r="B625" s="58">
        <f>+B$614+B624</f>
        <v>0</v>
      </c>
      <c r="C625" s="59">
        <f t="shared" ref="C625:O625" si="181">+C$614+C624</f>
        <v>0</v>
      </c>
      <c r="D625" s="59">
        <f t="shared" si="181"/>
        <v>0</v>
      </c>
      <c r="E625" s="59">
        <f t="shared" si="181"/>
        <v>0</v>
      </c>
      <c r="F625" s="59">
        <f t="shared" si="181"/>
        <v>0</v>
      </c>
      <c r="G625" s="59">
        <f t="shared" si="181"/>
        <v>0</v>
      </c>
      <c r="H625" s="59">
        <f t="shared" si="181"/>
        <v>11.189146980019855</v>
      </c>
      <c r="I625" s="59">
        <f t="shared" si="181"/>
        <v>18.546709523288357</v>
      </c>
      <c r="J625" s="59">
        <f t="shared" si="181"/>
        <v>21.509751133812731</v>
      </c>
      <c r="K625" s="59">
        <f t="shared" si="181"/>
        <v>33.202129887111901</v>
      </c>
      <c r="L625" s="59">
        <f t="shared" si="181"/>
        <v>43.05764629896688</v>
      </c>
      <c r="M625" s="59">
        <f t="shared" si="181"/>
        <v>53.330824510735837</v>
      </c>
      <c r="N625" s="60">
        <f t="shared" si="181"/>
        <v>52.722291842907488</v>
      </c>
      <c r="O625" s="60" t="e">
        <f t="shared" si="181"/>
        <v>#REF!</v>
      </c>
      <c r="P625" s="60">
        <f t="shared" ref="P625" si="182">+P$614+P624</f>
        <v>41.04</v>
      </c>
      <c r="Q625" s="31"/>
      <c r="R625" s="36" t="s">
        <v>75</v>
      </c>
    </row>
    <row r="626" spans="1:18" s="3" customFormat="1" ht="14">
      <c r="B626" s="72"/>
      <c r="I626" s="61"/>
      <c r="J626" s="61"/>
      <c r="K626" s="61"/>
      <c r="L626" s="61"/>
      <c r="M626" s="61"/>
      <c r="N626" s="62" t="e">
        <f>+N625/B625-1</f>
        <v>#DIV/0!</v>
      </c>
      <c r="O626" s="62" t="e">
        <f>+O625/C625-1</f>
        <v>#REF!</v>
      </c>
      <c r="P626" s="62" t="e">
        <f>+P625/D625-1</f>
        <v>#DIV/0!</v>
      </c>
      <c r="Q626" s="31"/>
      <c r="R626" s="63" t="s">
        <v>76</v>
      </c>
    </row>
    <row r="627" spans="1:18" s="70" customFormat="1" ht="14">
      <c r="A627" s="64"/>
      <c r="B627" s="65"/>
      <c r="C627" s="66" t="e">
        <f>RATE(C$347-$B$347,,-$B625,C625)</f>
        <v>#NUM!</v>
      </c>
      <c r="D627" s="66" t="e">
        <f t="shared" ref="D627:O627" si="183">RATE(D$347-$B$347,,-$B625,D625)</f>
        <v>#NUM!</v>
      </c>
      <c r="E627" s="66" t="e">
        <f t="shared" si="183"/>
        <v>#NUM!</v>
      </c>
      <c r="F627" s="66" t="e">
        <f t="shared" si="183"/>
        <v>#NUM!</v>
      </c>
      <c r="G627" s="66" t="e">
        <f t="shared" si="183"/>
        <v>#NUM!</v>
      </c>
      <c r="H627" s="66" t="e">
        <f t="shared" si="183"/>
        <v>#NUM!</v>
      </c>
      <c r="I627" s="66" t="e">
        <f t="shared" si="183"/>
        <v>#NUM!</v>
      </c>
      <c r="J627" s="66" t="e">
        <f t="shared" si="183"/>
        <v>#NUM!</v>
      </c>
      <c r="K627" s="66" t="e">
        <f t="shared" si="183"/>
        <v>#NUM!</v>
      </c>
      <c r="L627" s="66" t="e">
        <f t="shared" si="183"/>
        <v>#NUM!</v>
      </c>
      <c r="M627" s="66" t="e">
        <f t="shared" si="183"/>
        <v>#NUM!</v>
      </c>
      <c r="N627" s="67" t="e">
        <f t="shared" si="183"/>
        <v>#NUM!</v>
      </c>
      <c r="O627" s="67" t="e">
        <f t="shared" si="183"/>
        <v>#REF!</v>
      </c>
      <c r="P627" s="67" t="e">
        <f t="shared" ref="P627" si="184">RATE(P$347-$B$347,,-$B625,P625)</f>
        <v>#NUM!</v>
      </c>
      <c r="Q627" s="68"/>
      <c r="R627" s="69" t="s">
        <v>77</v>
      </c>
    </row>
    <row r="628" spans="1:18" s="3" customFormat="1" ht="14">
      <c r="B628" s="55"/>
      <c r="C628" s="56"/>
      <c r="D628" s="56">
        <f t="shared" ref="D628:P628" si="185">+C$605+C628</f>
        <v>0</v>
      </c>
      <c r="E628" s="56">
        <f t="shared" si="185"/>
        <v>0</v>
      </c>
      <c r="F628" s="56">
        <f t="shared" si="185"/>
        <v>0</v>
      </c>
      <c r="G628" s="56">
        <f t="shared" si="185"/>
        <v>0</v>
      </c>
      <c r="H628" s="56">
        <f t="shared" si="185"/>
        <v>0</v>
      </c>
      <c r="I628" s="56">
        <f t="shared" si="185"/>
        <v>0.13</v>
      </c>
      <c r="J628" s="56">
        <f t="shared" si="185"/>
        <v>0.33</v>
      </c>
      <c r="K628" s="56">
        <f t="shared" si="185"/>
        <v>0.43000000000000005</v>
      </c>
      <c r="L628" s="56">
        <f t="shared" si="185"/>
        <v>0.6100000000000001</v>
      </c>
      <c r="M628" s="56">
        <f t="shared" si="185"/>
        <v>0.87000000000000011</v>
      </c>
      <c r="N628" s="57">
        <f t="shared" si="185"/>
        <v>1.1700000000000002</v>
      </c>
      <c r="O628" s="57">
        <f t="shared" si="185"/>
        <v>1.54</v>
      </c>
      <c r="P628" s="57">
        <f t="shared" si="185"/>
        <v>1.54</v>
      </c>
      <c r="Q628" s="31"/>
      <c r="R628" s="36" t="s">
        <v>74</v>
      </c>
    </row>
    <row r="629" spans="1:18" s="3" customFormat="1" ht="14">
      <c r="B629" s="58"/>
      <c r="C629" s="59">
        <f t="shared" ref="C629:O629" si="186">+C$614+C628</f>
        <v>0</v>
      </c>
      <c r="D629" s="59">
        <f t="shared" si="186"/>
        <v>0</v>
      </c>
      <c r="E629" s="59">
        <f t="shared" si="186"/>
        <v>0</v>
      </c>
      <c r="F629" s="59">
        <f t="shared" si="186"/>
        <v>0</v>
      </c>
      <c r="G629" s="59">
        <f t="shared" si="186"/>
        <v>0</v>
      </c>
      <c r="H629" s="59">
        <f t="shared" si="186"/>
        <v>11.189146980019855</v>
      </c>
      <c r="I629" s="59">
        <f t="shared" si="186"/>
        <v>18.546709523288357</v>
      </c>
      <c r="J629" s="59">
        <f t="shared" si="186"/>
        <v>21.509751133812731</v>
      </c>
      <c r="K629" s="59">
        <f t="shared" si="186"/>
        <v>33.202129887111901</v>
      </c>
      <c r="L629" s="59">
        <f t="shared" si="186"/>
        <v>43.05764629896688</v>
      </c>
      <c r="M629" s="59">
        <f t="shared" si="186"/>
        <v>53.330824510735837</v>
      </c>
      <c r="N629" s="60">
        <f t="shared" si="186"/>
        <v>52.722291842907488</v>
      </c>
      <c r="O629" s="60" t="e">
        <f t="shared" si="186"/>
        <v>#REF!</v>
      </c>
      <c r="P629" s="60">
        <f t="shared" ref="P629" si="187">+P$614+P628</f>
        <v>41.04</v>
      </c>
      <c r="Q629" s="31"/>
      <c r="R629" s="36" t="s">
        <v>75</v>
      </c>
    </row>
    <row r="630" spans="1:18" s="3" customFormat="1" ht="14">
      <c r="B630" s="72"/>
      <c r="I630" s="61"/>
      <c r="J630" s="61"/>
      <c r="K630" s="61"/>
      <c r="L630" s="61"/>
      <c r="M630" s="61"/>
      <c r="N630" s="62" t="e">
        <f>+N629/C629-1</f>
        <v>#DIV/0!</v>
      </c>
      <c r="O630" s="62" t="e">
        <f>+O629/D629-1</f>
        <v>#REF!</v>
      </c>
      <c r="P630" s="62" t="e">
        <f>+P629/E629-1</f>
        <v>#DIV/0!</v>
      </c>
      <c r="Q630" s="31"/>
      <c r="R630" s="63" t="s">
        <v>76</v>
      </c>
    </row>
    <row r="631" spans="1:18" s="70" customFormat="1" ht="14">
      <c r="A631" s="64"/>
      <c r="B631" s="65"/>
      <c r="C631" s="66"/>
      <c r="D631" s="66" t="e">
        <f>RATE(D$347-$C$347,,-$C629,D629)</f>
        <v>#NUM!</v>
      </c>
      <c r="E631" s="66" t="e">
        <f t="shared" ref="E631:O631" si="188">RATE(E$347-$C$347,,-$C629,E629)</f>
        <v>#NUM!</v>
      </c>
      <c r="F631" s="66" t="e">
        <f t="shared" si="188"/>
        <v>#NUM!</v>
      </c>
      <c r="G631" s="66" t="e">
        <f t="shared" si="188"/>
        <v>#NUM!</v>
      </c>
      <c r="H631" s="66" t="e">
        <f t="shared" si="188"/>
        <v>#NUM!</v>
      </c>
      <c r="I631" s="66" t="e">
        <f t="shared" si="188"/>
        <v>#NUM!</v>
      </c>
      <c r="J631" s="66" t="e">
        <f t="shared" si="188"/>
        <v>#NUM!</v>
      </c>
      <c r="K631" s="66" t="e">
        <f t="shared" si="188"/>
        <v>#NUM!</v>
      </c>
      <c r="L631" s="66" t="e">
        <f t="shared" si="188"/>
        <v>#NUM!</v>
      </c>
      <c r="M631" s="66" t="e">
        <f t="shared" si="188"/>
        <v>#NUM!</v>
      </c>
      <c r="N631" s="67" t="e">
        <f t="shared" si="188"/>
        <v>#NUM!</v>
      </c>
      <c r="O631" s="67" t="e">
        <f t="shared" si="188"/>
        <v>#REF!</v>
      </c>
      <c r="P631" s="67" t="e">
        <f t="shared" ref="P631" si="189">RATE(P$347-$C$347,,-$C629,P629)</f>
        <v>#NUM!</v>
      </c>
      <c r="Q631" s="68"/>
      <c r="R631" s="69" t="s">
        <v>77</v>
      </c>
    </row>
    <row r="632" spans="1:18" s="3" customFormat="1" ht="14">
      <c r="B632" s="55"/>
      <c r="C632" s="56"/>
      <c r="D632" s="56"/>
      <c r="E632" s="56">
        <f t="shared" ref="E632:P632" si="190">+D$605+D632</f>
        <v>0</v>
      </c>
      <c r="F632" s="56">
        <f t="shared" si="190"/>
        <v>0</v>
      </c>
      <c r="G632" s="56">
        <f t="shared" si="190"/>
        <v>0</v>
      </c>
      <c r="H632" s="56">
        <f t="shared" si="190"/>
        <v>0</v>
      </c>
      <c r="I632" s="56">
        <f t="shared" si="190"/>
        <v>0.13</v>
      </c>
      <c r="J632" s="56">
        <f t="shared" si="190"/>
        <v>0.33</v>
      </c>
      <c r="K632" s="56">
        <f t="shared" si="190"/>
        <v>0.43000000000000005</v>
      </c>
      <c r="L632" s="56">
        <f t="shared" si="190"/>
        <v>0.6100000000000001</v>
      </c>
      <c r="M632" s="56">
        <f t="shared" si="190"/>
        <v>0.87000000000000011</v>
      </c>
      <c r="N632" s="57">
        <f t="shared" si="190"/>
        <v>1.1700000000000002</v>
      </c>
      <c r="O632" s="57">
        <f t="shared" si="190"/>
        <v>1.54</v>
      </c>
      <c r="P632" s="57">
        <f t="shared" si="190"/>
        <v>1.54</v>
      </c>
      <c r="Q632" s="31"/>
      <c r="R632" s="36" t="s">
        <v>74</v>
      </c>
    </row>
    <row r="633" spans="1:18" s="3" customFormat="1" ht="14">
      <c r="B633" s="58"/>
      <c r="C633" s="59"/>
      <c r="D633" s="59">
        <f t="shared" ref="D633:O633" si="191">+D$614+D632</f>
        <v>0</v>
      </c>
      <c r="E633" s="59">
        <f t="shared" si="191"/>
        <v>0</v>
      </c>
      <c r="F633" s="59">
        <f t="shared" si="191"/>
        <v>0</v>
      </c>
      <c r="G633" s="59">
        <f t="shared" si="191"/>
        <v>0</v>
      </c>
      <c r="H633" s="59">
        <f t="shared" si="191"/>
        <v>11.189146980019855</v>
      </c>
      <c r="I633" s="59">
        <f t="shared" si="191"/>
        <v>18.546709523288357</v>
      </c>
      <c r="J633" s="59">
        <f t="shared" si="191"/>
        <v>21.509751133812731</v>
      </c>
      <c r="K633" s="59">
        <f t="shared" si="191"/>
        <v>33.202129887111901</v>
      </c>
      <c r="L633" s="59">
        <f t="shared" si="191"/>
        <v>43.05764629896688</v>
      </c>
      <c r="M633" s="59">
        <f t="shared" si="191"/>
        <v>53.330824510735837</v>
      </c>
      <c r="N633" s="60">
        <f t="shared" si="191"/>
        <v>52.722291842907488</v>
      </c>
      <c r="O633" s="60" t="e">
        <f t="shared" si="191"/>
        <v>#REF!</v>
      </c>
      <c r="P633" s="60">
        <f t="shared" ref="P633" si="192">+P$614+P632</f>
        <v>41.04</v>
      </c>
      <c r="Q633" s="31"/>
      <c r="R633" s="36" t="s">
        <v>75</v>
      </c>
    </row>
    <row r="634" spans="1:18" s="3" customFormat="1" ht="14">
      <c r="B634" s="72"/>
      <c r="I634" s="61"/>
      <c r="J634" s="61"/>
      <c r="K634" s="61"/>
      <c r="L634" s="61"/>
      <c r="M634" s="61"/>
      <c r="N634" s="62" t="e">
        <f>+N633/D633-1</f>
        <v>#DIV/0!</v>
      </c>
      <c r="O634" s="62" t="e">
        <f>+O633/E633-1</f>
        <v>#REF!</v>
      </c>
      <c r="P634" s="62" t="e">
        <f>+P633/F633-1</f>
        <v>#DIV/0!</v>
      </c>
      <c r="Q634" s="31"/>
      <c r="R634" s="63" t="s">
        <v>76</v>
      </c>
    </row>
    <row r="635" spans="1:18" s="70" customFormat="1" ht="14">
      <c r="A635" s="64"/>
      <c r="B635" s="65"/>
      <c r="C635" s="66"/>
      <c r="D635" s="66"/>
      <c r="E635" s="66" t="e">
        <f>RATE(E$347-$D$347,,-$D633,E633)</f>
        <v>#NUM!</v>
      </c>
      <c r="F635" s="66" t="e">
        <f t="shared" ref="F635:O635" si="193">RATE(F$347-$D$347,,-$D633,F633)</f>
        <v>#NUM!</v>
      </c>
      <c r="G635" s="66" t="e">
        <f t="shared" si="193"/>
        <v>#NUM!</v>
      </c>
      <c r="H635" s="66" t="e">
        <f t="shared" si="193"/>
        <v>#NUM!</v>
      </c>
      <c r="I635" s="66" t="e">
        <f t="shared" si="193"/>
        <v>#NUM!</v>
      </c>
      <c r="J635" s="66" t="e">
        <f t="shared" si="193"/>
        <v>#NUM!</v>
      </c>
      <c r="K635" s="66" t="e">
        <f t="shared" si="193"/>
        <v>#NUM!</v>
      </c>
      <c r="L635" s="66" t="e">
        <f t="shared" si="193"/>
        <v>#NUM!</v>
      </c>
      <c r="M635" s="66" t="e">
        <f t="shared" si="193"/>
        <v>#NUM!</v>
      </c>
      <c r="N635" s="67" t="e">
        <f t="shared" si="193"/>
        <v>#NUM!</v>
      </c>
      <c r="O635" s="67" t="e">
        <f t="shared" si="193"/>
        <v>#REF!</v>
      </c>
      <c r="P635" s="67" t="e">
        <f t="shared" ref="P635" si="194">RATE(P$347-$D$347,,-$D633,P633)</f>
        <v>#NUM!</v>
      </c>
      <c r="Q635" s="68"/>
      <c r="R635" s="69" t="s">
        <v>77</v>
      </c>
    </row>
    <row r="636" spans="1:18" s="3" customFormat="1" ht="14">
      <c r="B636" s="55"/>
      <c r="C636" s="56"/>
      <c r="D636" s="56"/>
      <c r="E636" s="56"/>
      <c r="F636" s="56">
        <f t="shared" ref="F636:P636" si="195">+E$605+E636</f>
        <v>0</v>
      </c>
      <c r="G636" s="56">
        <f t="shared" si="195"/>
        <v>0</v>
      </c>
      <c r="H636" s="56">
        <f t="shared" si="195"/>
        <v>0</v>
      </c>
      <c r="I636" s="56">
        <f t="shared" si="195"/>
        <v>0.13</v>
      </c>
      <c r="J636" s="56">
        <f t="shared" si="195"/>
        <v>0.33</v>
      </c>
      <c r="K636" s="56">
        <f t="shared" si="195"/>
        <v>0.43000000000000005</v>
      </c>
      <c r="L636" s="56">
        <f t="shared" si="195"/>
        <v>0.6100000000000001</v>
      </c>
      <c r="M636" s="56">
        <f t="shared" si="195"/>
        <v>0.87000000000000011</v>
      </c>
      <c r="N636" s="57">
        <f t="shared" si="195"/>
        <v>1.1700000000000002</v>
      </c>
      <c r="O636" s="57">
        <f t="shared" si="195"/>
        <v>1.54</v>
      </c>
      <c r="P636" s="57">
        <f t="shared" si="195"/>
        <v>1.54</v>
      </c>
      <c r="Q636" s="31"/>
      <c r="R636" s="36" t="s">
        <v>74</v>
      </c>
    </row>
    <row r="637" spans="1:18" s="3" customFormat="1" ht="14">
      <c r="B637" s="58"/>
      <c r="C637" s="59"/>
      <c r="D637" s="59"/>
      <c r="E637" s="59">
        <f t="shared" ref="E637:O637" si="196">+E$614+E636</f>
        <v>0</v>
      </c>
      <c r="F637" s="59">
        <f t="shared" si="196"/>
        <v>0</v>
      </c>
      <c r="G637" s="59">
        <f t="shared" si="196"/>
        <v>0</v>
      </c>
      <c r="H637" s="59">
        <f t="shared" si="196"/>
        <v>11.189146980019855</v>
      </c>
      <c r="I637" s="59">
        <f t="shared" si="196"/>
        <v>18.546709523288357</v>
      </c>
      <c r="J637" s="59">
        <f t="shared" si="196"/>
        <v>21.509751133812731</v>
      </c>
      <c r="K637" s="59">
        <f t="shared" si="196"/>
        <v>33.202129887111901</v>
      </c>
      <c r="L637" s="59">
        <f t="shared" si="196"/>
        <v>43.05764629896688</v>
      </c>
      <c r="M637" s="59">
        <f t="shared" si="196"/>
        <v>53.330824510735837</v>
      </c>
      <c r="N637" s="60">
        <f t="shared" si="196"/>
        <v>52.722291842907488</v>
      </c>
      <c r="O637" s="60" t="e">
        <f t="shared" si="196"/>
        <v>#REF!</v>
      </c>
      <c r="P637" s="60">
        <f t="shared" ref="P637" si="197">+P$614+P636</f>
        <v>41.04</v>
      </c>
      <c r="Q637" s="31"/>
      <c r="R637" s="36" t="s">
        <v>75</v>
      </c>
    </row>
    <row r="638" spans="1:18" s="3" customFormat="1" ht="14">
      <c r="B638" s="72"/>
      <c r="I638" s="61"/>
      <c r="J638" s="61"/>
      <c r="K638" s="61"/>
      <c r="L638" s="61"/>
      <c r="M638" s="61"/>
      <c r="N638" s="62" t="e">
        <f>+N637/E637-1</f>
        <v>#DIV/0!</v>
      </c>
      <c r="O638" s="62" t="e">
        <f>+O637/F637-1</f>
        <v>#REF!</v>
      </c>
      <c r="P638" s="62" t="e">
        <f>+P637/G637-1</f>
        <v>#DIV/0!</v>
      </c>
      <c r="Q638" s="31"/>
      <c r="R638" s="63" t="s">
        <v>76</v>
      </c>
    </row>
    <row r="639" spans="1:18" s="70" customFormat="1" ht="14">
      <c r="A639" s="64"/>
      <c r="B639" s="65"/>
      <c r="C639" s="66"/>
      <c r="D639" s="66"/>
      <c r="E639" s="66"/>
      <c r="F639" s="66" t="e">
        <f>RATE(F$347-$E$347,,-$E637,F637)</f>
        <v>#NUM!</v>
      </c>
      <c r="G639" s="66" t="e">
        <f t="shared" ref="G639:O639" si="198">RATE(G$347-$E$347,,-$E637,G637)</f>
        <v>#NUM!</v>
      </c>
      <c r="H639" s="66" t="e">
        <f t="shared" si="198"/>
        <v>#NUM!</v>
      </c>
      <c r="I639" s="66" t="e">
        <f t="shared" si="198"/>
        <v>#NUM!</v>
      </c>
      <c r="J639" s="66" t="e">
        <f t="shared" si="198"/>
        <v>#NUM!</v>
      </c>
      <c r="K639" s="66" t="e">
        <f t="shared" si="198"/>
        <v>#NUM!</v>
      </c>
      <c r="L639" s="66" t="e">
        <f t="shared" si="198"/>
        <v>#NUM!</v>
      </c>
      <c r="M639" s="66" t="e">
        <f t="shared" si="198"/>
        <v>#NUM!</v>
      </c>
      <c r="N639" s="67" t="e">
        <f t="shared" si="198"/>
        <v>#NUM!</v>
      </c>
      <c r="O639" s="67" t="e">
        <f t="shared" si="198"/>
        <v>#REF!</v>
      </c>
      <c r="P639" s="67" t="e">
        <f t="shared" ref="P639" si="199">RATE(P$347-$E$347,,-$E637,P637)</f>
        <v>#NUM!</v>
      </c>
      <c r="Q639" s="68"/>
      <c r="R639" s="69" t="s">
        <v>77</v>
      </c>
    </row>
    <row r="640" spans="1:18" s="3" customFormat="1" ht="14">
      <c r="B640" s="55"/>
      <c r="C640" s="56"/>
      <c r="D640" s="56"/>
      <c r="E640" s="56"/>
      <c r="F640" s="56"/>
      <c r="G640" s="56">
        <f t="shared" ref="G640:P640" si="200">+F$605+F640</f>
        <v>0</v>
      </c>
      <c r="H640" s="56">
        <f t="shared" si="200"/>
        <v>0</v>
      </c>
      <c r="I640" s="56">
        <f t="shared" si="200"/>
        <v>0.13</v>
      </c>
      <c r="J640" s="56">
        <f t="shared" si="200"/>
        <v>0.33</v>
      </c>
      <c r="K640" s="56">
        <f t="shared" si="200"/>
        <v>0.43000000000000005</v>
      </c>
      <c r="L640" s="56">
        <f t="shared" si="200"/>
        <v>0.6100000000000001</v>
      </c>
      <c r="M640" s="56">
        <f t="shared" si="200"/>
        <v>0.87000000000000011</v>
      </c>
      <c r="N640" s="57">
        <f t="shared" si="200"/>
        <v>1.1700000000000002</v>
      </c>
      <c r="O640" s="57">
        <f t="shared" si="200"/>
        <v>1.54</v>
      </c>
      <c r="P640" s="57">
        <f t="shared" si="200"/>
        <v>1.54</v>
      </c>
      <c r="Q640" s="31"/>
      <c r="R640" s="36" t="s">
        <v>74</v>
      </c>
    </row>
    <row r="641" spans="1:18" s="3" customFormat="1" ht="14">
      <c r="B641" s="58"/>
      <c r="C641" s="59"/>
      <c r="D641" s="59"/>
      <c r="E641" s="59"/>
      <c r="F641" s="59">
        <f t="shared" ref="F641:O641" si="201">+F$614+F640</f>
        <v>0</v>
      </c>
      <c r="G641" s="59">
        <f t="shared" si="201"/>
        <v>0</v>
      </c>
      <c r="H641" s="59">
        <f t="shared" si="201"/>
        <v>11.189146980019855</v>
      </c>
      <c r="I641" s="59">
        <f t="shared" si="201"/>
        <v>18.546709523288357</v>
      </c>
      <c r="J641" s="59">
        <f t="shared" si="201"/>
        <v>21.509751133812731</v>
      </c>
      <c r="K641" s="59">
        <f t="shared" si="201"/>
        <v>33.202129887111901</v>
      </c>
      <c r="L641" s="59">
        <f t="shared" si="201"/>
        <v>43.05764629896688</v>
      </c>
      <c r="M641" s="59">
        <f t="shared" si="201"/>
        <v>53.330824510735837</v>
      </c>
      <c r="N641" s="60">
        <f t="shared" si="201"/>
        <v>52.722291842907488</v>
      </c>
      <c r="O641" s="60" t="e">
        <f t="shared" si="201"/>
        <v>#REF!</v>
      </c>
      <c r="P641" s="60">
        <f t="shared" ref="P641" si="202">+P$614+P640</f>
        <v>41.04</v>
      </c>
      <c r="Q641" s="31"/>
      <c r="R641" s="36" t="s">
        <v>75</v>
      </c>
    </row>
    <row r="642" spans="1:18" s="3" customFormat="1" ht="14">
      <c r="B642" s="72"/>
      <c r="I642" s="61"/>
      <c r="J642" s="61"/>
      <c r="K642" s="61"/>
      <c r="L642" s="61"/>
      <c r="M642" s="61"/>
      <c r="N642" s="62" t="e">
        <f>+N641/F641-1</f>
        <v>#DIV/0!</v>
      </c>
      <c r="O642" s="62" t="e">
        <f>+O641/G641-1</f>
        <v>#REF!</v>
      </c>
      <c r="P642" s="62">
        <f>+P641/H641-1</f>
        <v>2.6678399232116599</v>
      </c>
      <c r="Q642" s="31"/>
      <c r="R642" s="63" t="s">
        <v>76</v>
      </c>
    </row>
    <row r="643" spans="1:18" s="70" customFormat="1" ht="14">
      <c r="A643" s="64"/>
      <c r="B643" s="65"/>
      <c r="C643" s="66"/>
      <c r="D643" s="66"/>
      <c r="E643" s="66"/>
      <c r="F643" s="66"/>
      <c r="G643" s="66" t="e">
        <f>RATE(G$347-$F$347,,-$F641,G641)</f>
        <v>#NUM!</v>
      </c>
      <c r="H643" s="66" t="e">
        <f t="shared" ref="H643:O643" si="203">RATE(H$347-$F$347,,-$F641,H641)</f>
        <v>#NUM!</v>
      </c>
      <c r="I643" s="66" t="e">
        <f t="shared" si="203"/>
        <v>#NUM!</v>
      </c>
      <c r="J643" s="66" t="e">
        <f t="shared" si="203"/>
        <v>#NUM!</v>
      </c>
      <c r="K643" s="66" t="e">
        <f t="shared" si="203"/>
        <v>#NUM!</v>
      </c>
      <c r="L643" s="66" t="e">
        <f t="shared" si="203"/>
        <v>#NUM!</v>
      </c>
      <c r="M643" s="66" t="e">
        <f t="shared" si="203"/>
        <v>#NUM!</v>
      </c>
      <c r="N643" s="67" t="e">
        <f t="shared" si="203"/>
        <v>#NUM!</v>
      </c>
      <c r="O643" s="67" t="e">
        <f t="shared" si="203"/>
        <v>#REF!</v>
      </c>
      <c r="P643" s="67" t="e">
        <f t="shared" ref="P643" si="204">RATE(P$347-$F$347,,-$F641,P641)</f>
        <v>#NUM!</v>
      </c>
      <c r="Q643" s="68"/>
      <c r="R643" s="69" t="s">
        <v>77</v>
      </c>
    </row>
    <row r="644" spans="1:18" s="3" customFormat="1" ht="14">
      <c r="B644" s="55"/>
      <c r="C644" s="56"/>
      <c r="D644" s="56"/>
      <c r="E644" s="56"/>
      <c r="F644" s="56"/>
      <c r="G644" s="56"/>
      <c r="H644" s="56">
        <f t="shared" ref="H644:P644" si="205">+G$605+G644</f>
        <v>0</v>
      </c>
      <c r="I644" s="56">
        <f t="shared" si="205"/>
        <v>0.13</v>
      </c>
      <c r="J644" s="56">
        <f t="shared" si="205"/>
        <v>0.33</v>
      </c>
      <c r="K644" s="56">
        <f t="shared" si="205"/>
        <v>0.43000000000000005</v>
      </c>
      <c r="L644" s="56">
        <f t="shared" si="205"/>
        <v>0.6100000000000001</v>
      </c>
      <c r="M644" s="56">
        <f t="shared" si="205"/>
        <v>0.87000000000000011</v>
      </c>
      <c r="N644" s="57">
        <f t="shared" si="205"/>
        <v>1.1700000000000002</v>
      </c>
      <c r="O644" s="57">
        <f t="shared" si="205"/>
        <v>1.54</v>
      </c>
      <c r="P644" s="57">
        <f t="shared" si="205"/>
        <v>1.54</v>
      </c>
      <c r="Q644" s="31"/>
      <c r="R644" s="36" t="s">
        <v>74</v>
      </c>
    </row>
    <row r="645" spans="1:18" s="3" customFormat="1" ht="14">
      <c r="B645" s="58"/>
      <c r="C645" s="59"/>
      <c r="D645" s="59"/>
      <c r="E645" s="59"/>
      <c r="F645" s="59"/>
      <c r="G645" s="59">
        <f t="shared" ref="G645:O645" si="206">+G$614+G644</f>
        <v>0</v>
      </c>
      <c r="H645" s="59">
        <f t="shared" si="206"/>
        <v>11.189146980019855</v>
      </c>
      <c r="I645" s="59">
        <f t="shared" si="206"/>
        <v>18.546709523288357</v>
      </c>
      <c r="J645" s="59">
        <f t="shared" si="206"/>
        <v>21.509751133812731</v>
      </c>
      <c r="K645" s="59">
        <f t="shared" si="206"/>
        <v>33.202129887111901</v>
      </c>
      <c r="L645" s="59">
        <f t="shared" si="206"/>
        <v>43.05764629896688</v>
      </c>
      <c r="M645" s="59">
        <f t="shared" si="206"/>
        <v>53.330824510735837</v>
      </c>
      <c r="N645" s="60">
        <f t="shared" si="206"/>
        <v>52.722291842907488</v>
      </c>
      <c r="O645" s="60" t="e">
        <f t="shared" si="206"/>
        <v>#REF!</v>
      </c>
      <c r="P645" s="60">
        <f t="shared" ref="P645" si="207">+P$614+P644</f>
        <v>41.04</v>
      </c>
      <c r="Q645" s="31"/>
      <c r="R645" s="36" t="s">
        <v>75</v>
      </c>
    </row>
    <row r="646" spans="1:18" s="3" customFormat="1" ht="14">
      <c r="B646" s="72"/>
      <c r="I646" s="61"/>
      <c r="J646" s="61"/>
      <c r="K646" s="61"/>
      <c r="L646" s="61"/>
      <c r="M646" s="61"/>
      <c r="N646" s="62" t="e">
        <f>+N645/G645-1</f>
        <v>#DIV/0!</v>
      </c>
      <c r="O646" s="62" t="e">
        <f>+O645/H645-1</f>
        <v>#REF!</v>
      </c>
      <c r="P646" s="62">
        <f>+P645/I645-1</f>
        <v>1.2127914360478727</v>
      </c>
      <c r="Q646" s="31"/>
      <c r="R646" s="63" t="s">
        <v>76</v>
      </c>
    </row>
    <row r="647" spans="1:18" s="70" customFormat="1" ht="14">
      <c r="A647" s="64"/>
      <c r="B647" s="65"/>
      <c r="C647" s="66"/>
      <c r="D647" s="66"/>
      <c r="E647" s="66"/>
      <c r="F647" s="66"/>
      <c r="G647" s="66"/>
      <c r="H647" s="66" t="e">
        <f>RATE(H$347-$G$347,,-$G645,H645)</f>
        <v>#NUM!</v>
      </c>
      <c r="I647" s="66" t="e">
        <f t="shared" ref="I647:O647" si="208">RATE(I$347-$G$347,,-$G645,I645)</f>
        <v>#NUM!</v>
      </c>
      <c r="J647" s="66" t="e">
        <f t="shared" si="208"/>
        <v>#NUM!</v>
      </c>
      <c r="K647" s="66" t="e">
        <f t="shared" si="208"/>
        <v>#NUM!</v>
      </c>
      <c r="L647" s="66" t="e">
        <f t="shared" si="208"/>
        <v>#NUM!</v>
      </c>
      <c r="M647" s="66" t="e">
        <f t="shared" si="208"/>
        <v>#NUM!</v>
      </c>
      <c r="N647" s="67" t="e">
        <f t="shared" si="208"/>
        <v>#NUM!</v>
      </c>
      <c r="O647" s="67" t="e">
        <f t="shared" si="208"/>
        <v>#REF!</v>
      </c>
      <c r="P647" s="67" t="e">
        <f t="shared" ref="P647" si="209">RATE(P$347-$G$347,,-$G645,P645)</f>
        <v>#NUM!</v>
      </c>
      <c r="Q647" s="68"/>
      <c r="R647" s="69" t="s">
        <v>77</v>
      </c>
    </row>
    <row r="648" spans="1:18" s="3" customFormat="1" ht="14">
      <c r="B648" s="55"/>
      <c r="C648" s="56"/>
      <c r="D648" s="56"/>
      <c r="E648" s="56"/>
      <c r="F648" s="56"/>
      <c r="G648" s="56"/>
      <c r="H648" s="56"/>
      <c r="I648" s="56">
        <f t="shared" ref="I648:P648" si="210">+H$605+H648</f>
        <v>0.13</v>
      </c>
      <c r="J648" s="56">
        <f t="shared" si="210"/>
        <v>0.33</v>
      </c>
      <c r="K648" s="56">
        <f t="shared" si="210"/>
        <v>0.43000000000000005</v>
      </c>
      <c r="L648" s="56">
        <f t="shared" si="210"/>
        <v>0.6100000000000001</v>
      </c>
      <c r="M648" s="56">
        <f t="shared" si="210"/>
        <v>0.87000000000000011</v>
      </c>
      <c r="N648" s="57">
        <f t="shared" si="210"/>
        <v>1.1700000000000002</v>
      </c>
      <c r="O648" s="57">
        <f t="shared" si="210"/>
        <v>1.54</v>
      </c>
      <c r="P648" s="57">
        <f t="shared" si="210"/>
        <v>1.54</v>
      </c>
      <c r="Q648" s="31"/>
      <c r="R648" s="36" t="s">
        <v>74</v>
      </c>
    </row>
    <row r="649" spans="1:18" s="3" customFormat="1" ht="14">
      <c r="B649" s="58"/>
      <c r="C649" s="59"/>
      <c r="D649" s="59"/>
      <c r="E649" s="59"/>
      <c r="F649" s="59"/>
      <c r="G649" s="59"/>
      <c r="H649" s="59">
        <f t="shared" ref="H649:O649" si="211">+H$614+H648</f>
        <v>11.189146980019855</v>
      </c>
      <c r="I649" s="59">
        <f t="shared" si="211"/>
        <v>18.546709523288357</v>
      </c>
      <c r="J649" s="59">
        <f t="shared" si="211"/>
        <v>21.509751133812731</v>
      </c>
      <c r="K649" s="59">
        <f t="shared" si="211"/>
        <v>33.202129887111901</v>
      </c>
      <c r="L649" s="59">
        <f t="shared" si="211"/>
        <v>43.05764629896688</v>
      </c>
      <c r="M649" s="59">
        <f t="shared" si="211"/>
        <v>53.330824510735837</v>
      </c>
      <c r="N649" s="60">
        <f t="shared" si="211"/>
        <v>52.722291842907488</v>
      </c>
      <c r="O649" s="60" t="e">
        <f t="shared" si="211"/>
        <v>#REF!</v>
      </c>
      <c r="P649" s="60">
        <f t="shared" ref="P649" si="212">+P$614+P648</f>
        <v>41.04</v>
      </c>
      <c r="Q649" s="31"/>
      <c r="R649" s="36" t="s">
        <v>75</v>
      </c>
    </row>
    <row r="650" spans="1:18" s="3" customFormat="1" ht="14">
      <c r="B650" s="72"/>
      <c r="I650" s="61"/>
      <c r="J650" s="61"/>
      <c r="K650" s="61"/>
      <c r="L650" s="61"/>
      <c r="M650" s="61"/>
      <c r="N650" s="62">
        <f>+N649/H649-1</f>
        <v>3.7119134226274983</v>
      </c>
      <c r="O650" s="62" t="e">
        <f>+O649/I649-1</f>
        <v>#REF!</v>
      </c>
      <c r="P650" s="62">
        <f>+P649/J649-1</f>
        <v>0.90797186562917775</v>
      </c>
      <c r="Q650" s="31"/>
      <c r="R650" s="63" t="s">
        <v>76</v>
      </c>
    </row>
    <row r="651" spans="1:18" s="70" customFormat="1" ht="14">
      <c r="A651" s="64"/>
      <c r="B651" s="65"/>
      <c r="C651" s="66"/>
      <c r="D651" s="66"/>
      <c r="E651" s="66"/>
      <c r="F651" s="66"/>
      <c r="G651" s="66"/>
      <c r="H651" s="66"/>
      <c r="I651" s="66">
        <f t="shared" ref="I651:O651" si="213">RATE(I$347-$H$347,,-$H649,I649)</f>
        <v>0.65756241797580228</v>
      </c>
      <c r="J651" s="66">
        <f t="shared" si="213"/>
        <v>0.3864978595337682</v>
      </c>
      <c r="K651" s="66">
        <f t="shared" si="213"/>
        <v>0.43699852321417237</v>
      </c>
      <c r="L651" s="66">
        <f t="shared" si="213"/>
        <v>0.40059743538680564</v>
      </c>
      <c r="M651" s="66">
        <f t="shared" si="213"/>
        <v>0.36658378658180701</v>
      </c>
      <c r="N651" s="67">
        <f t="shared" si="213"/>
        <v>0.29479063732582783</v>
      </c>
      <c r="O651" s="67" t="e">
        <f t="shared" si="213"/>
        <v>#REF!</v>
      </c>
      <c r="P651" s="67">
        <f t="shared" ref="P651" si="214">RATE(P$347-$H$347,,-$H649,P649)</f>
        <v>0.17638992570989726</v>
      </c>
      <c r="Q651" s="68"/>
      <c r="R651" s="69" t="s">
        <v>77</v>
      </c>
    </row>
    <row r="652" spans="1:18" s="3" customFormat="1" ht="14">
      <c r="B652" s="55"/>
      <c r="C652" s="56"/>
      <c r="D652" s="56"/>
      <c r="E652" s="56"/>
      <c r="F652" s="56"/>
      <c r="G652" s="56"/>
      <c r="H652" s="56"/>
      <c r="I652" s="56"/>
      <c r="J652" s="56">
        <f t="shared" ref="J652:P652" si="215">+I$605+I652</f>
        <v>0.2</v>
      </c>
      <c r="K652" s="56">
        <f t="shared" si="215"/>
        <v>0.30000000000000004</v>
      </c>
      <c r="L652" s="56">
        <f t="shared" si="215"/>
        <v>0.48000000000000004</v>
      </c>
      <c r="M652" s="56">
        <f t="shared" si="215"/>
        <v>0.74</v>
      </c>
      <c r="N652" s="57">
        <f t="shared" si="215"/>
        <v>1.04</v>
      </c>
      <c r="O652" s="57">
        <f t="shared" si="215"/>
        <v>1.4100000000000001</v>
      </c>
      <c r="P652" s="57">
        <f t="shared" si="215"/>
        <v>1.4100000000000001</v>
      </c>
      <c r="Q652" s="31"/>
      <c r="R652" s="36" t="s">
        <v>74</v>
      </c>
    </row>
    <row r="653" spans="1:18" s="3" customFormat="1" ht="14">
      <c r="B653" s="58"/>
      <c r="C653" s="59"/>
      <c r="D653" s="59"/>
      <c r="E653" s="59"/>
      <c r="F653" s="59"/>
      <c r="G653" s="59"/>
      <c r="H653" s="59"/>
      <c r="I653" s="59">
        <f t="shared" ref="I653:O653" si="216">+I$614+I652</f>
        <v>18.416709523288358</v>
      </c>
      <c r="J653" s="59">
        <f t="shared" si="216"/>
        <v>21.379751133812732</v>
      </c>
      <c r="K653" s="59">
        <f t="shared" si="216"/>
        <v>33.072129887111899</v>
      </c>
      <c r="L653" s="59">
        <f t="shared" si="216"/>
        <v>42.927646298966877</v>
      </c>
      <c r="M653" s="59">
        <f t="shared" si="216"/>
        <v>53.200824510735842</v>
      </c>
      <c r="N653" s="60">
        <f t="shared" si="216"/>
        <v>52.592291842907485</v>
      </c>
      <c r="O653" s="60" t="e">
        <f t="shared" si="216"/>
        <v>#REF!</v>
      </c>
      <c r="P653" s="60">
        <f t="shared" ref="P653" si="217">+P$614+P652</f>
        <v>40.909999999999997</v>
      </c>
      <c r="Q653" s="31"/>
      <c r="R653" s="36" t="s">
        <v>75</v>
      </c>
    </row>
    <row r="654" spans="1:18" s="3" customFormat="1" ht="14">
      <c r="B654" s="72"/>
      <c r="I654" s="61"/>
      <c r="J654" s="61"/>
      <c r="K654" s="61"/>
      <c r="L654" s="61"/>
      <c r="M654" s="61"/>
      <c r="N654" s="62">
        <f>+N653/I653-1</f>
        <v>1.8556834094822046</v>
      </c>
      <c r="O654" s="62" t="e">
        <f>+O653/J653-1</f>
        <v>#REF!</v>
      </c>
      <c r="P654" s="62">
        <f>+P653/K653-1</f>
        <v>0.23699320665593082</v>
      </c>
      <c r="Q654" s="31"/>
      <c r="R654" s="63" t="s">
        <v>76</v>
      </c>
    </row>
    <row r="655" spans="1:18" s="70" customFormat="1" ht="14">
      <c r="A655" s="64"/>
      <c r="B655" s="65"/>
      <c r="C655" s="66"/>
      <c r="D655" s="66"/>
      <c r="E655" s="66"/>
      <c r="F655" s="66"/>
      <c r="G655" s="66"/>
      <c r="H655" s="66"/>
      <c r="I655" s="66"/>
      <c r="J655" s="66">
        <f t="shared" ref="J655:O655" si="218">RATE(J$347-$I$347,,-$I653,J653)</f>
        <v>0.16088876282582074</v>
      </c>
      <c r="K655" s="66">
        <f t="shared" si="218"/>
        <v>0.34006252828858813</v>
      </c>
      <c r="L655" s="66">
        <f t="shared" si="218"/>
        <v>0.32589259842639778</v>
      </c>
      <c r="M655" s="66">
        <f t="shared" si="218"/>
        <v>0.30369674499674459</v>
      </c>
      <c r="N655" s="67">
        <f t="shared" si="218"/>
        <v>0.23350811704252664</v>
      </c>
      <c r="O655" s="67" t="e">
        <f t="shared" si="218"/>
        <v>#REF!</v>
      </c>
      <c r="P655" s="67">
        <f t="shared" ref="P655" si="219">RATE(P$347-$I$347,,-$I653,P653)</f>
        <v>0.12077072202394755</v>
      </c>
      <c r="Q655" s="68"/>
      <c r="R655" s="69" t="s">
        <v>77</v>
      </c>
    </row>
    <row r="656" spans="1:18" s="3" customFormat="1" ht="14">
      <c r="B656" s="55"/>
      <c r="C656" s="56"/>
      <c r="D656" s="56"/>
      <c r="E656" s="56"/>
      <c r="F656" s="56"/>
      <c r="G656" s="56"/>
      <c r="H656" s="56"/>
      <c r="I656" s="56"/>
      <c r="J656" s="56"/>
      <c r="K656" s="56">
        <f t="shared" ref="K656:P656" si="220">+J$605+J656</f>
        <v>0.1</v>
      </c>
      <c r="L656" s="56">
        <f t="shared" si="220"/>
        <v>0.28000000000000003</v>
      </c>
      <c r="M656" s="56">
        <f t="shared" si="220"/>
        <v>0.54</v>
      </c>
      <c r="N656" s="57">
        <f t="shared" si="220"/>
        <v>0.84000000000000008</v>
      </c>
      <c r="O656" s="57">
        <f t="shared" si="220"/>
        <v>1.21</v>
      </c>
      <c r="P656" s="57">
        <f t="shared" si="220"/>
        <v>1.21</v>
      </c>
      <c r="Q656" s="31"/>
      <c r="R656" s="36" t="s">
        <v>74</v>
      </c>
    </row>
    <row r="657" spans="1:18" s="3" customFormat="1" ht="14">
      <c r="B657" s="58"/>
      <c r="C657" s="59"/>
      <c r="D657" s="59"/>
      <c r="E657" s="59"/>
      <c r="F657" s="59"/>
      <c r="G657" s="59"/>
      <c r="H657" s="59"/>
      <c r="I657" s="59"/>
      <c r="J657" s="59">
        <f t="shared" ref="J657:O657" si="221">+J$614+J656</f>
        <v>21.179751133812733</v>
      </c>
      <c r="K657" s="59">
        <f t="shared" si="221"/>
        <v>32.872129887111903</v>
      </c>
      <c r="L657" s="59">
        <f t="shared" si="221"/>
        <v>42.727646298966881</v>
      </c>
      <c r="M657" s="59">
        <f t="shared" si="221"/>
        <v>53.000824510735839</v>
      </c>
      <c r="N657" s="60">
        <f t="shared" si="221"/>
        <v>52.39229184290749</v>
      </c>
      <c r="O657" s="60" t="e">
        <f t="shared" si="221"/>
        <v>#REF!</v>
      </c>
      <c r="P657" s="60">
        <f t="shared" ref="P657" si="222">+P$614+P656</f>
        <v>40.71</v>
      </c>
      <c r="Q657" s="31"/>
      <c r="R657" s="36" t="s">
        <v>75</v>
      </c>
    </row>
    <row r="658" spans="1:18" s="3" customFormat="1" ht="14">
      <c r="B658" s="72"/>
      <c r="I658" s="61"/>
      <c r="J658" s="61"/>
      <c r="K658" s="61"/>
      <c r="L658" s="61"/>
      <c r="M658" s="61"/>
      <c r="N658" s="62">
        <f>+N657/J657-1</f>
        <v>1.4736972361901377</v>
      </c>
      <c r="O658" s="62" t="e">
        <f>+O657/K657-1</f>
        <v>#REF!</v>
      </c>
      <c r="P658" s="62">
        <f>+P657/L657-1</f>
        <v>-4.7221096262811568E-2</v>
      </c>
      <c r="Q658" s="31"/>
      <c r="R658" s="63" t="s">
        <v>76</v>
      </c>
    </row>
    <row r="659" spans="1:18" s="70" customFormat="1" ht="14">
      <c r="A659" s="64"/>
      <c r="B659" s="65"/>
      <c r="C659" s="66"/>
      <c r="D659" s="66"/>
      <c r="E659" s="66"/>
      <c r="F659" s="66"/>
      <c r="G659" s="66"/>
      <c r="H659" s="66"/>
      <c r="I659" s="66"/>
      <c r="J659" s="66"/>
      <c r="K659" s="66">
        <f t="shared" ref="K659:P659" si="223">RATE(K$347-$J$347,,-$J657,K657)</f>
        <v>0.55205458645039018</v>
      </c>
      <c r="L659" s="66">
        <f t="shared" si="223"/>
        <v>0.42034569262165133</v>
      </c>
      <c r="M659" s="66">
        <f t="shared" si="223"/>
        <v>0.357648229766655</v>
      </c>
      <c r="N659" s="67">
        <f t="shared" si="223"/>
        <v>0.25411290250807561</v>
      </c>
      <c r="O659" s="67" t="e">
        <f t="shared" si="223"/>
        <v>#REF!</v>
      </c>
      <c r="P659" s="67">
        <f t="shared" si="223"/>
        <v>0.11505607531762435</v>
      </c>
      <c r="Q659" s="68"/>
      <c r="R659" s="69" t="s">
        <v>77</v>
      </c>
    </row>
    <row r="660" spans="1:18" s="3" customFormat="1" ht="14">
      <c r="B660" s="73"/>
      <c r="C660" s="74"/>
      <c r="D660" s="74"/>
      <c r="E660" s="74"/>
      <c r="F660" s="74"/>
      <c r="G660" s="74"/>
      <c r="H660" s="74"/>
      <c r="I660" s="74"/>
      <c r="J660" s="74"/>
      <c r="K660" s="74"/>
      <c r="L660" s="74">
        <f>+K$605+K660</f>
        <v>0.18</v>
      </c>
      <c r="M660" s="74">
        <f>+L$605+L660</f>
        <v>0.44</v>
      </c>
      <c r="N660" s="75">
        <f>+M$605+M660</f>
        <v>0.74</v>
      </c>
      <c r="O660" s="75">
        <f>+N$605+N660</f>
        <v>1.1099999999999999</v>
      </c>
      <c r="P660" s="75">
        <f>+O$605+O660</f>
        <v>1.1099999999999999</v>
      </c>
      <c r="Q660" s="31"/>
      <c r="R660" s="36" t="s">
        <v>74</v>
      </c>
    </row>
    <row r="661" spans="1:18" s="3" customFormat="1" ht="14">
      <c r="B661" s="76"/>
      <c r="C661" s="77"/>
      <c r="D661" s="77"/>
      <c r="E661" s="77"/>
      <c r="F661" s="77"/>
      <c r="G661" s="77"/>
      <c r="H661" s="77"/>
      <c r="I661" s="77"/>
      <c r="J661" s="77"/>
      <c r="K661" s="77">
        <f t="shared" ref="K661:P661" si="224">+K$614+K660</f>
        <v>32.772129887111902</v>
      </c>
      <c r="L661" s="77">
        <f t="shared" si="224"/>
        <v>42.62764629896688</v>
      </c>
      <c r="M661" s="77">
        <f t="shared" si="224"/>
        <v>52.900824510735838</v>
      </c>
      <c r="N661" s="78">
        <f t="shared" si="224"/>
        <v>52.292291842907488</v>
      </c>
      <c r="O661" s="78" t="e">
        <f t="shared" si="224"/>
        <v>#REF!</v>
      </c>
      <c r="P661" s="78">
        <f t="shared" si="224"/>
        <v>40.61</v>
      </c>
      <c r="Q661" s="31"/>
      <c r="R661" s="36" t="s">
        <v>75</v>
      </c>
    </row>
    <row r="662" spans="1:18" s="3" customFormat="1" ht="14">
      <c r="B662" s="72"/>
      <c r="I662" s="61"/>
      <c r="J662" s="61"/>
      <c r="K662" s="61"/>
      <c r="L662" s="61"/>
      <c r="M662" s="61"/>
      <c r="N662" s="62">
        <f>+N661/K661-1</f>
        <v>0.5956329973985659</v>
      </c>
      <c r="O662" s="62" t="e">
        <f>+O661/L661-1</f>
        <v>#REF!</v>
      </c>
      <c r="P662" s="62">
        <f>+P661/M661-1</f>
        <v>-0.23233710673529306</v>
      </c>
      <c r="Q662" s="31"/>
      <c r="R662" s="63" t="s">
        <v>76</v>
      </c>
    </row>
    <row r="663" spans="1:18" s="70" customFormat="1" ht="14">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t="e">
        <f>RATE(O$347-$K$347,,-$K661,O661)</f>
        <v>#REF!</v>
      </c>
      <c r="P663" s="67">
        <f>RATE(P$347-$K$347,,-$K661,P661)</f>
        <v>4.3820121512909274E-2</v>
      </c>
      <c r="Q663" s="68"/>
      <c r="R663" s="69" t="s">
        <v>77</v>
      </c>
    </row>
    <row r="664" spans="1:18" s="3" customFormat="1" ht="14">
      <c r="B664" s="73"/>
      <c r="C664" s="74"/>
      <c r="D664" s="74"/>
      <c r="E664" s="74"/>
      <c r="F664" s="74"/>
      <c r="G664" s="74"/>
      <c r="H664" s="74"/>
      <c r="I664" s="74"/>
      <c r="J664" s="74"/>
      <c r="K664" s="74"/>
      <c r="L664" s="74"/>
      <c r="M664" s="74">
        <f>+L$605+L664</f>
        <v>0.26</v>
      </c>
      <c r="N664" s="75">
        <f>+M$605+M664</f>
        <v>0.56000000000000005</v>
      </c>
      <c r="O664" s="75">
        <f>+N$605+N664</f>
        <v>0.93</v>
      </c>
      <c r="P664" s="75">
        <f>+O$605+O664</f>
        <v>0.93</v>
      </c>
      <c r="Q664" s="31"/>
      <c r="R664" s="36" t="s">
        <v>74</v>
      </c>
    </row>
    <row r="665" spans="1:18" s="3" customFormat="1" ht="14">
      <c r="B665" s="76"/>
      <c r="C665" s="77"/>
      <c r="D665" s="77"/>
      <c r="E665" s="77"/>
      <c r="F665" s="77"/>
      <c r="G665" s="77"/>
      <c r="H665" s="77"/>
      <c r="I665" s="77"/>
      <c r="J665" s="77"/>
      <c r="K665" s="77"/>
      <c r="L665" s="77">
        <f>+L$614+L664</f>
        <v>42.44764629896688</v>
      </c>
      <c r="M665" s="77">
        <f>+M$614+M664</f>
        <v>52.720824510735838</v>
      </c>
      <c r="N665" s="78">
        <f>+N$614+N664</f>
        <v>52.112291842907489</v>
      </c>
      <c r="O665" s="78" t="e">
        <f>+O$614+O664</f>
        <v>#REF!</v>
      </c>
      <c r="P665" s="78">
        <f>+P$614+P664</f>
        <v>40.43</v>
      </c>
      <c r="Q665" s="31"/>
      <c r="R665" s="36" t="s">
        <v>75</v>
      </c>
    </row>
    <row r="666" spans="1:18" s="3" customFormat="1" ht="14">
      <c r="B666" s="72"/>
      <c r="I666" s="61"/>
      <c r="J666" s="61"/>
      <c r="K666" s="61"/>
      <c r="L666" s="61"/>
      <c r="M666" s="61"/>
      <c r="N666" s="62">
        <f>+N665/L665-1</f>
        <v>0.22768389737962536</v>
      </c>
      <c r="O666" s="62" t="e">
        <f>+O665/M665-1</f>
        <v>#REF!</v>
      </c>
      <c r="P666" s="62">
        <f>+P665/N665-1</f>
        <v>-0.22417536112446868</v>
      </c>
      <c r="Q666" s="31"/>
      <c r="R666" s="63" t="s">
        <v>76</v>
      </c>
    </row>
    <row r="667" spans="1:18" s="70" customFormat="1" ht="14">
      <c r="A667" s="64"/>
      <c r="B667" s="65"/>
      <c r="C667" s="66"/>
      <c r="D667" s="66"/>
      <c r="E667" s="66"/>
      <c r="F667" s="66"/>
      <c r="G667" s="66"/>
      <c r="H667" s="66"/>
      <c r="I667" s="66"/>
      <c r="J667" s="66"/>
      <c r="K667" s="66"/>
      <c r="L667" s="66"/>
      <c r="M667" s="66">
        <f>RATE(M$347-$L$347,,-$L665,M665)</f>
        <v>0.24201997301365072</v>
      </c>
      <c r="N667" s="67">
        <f>RATE(N$347-$L$347,,-$L665,N665)</f>
        <v>0.10800897892554347</v>
      </c>
      <c r="O667" s="67" t="e">
        <f>RATE(O$347-$L$347,,-$L665,O665)</f>
        <v>#REF!</v>
      </c>
      <c r="P667" s="67">
        <f>RATE(P$347-$L$347,,-$L665,P665)</f>
        <v>-1.210103171498869E-2</v>
      </c>
      <c r="Q667" s="68"/>
      <c r="R667" s="69" t="s">
        <v>77</v>
      </c>
    </row>
    <row r="668" spans="1:18" s="3" customFormat="1" ht="14">
      <c r="B668" s="73"/>
      <c r="C668" s="74"/>
      <c r="D668" s="74"/>
      <c r="E668" s="74"/>
      <c r="F668" s="74"/>
      <c r="G668" s="74"/>
      <c r="H668" s="74"/>
      <c r="I668" s="74"/>
      <c r="J668" s="74"/>
      <c r="K668" s="74"/>
      <c r="L668" s="74"/>
      <c r="M668" s="74"/>
      <c r="N668" s="75">
        <f>+M$605+M668</f>
        <v>0.3</v>
      </c>
      <c r="O668" s="75">
        <f>+N$605+N668</f>
        <v>0.66999999999999993</v>
      </c>
      <c r="P668" s="75">
        <f>+O$605+O668</f>
        <v>0.66999999999999993</v>
      </c>
      <c r="Q668" s="31"/>
      <c r="R668" s="36" t="s">
        <v>74</v>
      </c>
    </row>
    <row r="669" spans="1:18" s="3" customFormat="1" ht="14">
      <c r="B669" s="76"/>
      <c r="C669" s="77"/>
      <c r="D669" s="77"/>
      <c r="E669" s="77"/>
      <c r="F669" s="77"/>
      <c r="G669" s="77"/>
      <c r="H669" s="77"/>
      <c r="I669" s="77"/>
      <c r="J669" s="77"/>
      <c r="K669" s="77"/>
      <c r="L669" s="77"/>
      <c r="M669" s="77">
        <f>+M$614+M668</f>
        <v>52.46082451073584</v>
      </c>
      <c r="N669" s="78">
        <f>+N$614+N668</f>
        <v>51.852291842907483</v>
      </c>
      <c r="O669" s="78" t="e">
        <f>+O$614+O668</f>
        <v>#REF!</v>
      </c>
      <c r="P669" s="78">
        <f>+P$614+P668</f>
        <v>40.17</v>
      </c>
      <c r="Q669" s="31"/>
      <c r="R669" s="36" t="s">
        <v>75</v>
      </c>
    </row>
    <row r="670" spans="1:18" s="3" customFormat="1" ht="14">
      <c r="B670" s="72"/>
      <c r="I670" s="61"/>
      <c r="J670" s="61"/>
      <c r="K670" s="61"/>
      <c r="L670" s="61"/>
      <c r="M670" s="61"/>
      <c r="N670" s="62">
        <f>+N669/M669-1</f>
        <v>-1.1599754169014709E-2</v>
      </c>
      <c r="O670" s="62" t="e">
        <f>+O669/N669-1</f>
        <v>#REF!</v>
      </c>
      <c r="P670" s="62" t="e">
        <f>+P669/O669-1</f>
        <v>#REF!</v>
      </c>
      <c r="Q670" s="31"/>
      <c r="R670" s="63" t="s">
        <v>76</v>
      </c>
    </row>
    <row r="671" spans="1:18" s="70" customFormat="1" ht="14">
      <c r="A671" s="64"/>
      <c r="B671" s="65"/>
      <c r="C671" s="66"/>
      <c r="D671" s="66"/>
      <c r="E671" s="66"/>
      <c r="F671" s="66"/>
      <c r="G671" s="66"/>
      <c r="H671" s="66"/>
      <c r="I671" s="66"/>
      <c r="J671" s="66"/>
      <c r="K671" s="66"/>
      <c r="L671" s="66"/>
      <c r="M671" s="66"/>
      <c r="N671" s="67">
        <f>RATE(N$347-$M$347,,-$M669,N669)</f>
        <v>-1.1599754169014766E-2</v>
      </c>
      <c r="O671" s="67" t="e">
        <f>RATE(O$347-$M$347,,-$M669,O669)</f>
        <v>#REF!</v>
      </c>
      <c r="P671" s="67">
        <f>RATE(P$347-$M$347,,-$M669,P669)</f>
        <v>-8.5138033125842311E-2</v>
      </c>
      <c r="Q671" s="68"/>
      <c r="R671" s="69" t="s">
        <v>77</v>
      </c>
    </row>
    <row r="673" spans="2:18" ht="14">
      <c r="B673" s="216"/>
      <c r="C673" s="216"/>
      <c r="D673" s="216"/>
      <c r="E673" s="216"/>
      <c r="F673" s="216"/>
      <c r="G673" s="216"/>
      <c r="H673" s="216"/>
      <c r="I673" s="216"/>
      <c r="J673" s="414" t="s">
        <v>2083</v>
      </c>
      <c r="K673" s="415"/>
      <c r="L673" s="415"/>
      <c r="M673" s="415"/>
      <c r="N673" s="415"/>
      <c r="O673" s="415"/>
      <c r="P673" s="416"/>
      <c r="Q673" s="216"/>
      <c r="R673" s="217"/>
    </row>
    <row r="674" spans="2:18" ht="14">
      <c r="B674" s="216"/>
      <c r="C674" s="216"/>
      <c r="D674" s="216"/>
      <c r="E674" s="216"/>
      <c r="F674" s="216"/>
      <c r="G674" s="216"/>
      <c r="H674" s="216"/>
      <c r="I674" s="216"/>
      <c r="J674" s="417" t="s">
        <v>2084</v>
      </c>
      <c r="K674" s="418"/>
      <c r="L674" s="418"/>
      <c r="M674" s="418"/>
      <c r="N674" s="418"/>
      <c r="O674" s="418"/>
      <c r="P674" s="419"/>
      <c r="Q674" s="216"/>
      <c r="R674" s="217"/>
    </row>
    <row r="675" spans="2:18" ht="14">
      <c r="B675" s="216"/>
      <c r="C675" s="216"/>
      <c r="D675" s="216"/>
      <c r="E675" s="216"/>
      <c r="F675" s="216"/>
      <c r="G675" s="216"/>
      <c r="H675" s="216"/>
      <c r="I675" s="216"/>
      <c r="J675" s="218"/>
      <c r="K675" s="218">
        <v>1560.6880000000001</v>
      </c>
      <c r="L675" s="218">
        <v>2345.8049999999998</v>
      </c>
      <c r="M675" s="218">
        <v>2855.0169999999998</v>
      </c>
      <c r="N675" s="218">
        <v>3523.2950000000001</v>
      </c>
      <c r="O675" s="218">
        <v>3832.1790000000001</v>
      </c>
      <c r="P675" s="218">
        <v>4258.5780000000004</v>
      </c>
      <c r="Q675" s="219">
        <f>+P675/O675-1</f>
        <v>0.11126802792875812</v>
      </c>
      <c r="R675" s="217" t="s">
        <v>12</v>
      </c>
    </row>
    <row r="676" spans="2:18" ht="14">
      <c r="B676" s="216"/>
      <c r="C676" s="216"/>
      <c r="D676" s="216"/>
      <c r="E676" s="216"/>
      <c r="F676" s="216"/>
      <c r="G676" s="216"/>
      <c r="H676" s="216"/>
      <c r="I676" s="216"/>
      <c r="J676" s="218"/>
      <c r="K676" s="218">
        <v>1762.1310000000001</v>
      </c>
      <c r="L676" s="218">
        <v>2533.634</v>
      </c>
      <c r="M676" s="218">
        <v>3067.6170000000002</v>
      </c>
      <c r="N676" s="218">
        <f>7120.139-N675</f>
        <v>3596.8440000000001</v>
      </c>
      <c r="O676" s="218">
        <f>7650.404-O675</f>
        <v>3818.2250000000004</v>
      </c>
      <c r="P676" s="218">
        <f>8875.167-P675</f>
        <v>4616.588999999999</v>
      </c>
      <c r="Q676" s="219">
        <f t="shared" ref="Q676:Q678" si="225">+P676/O676-1</f>
        <v>0.20909296859142623</v>
      </c>
      <c r="R676" s="217" t="s">
        <v>13</v>
      </c>
    </row>
    <row r="677" spans="2:18" ht="14">
      <c r="B677" s="216"/>
      <c r="C677" s="216"/>
      <c r="D677" s="216"/>
      <c r="E677" s="216"/>
      <c r="F677" s="216"/>
      <c r="G677" s="216"/>
      <c r="H677" s="216"/>
      <c r="I677" s="216"/>
      <c r="J677" s="218"/>
      <c r="K677" s="218">
        <v>1965.4169999999999</v>
      </c>
      <c r="L677" s="218">
        <v>2707.9639999999999</v>
      </c>
      <c r="M677" s="218">
        <v>3300.027</v>
      </c>
      <c r="N677" s="218">
        <f>10852.498-N676-N675</f>
        <v>3732.3589999999995</v>
      </c>
      <c r="O677" s="218">
        <f>11558.563-O676-O675</f>
        <v>3908.1589999999997</v>
      </c>
      <c r="P677" s="218"/>
      <c r="Q677" s="219">
        <f t="shared" si="225"/>
        <v>-1</v>
      </c>
      <c r="R677" s="217" t="s">
        <v>14</v>
      </c>
    </row>
    <row r="678" spans="2:18" ht="14">
      <c r="B678" s="216"/>
      <c r="C678" s="216"/>
      <c r="D678" s="216"/>
      <c r="E678" s="216"/>
      <c r="F678" s="216"/>
      <c r="G678" s="216"/>
      <c r="H678" s="216"/>
      <c r="I678" s="216"/>
      <c r="J678" s="218"/>
      <c r="K678" s="218">
        <f>+K679-K677-K676-K675</f>
        <v>2172.4099999999989</v>
      </c>
      <c r="L678" s="218">
        <f>+L679-L677-L676-L675</f>
        <v>2817.9079999999999</v>
      </c>
      <c r="M678" s="218">
        <f>+M679-M677-M676-M675</f>
        <v>3448.8199999999997</v>
      </c>
      <c r="N678" s="218">
        <f>+N679-N677-N676-N675</f>
        <v>3881.3140000000012</v>
      </c>
      <c r="O678" s="218">
        <f>+O679-O677-O676-O675</f>
        <v>4145.8430000000008</v>
      </c>
      <c r="P678" s="218"/>
      <c r="Q678" s="219">
        <f t="shared" si="225"/>
        <v>-1</v>
      </c>
      <c r="R678" s="217" t="s">
        <v>19</v>
      </c>
    </row>
    <row r="679" spans="2:18" ht="14">
      <c r="B679" s="216"/>
      <c r="C679" s="216"/>
      <c r="D679" s="216"/>
      <c r="E679" s="216"/>
      <c r="F679" s="216"/>
      <c r="G679" s="216"/>
      <c r="H679" s="216"/>
      <c r="I679" s="216"/>
      <c r="J679" s="220">
        <v>4463.7060000000001</v>
      </c>
      <c r="K679" s="220">
        <v>7460.6459999999997</v>
      </c>
      <c r="L679" s="220">
        <v>10405.311</v>
      </c>
      <c r="M679" s="220">
        <v>12671.481</v>
      </c>
      <c r="N679" s="220">
        <v>14733.812</v>
      </c>
      <c r="O679" s="220">
        <v>15704.406000000001</v>
      </c>
      <c r="P679" s="220">
        <f t="shared" ref="P679" si="226">IF(P676=0,P675*4,IF(P677=0,(P676+P675)*2,IF(P678=0,((P677+P676+P675)/3)*4,SUM(P675:P678))))</f>
        <v>17750.333999999999</v>
      </c>
      <c r="Q679" s="216"/>
      <c r="R679" s="217" t="s">
        <v>754</v>
      </c>
    </row>
    <row r="680" spans="2:18" ht="14">
      <c r="B680" s="216"/>
      <c r="C680" s="216"/>
      <c r="D680" s="216"/>
      <c r="E680" s="216"/>
      <c r="F680" s="216"/>
      <c r="G680" s="216"/>
      <c r="H680" s="216"/>
      <c r="I680" s="216"/>
      <c r="J680" s="221" t="e">
        <f t="shared" ref="J680:P680" si="227">+J679/I679-1</f>
        <v>#DIV/0!</v>
      </c>
      <c r="K680" s="221">
        <f t="shared" si="227"/>
        <v>0.67140174554506937</v>
      </c>
      <c r="L680" s="221">
        <f t="shared" si="227"/>
        <v>0.3946930332842491</v>
      </c>
      <c r="M680" s="221">
        <f t="shared" si="227"/>
        <v>0.2177897421806998</v>
      </c>
      <c r="N680" s="221">
        <f t="shared" si="227"/>
        <v>0.16275374599070158</v>
      </c>
      <c r="O680" s="221">
        <f t="shared" si="227"/>
        <v>6.5875280613055365E-2</v>
      </c>
      <c r="P680" s="221">
        <f t="shared" si="227"/>
        <v>0.13027732472020892</v>
      </c>
      <c r="Q680" s="216"/>
      <c r="R680" s="217" t="s">
        <v>744</v>
      </c>
    </row>
    <row r="681" spans="2:18" ht="14">
      <c r="B681" s="216"/>
      <c r="C681" s="216"/>
      <c r="D681" s="216"/>
      <c r="E681" s="216"/>
      <c r="F681" s="216"/>
      <c r="G681" s="216"/>
      <c r="H681" s="216"/>
      <c r="I681" s="216"/>
      <c r="J681" s="222" t="e">
        <f t="shared" ref="J681:O681" si="228">+J679/J$439</f>
        <v>#VALUE!</v>
      </c>
      <c r="K681" s="222" t="e">
        <f t="shared" si="228"/>
        <v>#VALUE!</v>
      </c>
      <c r="L681" s="222" t="e">
        <f t="shared" si="228"/>
        <v>#VALUE!</v>
      </c>
      <c r="M681" s="222">
        <f t="shared" si="228"/>
        <v>49087.082406862122</v>
      </c>
      <c r="N681" s="222">
        <f t="shared" si="228"/>
        <v>55012.342970875907</v>
      </c>
      <c r="O681" s="222">
        <f t="shared" si="228"/>
        <v>60303.070963500213</v>
      </c>
      <c r="P681" s="222" t="e">
        <f>+P679/P$439</f>
        <v>#VALUE!</v>
      </c>
      <c r="Q681" s="216"/>
      <c r="R681" s="217" t="s">
        <v>388</v>
      </c>
    </row>
    <row r="682" spans="2:18" ht="14">
      <c r="B682" s="216"/>
      <c r="C682" s="216"/>
      <c r="D682" s="216"/>
      <c r="E682" s="216"/>
      <c r="F682" s="216"/>
      <c r="G682" s="216"/>
      <c r="H682" s="216"/>
      <c r="I682" s="216"/>
      <c r="J682" s="417" t="s">
        <v>2085</v>
      </c>
      <c r="K682" s="418"/>
      <c r="L682" s="418"/>
      <c r="M682" s="418"/>
      <c r="N682" s="418"/>
      <c r="O682" s="418"/>
      <c r="P682" s="419"/>
      <c r="Q682" s="216"/>
      <c r="R682" s="217"/>
    </row>
    <row r="683" spans="2:18" ht="14">
      <c r="B683" s="216"/>
      <c r="C683" s="216"/>
      <c r="D683" s="216"/>
      <c r="E683" s="216"/>
      <c r="F683" s="216"/>
      <c r="G683" s="216"/>
      <c r="H683" s="216"/>
      <c r="I683" s="216"/>
      <c r="J683" s="218">
        <v>0</v>
      </c>
      <c r="K683" s="218">
        <v>0</v>
      </c>
      <c r="L683" s="218">
        <v>0</v>
      </c>
      <c r="M683" s="218">
        <v>0</v>
      </c>
      <c r="N683" s="218">
        <v>7.6180000000000003</v>
      </c>
      <c r="O683" s="218">
        <v>38.768000000000001</v>
      </c>
      <c r="P683" s="218">
        <v>245.34100000000001</v>
      </c>
      <c r="Q683" s="219">
        <f>+P683/O683-1</f>
        <v>5.3284409822534053</v>
      </c>
      <c r="R683" s="217" t="s">
        <v>12</v>
      </c>
    </row>
    <row r="684" spans="2:18" ht="14">
      <c r="B684" s="216"/>
      <c r="C684" s="216"/>
      <c r="D684" s="216"/>
      <c r="E684" s="216"/>
      <c r="F684" s="216"/>
      <c r="G684" s="216"/>
      <c r="H684" s="216"/>
      <c r="I684" s="216"/>
      <c r="J684" s="218">
        <v>0</v>
      </c>
      <c r="K684" s="218">
        <v>0</v>
      </c>
      <c r="L684" s="218">
        <v>0</v>
      </c>
      <c r="M684" s="218">
        <v>7.5999999999999998E-2</v>
      </c>
      <c r="N684" s="218">
        <f>17.14-N683</f>
        <v>9.5220000000000002</v>
      </c>
      <c r="O684" s="218">
        <f>141.841-O683</f>
        <v>103.07300000000001</v>
      </c>
      <c r="P684" s="218">
        <f>509.589-P683</f>
        <v>264.24799999999999</v>
      </c>
      <c r="Q684" s="219">
        <f t="shared" ref="Q684:Q686" si="229">+P684/O684-1</f>
        <v>1.5636975735643666</v>
      </c>
      <c r="R684" s="217" t="s">
        <v>13</v>
      </c>
    </row>
    <row r="685" spans="2:18" ht="14">
      <c r="B685" s="216"/>
      <c r="C685" s="216"/>
      <c r="D685" s="216"/>
      <c r="E685" s="216"/>
      <c r="F685" s="216"/>
      <c r="G685" s="216"/>
      <c r="H685" s="216"/>
      <c r="I685" s="216"/>
      <c r="J685" s="218">
        <v>0</v>
      </c>
      <c r="K685" s="218">
        <v>0</v>
      </c>
      <c r="L685" s="218">
        <v>0</v>
      </c>
      <c r="M685" s="218">
        <v>1.1180000000000001</v>
      </c>
      <c r="N685" s="218">
        <f>29.116-N684-N683</f>
        <v>11.976000000000001</v>
      </c>
      <c r="O685" s="218">
        <f>290.423-O684-O683</f>
        <v>148.58199999999999</v>
      </c>
      <c r="P685" s="218"/>
      <c r="Q685" s="219">
        <f t="shared" si="229"/>
        <v>-1</v>
      </c>
      <c r="R685" s="217" t="s">
        <v>14</v>
      </c>
    </row>
    <row r="686" spans="2:18" ht="14">
      <c r="B686" s="216"/>
      <c r="C686" s="216"/>
      <c r="D686" s="216"/>
      <c r="E686" s="216"/>
      <c r="F686" s="216"/>
      <c r="G686" s="216"/>
      <c r="H686" s="216"/>
      <c r="I686" s="216"/>
      <c r="J686" s="218">
        <f t="shared" ref="J686:O686" si="230">+J687-J685-J684-J683</f>
        <v>0</v>
      </c>
      <c r="K686" s="218">
        <f t="shared" si="230"/>
        <v>0</v>
      </c>
      <c r="L686" s="218">
        <f t="shared" si="230"/>
        <v>0</v>
      </c>
      <c r="M686" s="218">
        <f t="shared" si="230"/>
        <v>4.0419999999999998</v>
      </c>
      <c r="N686" s="218">
        <f t="shared" si="230"/>
        <v>16.950000000000003</v>
      </c>
      <c r="O686" s="218">
        <f t="shared" si="230"/>
        <v>184.154</v>
      </c>
      <c r="P686" s="218"/>
      <c r="Q686" s="219">
        <f t="shared" si="229"/>
        <v>-1</v>
      </c>
      <c r="R686" s="217" t="s">
        <v>19</v>
      </c>
    </row>
    <row r="687" spans="2:18" ht="14">
      <c r="B687" s="216"/>
      <c r="C687" s="216"/>
      <c r="D687" s="216"/>
      <c r="E687" s="216"/>
      <c r="F687" s="216"/>
      <c r="G687" s="216"/>
      <c r="H687" s="216"/>
      <c r="I687" s="216"/>
      <c r="J687" s="220">
        <v>0</v>
      </c>
      <c r="K687" s="220">
        <v>0</v>
      </c>
      <c r="L687" s="220">
        <v>0</v>
      </c>
      <c r="M687" s="220">
        <v>5.2359999999999998</v>
      </c>
      <c r="N687" s="220">
        <v>46.066000000000003</v>
      </c>
      <c r="O687" s="220">
        <v>474.577</v>
      </c>
      <c r="P687" s="220">
        <f t="shared" ref="P687" si="231">IF(P684=0,P683*4,IF(P685=0,(P684+P683)*2,IF(P686=0,((P685+P684+P683)/3)*4,SUM(P683:P686))))</f>
        <v>1019.178</v>
      </c>
      <c r="Q687" s="216"/>
      <c r="R687" s="217" t="s">
        <v>754</v>
      </c>
    </row>
    <row r="688" spans="2:18" ht="14">
      <c r="B688" s="216"/>
      <c r="C688" s="216"/>
      <c r="D688" s="216"/>
      <c r="E688" s="216"/>
      <c r="F688" s="216"/>
      <c r="G688" s="216"/>
      <c r="H688" s="216"/>
      <c r="I688" s="216"/>
      <c r="J688" s="221" t="e">
        <f t="shared" ref="J688:P688" si="232">+J687/I687-1</f>
        <v>#DIV/0!</v>
      </c>
      <c r="K688" s="221" t="e">
        <f t="shared" si="232"/>
        <v>#DIV/0!</v>
      </c>
      <c r="L688" s="221" t="e">
        <f t="shared" si="232"/>
        <v>#DIV/0!</v>
      </c>
      <c r="M688" s="221" t="e">
        <f t="shared" si="232"/>
        <v>#DIV/0!</v>
      </c>
      <c r="N688" s="221">
        <f t="shared" si="232"/>
        <v>7.7979373567608867</v>
      </c>
      <c r="O688" s="221">
        <f t="shared" si="232"/>
        <v>9.3021100160639083</v>
      </c>
      <c r="P688" s="221">
        <f t="shared" si="232"/>
        <v>1.147550344833399</v>
      </c>
      <c r="Q688" s="216"/>
      <c r="R688" s="217" t="s">
        <v>744</v>
      </c>
    </row>
    <row r="689" spans="2:18" ht="14">
      <c r="B689" s="216"/>
      <c r="C689" s="216"/>
      <c r="D689" s="216"/>
      <c r="E689" s="216"/>
      <c r="F689" s="216"/>
      <c r="G689" s="216"/>
      <c r="H689" s="216"/>
      <c r="I689" s="216"/>
      <c r="J689" s="222" t="e">
        <f t="shared" ref="J689:O689" si="233">+J687/J$439</f>
        <v>#VALUE!</v>
      </c>
      <c r="K689" s="222" t="e">
        <f t="shared" si="233"/>
        <v>#VALUE!</v>
      </c>
      <c r="L689" s="222" t="e">
        <f t="shared" si="233"/>
        <v>#VALUE!</v>
      </c>
      <c r="M689" s="222">
        <f t="shared" si="233"/>
        <v>20.283340477907046</v>
      </c>
      <c r="N689" s="222">
        <f t="shared" si="233"/>
        <v>171.99884125685668</v>
      </c>
      <c r="O689" s="222">
        <f t="shared" si="233"/>
        <v>1822.3198323225367</v>
      </c>
      <c r="P689" s="222" t="e">
        <f>+P687/P$439</f>
        <v>#VALUE!</v>
      </c>
      <c r="Q689" s="216"/>
      <c r="R689" s="217" t="s">
        <v>388</v>
      </c>
    </row>
    <row r="690" spans="2:18" ht="14">
      <c r="B690" s="216"/>
      <c r="C690" s="216"/>
      <c r="D690" s="216"/>
      <c r="E690" s="216"/>
      <c r="F690" s="216"/>
      <c r="G690" s="216"/>
      <c r="H690" s="216"/>
      <c r="I690" s="216"/>
      <c r="J690" s="417" t="s">
        <v>2086</v>
      </c>
      <c r="K690" s="418"/>
      <c r="L690" s="418"/>
      <c r="M690" s="418"/>
      <c r="N690" s="418"/>
      <c r="O690" s="418"/>
      <c r="P690" s="419"/>
      <c r="Q690" s="216"/>
      <c r="R690" s="217"/>
    </row>
    <row r="691" spans="2:18" ht="14">
      <c r="B691" s="216"/>
      <c r="C691" s="216"/>
      <c r="D691" s="216"/>
      <c r="E691" s="216"/>
      <c r="F691" s="216"/>
      <c r="G691" s="216"/>
      <c r="H691" s="216"/>
      <c r="I691" s="216"/>
      <c r="J691" s="218"/>
      <c r="K691" s="218">
        <v>7.2969999999999997</v>
      </c>
      <c r="L691" s="218">
        <v>8.7129999999999992</v>
      </c>
      <c r="M691" s="218">
        <v>10.105</v>
      </c>
      <c r="N691" s="218">
        <v>12.489000000000001</v>
      </c>
      <c r="O691" s="218">
        <v>13.343999999999999</v>
      </c>
      <c r="P691" s="218">
        <v>17.928999999999998</v>
      </c>
      <c r="Q691" s="219">
        <f>+P691/O691-1</f>
        <v>0.3436001199040768</v>
      </c>
      <c r="R691" s="217" t="s">
        <v>12</v>
      </c>
    </row>
    <row r="692" spans="2:18" ht="14">
      <c r="B692" s="216"/>
      <c r="C692" s="216"/>
      <c r="D692" s="216"/>
      <c r="E692" s="216"/>
      <c r="F692" s="216"/>
      <c r="G692" s="216"/>
      <c r="H692" s="216"/>
      <c r="I692" s="216"/>
      <c r="J692" s="218"/>
      <c r="K692" s="218">
        <v>8.2010000000000005</v>
      </c>
      <c r="L692" s="218">
        <v>9.74</v>
      </c>
      <c r="M692" s="218">
        <v>11.122999999999999</v>
      </c>
      <c r="N692" s="218">
        <f>22.887-N691</f>
        <v>10.398</v>
      </c>
      <c r="O692" s="218">
        <f>28.333-O691</f>
        <v>14.988999999999999</v>
      </c>
      <c r="P692" s="218">
        <f>35.949-P691</f>
        <v>18.02</v>
      </c>
      <c r="Q692" s="219">
        <f t="shared" ref="Q692:Q694" si="234">+P692/O692-1</f>
        <v>0.2022149576355996</v>
      </c>
      <c r="R692" s="217" t="s">
        <v>13</v>
      </c>
    </row>
    <row r="693" spans="2:18" ht="14">
      <c r="B693" s="216"/>
      <c r="C693" s="216"/>
      <c r="D693" s="216"/>
      <c r="E693" s="216"/>
      <c r="F693" s="216"/>
      <c r="G693" s="216"/>
      <c r="H693" s="216"/>
      <c r="I693" s="216"/>
      <c r="J693" s="218"/>
      <c r="K693" s="218">
        <v>8.3070000000000004</v>
      </c>
      <c r="L693" s="218">
        <v>9.8320000000000007</v>
      </c>
      <c r="M693" s="218">
        <v>11.715</v>
      </c>
      <c r="N693" s="218">
        <f>35.793-N692-N691</f>
        <v>12.905999999999999</v>
      </c>
      <c r="O693" s="218">
        <f>44.863-O692-O691</f>
        <v>16.53</v>
      </c>
      <c r="P693" s="218"/>
      <c r="Q693" s="219">
        <f t="shared" si="234"/>
        <v>-1</v>
      </c>
      <c r="R693" s="217" t="s">
        <v>14</v>
      </c>
    </row>
    <row r="694" spans="2:18" ht="14">
      <c r="B694" s="216"/>
      <c r="C694" s="216"/>
      <c r="D694" s="216"/>
      <c r="E694" s="216"/>
      <c r="F694" s="216"/>
      <c r="G694" s="216"/>
      <c r="H694" s="216"/>
      <c r="I694" s="216"/>
      <c r="J694" s="218"/>
      <c r="K694" s="218">
        <f>+K695-K693-K692-K691</f>
        <v>8.5649999999999942</v>
      </c>
      <c r="L694" s="218">
        <f>+L695-L693-L692-L691</f>
        <v>9.7949999999999964</v>
      </c>
      <c r="M694" s="218">
        <f>+M695-M693-M692-M691</f>
        <v>11.627999999999997</v>
      </c>
      <c r="N694" s="218">
        <f>+N695-N693-N692-N691</f>
        <v>13.236000000000004</v>
      </c>
      <c r="O694" s="218">
        <f>+O695-O693-O692-O691</f>
        <v>18.776000000000003</v>
      </c>
      <c r="P694" s="218"/>
      <c r="Q694" s="219">
        <f t="shared" si="234"/>
        <v>-1</v>
      </c>
      <c r="R694" s="217" t="s">
        <v>19</v>
      </c>
    </row>
    <row r="695" spans="2:18" ht="14">
      <c r="B695" s="216"/>
      <c r="C695" s="216"/>
      <c r="D695" s="216"/>
      <c r="E695" s="216"/>
      <c r="F695" s="216"/>
      <c r="G695" s="216"/>
      <c r="H695" s="216"/>
      <c r="I695" s="216"/>
      <c r="J695" s="220">
        <v>27.667000000000002</v>
      </c>
      <c r="K695" s="220">
        <v>32.369999999999997</v>
      </c>
      <c r="L695" s="220">
        <v>38.08</v>
      </c>
      <c r="M695" s="220">
        <v>44.570999999999998</v>
      </c>
      <c r="N695" s="220">
        <v>49.029000000000003</v>
      </c>
      <c r="O695" s="220">
        <v>63.639000000000003</v>
      </c>
      <c r="P695" s="220">
        <f t="shared" ref="P695" si="235">IF(P692=0,P691*4,IF(P693=0,(P692+P691)*2,IF(P694=0,((P693+P692+P691)/3)*4,SUM(P691:P694))))</f>
        <v>71.897999999999996</v>
      </c>
      <c r="Q695" s="216"/>
      <c r="R695" s="217" t="s">
        <v>754</v>
      </c>
    </row>
    <row r="696" spans="2:18" ht="14">
      <c r="B696" s="216"/>
      <c r="C696" s="216"/>
      <c r="D696" s="216"/>
      <c r="E696" s="216"/>
      <c r="F696" s="216"/>
      <c r="G696" s="216"/>
      <c r="H696" s="216"/>
      <c r="I696" s="216"/>
      <c r="J696" s="221" t="e">
        <f t="shared" ref="J696:P696" si="236">+J695/I695-1</f>
        <v>#DIV/0!</v>
      </c>
      <c r="K696" s="221">
        <f t="shared" si="236"/>
        <v>0.16998590378429168</v>
      </c>
      <c r="L696" s="221">
        <f t="shared" si="236"/>
        <v>0.1763978992894657</v>
      </c>
      <c r="M696" s="221">
        <f t="shared" si="236"/>
        <v>0.17045693277310914</v>
      </c>
      <c r="N696" s="221">
        <f t="shared" si="236"/>
        <v>0.10002019250185112</v>
      </c>
      <c r="O696" s="221">
        <f t="shared" si="236"/>
        <v>0.29798690570886621</v>
      </c>
      <c r="P696" s="221">
        <f t="shared" si="236"/>
        <v>0.12977890915947765</v>
      </c>
      <c r="Q696" s="216"/>
      <c r="R696" s="217" t="s">
        <v>744</v>
      </c>
    </row>
    <row r="697" spans="2:18" ht="14">
      <c r="B697" s="216"/>
      <c r="C697" s="216"/>
      <c r="D697" s="216"/>
      <c r="E697" s="216"/>
      <c r="F697" s="216"/>
      <c r="G697" s="216"/>
      <c r="H697" s="216"/>
      <c r="I697" s="216"/>
      <c r="J697" s="222" t="e">
        <f t="shared" ref="J697:O697" si="237">+J695/J$439</f>
        <v>#VALUE!</v>
      </c>
      <c r="K697" s="222" t="e">
        <f t="shared" si="237"/>
        <v>#VALUE!</v>
      </c>
      <c r="L697" s="222" t="e">
        <f t="shared" si="237"/>
        <v>#VALUE!</v>
      </c>
      <c r="M697" s="222">
        <f t="shared" si="237"/>
        <v>172.66019259755441</v>
      </c>
      <c r="N697" s="222">
        <f t="shared" si="237"/>
        <v>183.06193695963239</v>
      </c>
      <c r="O697" s="222">
        <f t="shared" si="237"/>
        <v>244.36627103541451</v>
      </c>
      <c r="P697" s="222" t="e">
        <f>+P695/P$439</f>
        <v>#VALUE!</v>
      </c>
      <c r="Q697" s="216"/>
      <c r="R697" s="217" t="s">
        <v>388</v>
      </c>
    </row>
    <row r="698" spans="2:18" ht="14">
      <c r="B698" s="216"/>
      <c r="C698" s="216"/>
      <c r="D698" s="216"/>
      <c r="E698" s="216"/>
      <c r="F698" s="216"/>
      <c r="G698" s="216"/>
      <c r="H698" s="216"/>
      <c r="I698" s="216"/>
      <c r="J698" s="414" t="s">
        <v>2087</v>
      </c>
      <c r="K698" s="415"/>
      <c r="L698" s="415"/>
      <c r="M698" s="415"/>
      <c r="N698" s="415"/>
      <c r="O698" s="415"/>
      <c r="P698" s="416"/>
      <c r="Q698" s="216"/>
      <c r="R698" s="217"/>
    </row>
    <row r="699" spans="2:18" ht="14">
      <c r="B699" s="216"/>
      <c r="C699" s="216"/>
      <c r="D699" s="216"/>
      <c r="E699" s="216"/>
      <c r="F699" s="216"/>
      <c r="G699" s="216"/>
      <c r="H699" s="216"/>
      <c r="I699" s="216"/>
      <c r="J699" s="218">
        <f t="shared" ref="J699:P703" si="238">+J675+J683+J691</f>
        <v>0</v>
      </c>
      <c r="K699" s="218">
        <f t="shared" si="238"/>
        <v>1567.9850000000001</v>
      </c>
      <c r="L699" s="218">
        <f t="shared" si="238"/>
        <v>2354.518</v>
      </c>
      <c r="M699" s="218">
        <f t="shared" si="238"/>
        <v>2865.1219999999998</v>
      </c>
      <c r="N699" s="218">
        <f t="shared" si="238"/>
        <v>3543.402</v>
      </c>
      <c r="O699" s="218">
        <f t="shared" si="238"/>
        <v>3884.2910000000002</v>
      </c>
      <c r="P699" s="218">
        <f>+P675+P683+P691</f>
        <v>4521.8480000000009</v>
      </c>
      <c r="Q699" s="219">
        <f>+P699/O699-1</f>
        <v>0.16413729043472824</v>
      </c>
      <c r="R699" s="217" t="s">
        <v>12</v>
      </c>
    </row>
    <row r="700" spans="2:18" ht="14">
      <c r="B700" s="216"/>
      <c r="C700" s="216"/>
      <c r="D700" s="216"/>
      <c r="E700" s="216"/>
      <c r="F700" s="216"/>
      <c r="G700" s="216"/>
      <c r="H700" s="216"/>
      <c r="I700" s="216"/>
      <c r="J700" s="218">
        <f t="shared" si="238"/>
        <v>0</v>
      </c>
      <c r="K700" s="218">
        <f t="shared" si="238"/>
        <v>1770.3320000000001</v>
      </c>
      <c r="L700" s="218">
        <f t="shared" si="238"/>
        <v>2543.3739999999998</v>
      </c>
      <c r="M700" s="218">
        <f t="shared" si="238"/>
        <v>3078.8160000000003</v>
      </c>
      <c r="N700" s="218">
        <f t="shared" si="238"/>
        <v>3616.7640000000001</v>
      </c>
      <c r="O700" s="218">
        <f t="shared" si="238"/>
        <v>3936.2870000000003</v>
      </c>
      <c r="P700" s="218">
        <f t="shared" si="238"/>
        <v>4898.8569999999991</v>
      </c>
      <c r="Q700" s="219">
        <f t="shared" ref="Q700:Q702" si="239">+P700/O700-1</f>
        <v>0.24453755531545296</v>
      </c>
      <c r="R700" s="217" t="s">
        <v>13</v>
      </c>
    </row>
    <row r="701" spans="2:18" ht="14">
      <c r="B701" s="216"/>
      <c r="C701" s="216"/>
      <c r="D701" s="216"/>
      <c r="E701" s="216"/>
      <c r="F701" s="216"/>
      <c r="G701" s="216"/>
      <c r="H701" s="216"/>
      <c r="I701" s="216"/>
      <c r="J701" s="218">
        <f t="shared" si="238"/>
        <v>0</v>
      </c>
      <c r="K701" s="218">
        <f t="shared" si="238"/>
        <v>1973.7239999999999</v>
      </c>
      <c r="L701" s="218">
        <f t="shared" si="238"/>
        <v>2717.7959999999998</v>
      </c>
      <c r="M701" s="218">
        <f t="shared" si="238"/>
        <v>3312.86</v>
      </c>
      <c r="N701" s="218">
        <f t="shared" si="238"/>
        <v>3757.2409999999995</v>
      </c>
      <c r="O701" s="218">
        <f t="shared" si="238"/>
        <v>4073.2709999999997</v>
      </c>
      <c r="P701" s="218">
        <f t="shared" si="238"/>
        <v>0</v>
      </c>
      <c r="Q701" s="219">
        <f t="shared" si="239"/>
        <v>-1</v>
      </c>
      <c r="R701" s="217" t="s">
        <v>14</v>
      </c>
    </row>
    <row r="702" spans="2:18" ht="14">
      <c r="B702" s="216"/>
      <c r="C702" s="216"/>
      <c r="D702" s="216"/>
      <c r="E702" s="216"/>
      <c r="F702" s="216"/>
      <c r="G702" s="216"/>
      <c r="H702" s="216"/>
      <c r="I702" s="216"/>
      <c r="J702" s="218">
        <f t="shared" si="238"/>
        <v>0</v>
      </c>
      <c r="K702" s="218">
        <f t="shared" si="238"/>
        <v>2180.974999999999</v>
      </c>
      <c r="L702" s="218">
        <f t="shared" si="238"/>
        <v>2827.703</v>
      </c>
      <c r="M702" s="218">
        <f t="shared" si="238"/>
        <v>3464.49</v>
      </c>
      <c r="N702" s="218">
        <f t="shared" si="238"/>
        <v>3911.5000000000009</v>
      </c>
      <c r="O702" s="218">
        <f t="shared" si="238"/>
        <v>4348.773000000001</v>
      </c>
      <c r="P702" s="218">
        <f t="shared" si="238"/>
        <v>0</v>
      </c>
      <c r="Q702" s="219">
        <f t="shared" si="239"/>
        <v>-1</v>
      </c>
      <c r="R702" s="217" t="s">
        <v>19</v>
      </c>
    </row>
    <row r="703" spans="2:18" ht="14">
      <c r="B703" s="216"/>
      <c r="C703" s="216"/>
      <c r="D703" s="216"/>
      <c r="E703" s="216"/>
      <c r="F703" s="216"/>
      <c r="G703" s="216"/>
      <c r="H703" s="216"/>
      <c r="I703" s="216"/>
      <c r="J703" s="220">
        <f t="shared" si="238"/>
        <v>4491.3730000000005</v>
      </c>
      <c r="K703" s="220">
        <f t="shared" si="238"/>
        <v>7493.0159999999996</v>
      </c>
      <c r="L703" s="220">
        <f t="shared" si="238"/>
        <v>10443.391</v>
      </c>
      <c r="M703" s="220">
        <f t="shared" si="238"/>
        <v>12721.288</v>
      </c>
      <c r="N703" s="220">
        <f t="shared" si="238"/>
        <v>14828.907000000001</v>
      </c>
      <c r="O703" s="220">
        <f t="shared" si="238"/>
        <v>16242.621999999999</v>
      </c>
      <c r="P703" s="220">
        <f t="shared" si="238"/>
        <v>18841.41</v>
      </c>
      <c r="Q703" s="216"/>
      <c r="R703" s="217" t="s">
        <v>754</v>
      </c>
    </row>
    <row r="704" spans="2:18" ht="14">
      <c r="B704" s="216"/>
      <c r="C704" s="216"/>
      <c r="D704" s="216"/>
      <c r="E704" s="216"/>
      <c r="F704" s="216"/>
      <c r="G704" s="216"/>
      <c r="H704" s="216"/>
      <c r="I704" s="216"/>
      <c r="J704" s="221" t="e">
        <f t="shared" ref="J704:P704" si="240">+J703/I703-1</f>
        <v>#DIV/0!</v>
      </c>
      <c r="K704" s="221">
        <f t="shared" si="240"/>
        <v>0.66831300807125094</v>
      </c>
      <c r="L704" s="221">
        <f t="shared" si="240"/>
        <v>0.39374999332711957</v>
      </c>
      <c r="M704" s="221">
        <f t="shared" si="240"/>
        <v>0.21811852108189766</v>
      </c>
      <c r="N704" s="221">
        <f t="shared" si="240"/>
        <v>0.1656765415577417</v>
      </c>
      <c r="O704" s="221">
        <f t="shared" si="240"/>
        <v>9.5335077629119747E-2</v>
      </c>
      <c r="P704" s="221">
        <f t="shared" si="240"/>
        <v>0.15999805942661238</v>
      </c>
      <c r="Q704" s="216"/>
      <c r="R704" s="217" t="s">
        <v>744</v>
      </c>
    </row>
    <row r="705" spans="2:18" ht="14">
      <c r="B705" s="216"/>
      <c r="C705" s="216"/>
      <c r="D705" s="216"/>
      <c r="E705" s="216"/>
      <c r="F705" s="216"/>
      <c r="G705" s="216"/>
      <c r="H705" s="216"/>
      <c r="I705" s="216"/>
      <c r="J705" s="216"/>
      <c r="K705" s="216"/>
      <c r="L705" s="216"/>
      <c r="M705" s="216"/>
      <c r="N705" s="216"/>
      <c r="O705" s="216"/>
      <c r="P705" s="216"/>
      <c r="Q705" s="216"/>
      <c r="R705" s="217"/>
    </row>
    <row r="706" spans="2:18" ht="14">
      <c r="B706" s="216"/>
      <c r="C706" s="216"/>
      <c r="D706" s="216"/>
      <c r="E706" s="216"/>
      <c r="F706" s="216"/>
      <c r="G706" s="216"/>
      <c r="H706" s="216"/>
      <c r="I706" s="216"/>
      <c r="J706" s="408" t="s">
        <v>2088</v>
      </c>
      <c r="K706" s="409"/>
      <c r="L706" s="409"/>
      <c r="M706" s="409"/>
      <c r="N706" s="409"/>
      <c r="O706" s="409"/>
      <c r="P706" s="410"/>
      <c r="Q706" s="216"/>
      <c r="R706" s="217"/>
    </row>
    <row r="707" spans="2:18" ht="14">
      <c r="B707" s="216"/>
      <c r="C707" s="216"/>
      <c r="D707" s="216"/>
      <c r="E707" s="216"/>
      <c r="F707" s="216"/>
      <c r="G707" s="216"/>
      <c r="H707" s="216"/>
      <c r="I707" s="216"/>
      <c r="J707" s="411" t="s">
        <v>2084</v>
      </c>
      <c r="K707" s="412"/>
      <c r="L707" s="412"/>
      <c r="M707" s="412"/>
      <c r="N707" s="412"/>
      <c r="O707" s="412"/>
      <c r="P707" s="413"/>
      <c r="Q707" s="216"/>
      <c r="R707" s="217"/>
    </row>
    <row r="708" spans="2:18" ht="14">
      <c r="B708" s="216"/>
      <c r="C708" s="216"/>
      <c r="D708" s="216"/>
      <c r="E708" s="216"/>
      <c r="F708" s="216"/>
      <c r="G708" s="216"/>
      <c r="H708" s="216"/>
      <c r="I708" s="216"/>
      <c r="J708" s="218"/>
      <c r="K708" s="218">
        <v>534.21500000000003</v>
      </c>
      <c r="L708" s="218">
        <v>832.45500000000004</v>
      </c>
      <c r="M708" s="218">
        <v>1004.106</v>
      </c>
      <c r="N708" s="218">
        <v>1230.2560000000001</v>
      </c>
      <c r="O708" s="218">
        <v>1357.3979999999999</v>
      </c>
      <c r="P708" s="218">
        <v>1301.6310000000001</v>
      </c>
      <c r="Q708" s="219">
        <f>+P708/O708-1</f>
        <v>-4.1083749939221814E-2</v>
      </c>
      <c r="R708" s="217" t="s">
        <v>12</v>
      </c>
    </row>
    <row r="709" spans="2:18" ht="14">
      <c r="B709" s="216"/>
      <c r="C709" s="216"/>
      <c r="D709" s="216"/>
      <c r="E709" s="216"/>
      <c r="F709" s="216"/>
      <c r="G709" s="216"/>
      <c r="H709" s="216"/>
      <c r="I709" s="216"/>
      <c r="J709" s="218"/>
      <c r="K709" s="218">
        <v>568.68600000000004</v>
      </c>
      <c r="L709" s="218">
        <v>910.59</v>
      </c>
      <c r="M709" s="218">
        <v>1019.005</v>
      </c>
      <c r="N709" s="218">
        <f>2524.095-N708</f>
        <v>1293.8389999999997</v>
      </c>
      <c r="O709" s="218">
        <f>2573.303-O708</f>
        <v>1215.905</v>
      </c>
      <c r="P709" s="218">
        <f>2569.147-P708</f>
        <v>1267.5159999999998</v>
      </c>
      <c r="Q709" s="219">
        <f t="shared" ref="Q709:Q711" si="241">+P709/O709-1</f>
        <v>4.2446572717440789E-2</v>
      </c>
      <c r="R709" s="217" t="s">
        <v>13</v>
      </c>
    </row>
    <row r="710" spans="2:18" ht="14">
      <c r="B710" s="216"/>
      <c r="C710" s="216"/>
      <c r="D710" s="216"/>
      <c r="E710" s="216"/>
      <c r="F710" s="216"/>
      <c r="G710" s="216"/>
      <c r="H710" s="216"/>
      <c r="I710" s="216"/>
      <c r="J710" s="218"/>
      <c r="K710" s="218">
        <v>649.649</v>
      </c>
      <c r="L710" s="218">
        <v>963.68299999999999</v>
      </c>
      <c r="M710" s="218">
        <v>1078.539</v>
      </c>
      <c r="N710" s="218">
        <f>3860.923-N709-N708</f>
        <v>1336.8279999999997</v>
      </c>
      <c r="O710" s="218">
        <f>3681.692-O709-O708</f>
        <v>1108.3890000000004</v>
      </c>
      <c r="P710" s="218"/>
      <c r="Q710" s="219">
        <f t="shared" si="241"/>
        <v>-1</v>
      </c>
      <c r="R710" s="217" t="s">
        <v>14</v>
      </c>
    </row>
    <row r="711" spans="2:18" ht="14">
      <c r="B711" s="216"/>
      <c r="C711" s="216"/>
      <c r="D711" s="216"/>
      <c r="E711" s="216"/>
      <c r="F711" s="216"/>
      <c r="G711" s="216"/>
      <c r="H711" s="216"/>
      <c r="I711" s="216"/>
      <c r="J711" s="218"/>
      <c r="K711" s="218">
        <f>+K712-K710-K709-K708</f>
        <v>742.20199999999988</v>
      </c>
      <c r="L711" s="218">
        <f>+L712-L710-L709-L708</f>
        <v>1000.59</v>
      </c>
      <c r="M711" s="218">
        <f>+M712-M710-M709-M708</f>
        <v>1124.7750000000003</v>
      </c>
      <c r="N711" s="218">
        <f>+N712-N710-N709-N708</f>
        <v>1363.4250000000004</v>
      </c>
      <c r="O711" s="218">
        <f>+O712-O710-O709-O708</f>
        <v>1062.1099999999999</v>
      </c>
      <c r="P711" s="218"/>
      <c r="Q711" s="219">
        <f t="shared" si="241"/>
        <v>-1</v>
      </c>
      <c r="R711" s="217" t="s">
        <v>19</v>
      </c>
    </row>
    <row r="712" spans="2:18" ht="14">
      <c r="B712" s="216"/>
      <c r="C712" s="216"/>
      <c r="D712" s="216"/>
      <c r="E712" s="216"/>
      <c r="F712" s="216"/>
      <c r="G712" s="216"/>
      <c r="H712" s="216"/>
      <c r="I712" s="216"/>
      <c r="J712" s="220">
        <v>1456.7860000000001</v>
      </c>
      <c r="K712" s="220">
        <v>2494.752</v>
      </c>
      <c r="L712" s="220">
        <v>3707.3180000000002</v>
      </c>
      <c r="M712" s="220">
        <v>4226.4250000000002</v>
      </c>
      <c r="N712" s="220">
        <v>5224.348</v>
      </c>
      <c r="O712" s="220">
        <v>4743.8019999999997</v>
      </c>
      <c r="P712" s="220">
        <f t="shared" ref="P712" si="242">IF(P709=0,P708*4,IF(P710=0,(P709+P708)*2,IF(P711=0,((P710+P709+P708)/3)*4,SUM(P708:P711))))</f>
        <v>5138.2939999999999</v>
      </c>
      <c r="Q712" s="216"/>
      <c r="R712" s="217" t="s">
        <v>754</v>
      </c>
    </row>
    <row r="713" spans="2:18" ht="14">
      <c r="B713" s="216"/>
      <c r="C713" s="216"/>
      <c r="D713" s="216"/>
      <c r="E713" s="216"/>
      <c r="F713" s="216"/>
      <c r="G713" s="216"/>
      <c r="H713" s="216"/>
      <c r="I713" s="216"/>
      <c r="J713" s="221" t="e">
        <f t="shared" ref="J713:O713" si="243">+J712/I712-1</f>
        <v>#DIV/0!</v>
      </c>
      <c r="K713" s="221">
        <f t="shared" si="243"/>
        <v>0.71250410149466004</v>
      </c>
      <c r="L713" s="221">
        <f t="shared" si="243"/>
        <v>0.48604670925206195</v>
      </c>
      <c r="M713" s="221">
        <f t="shared" si="243"/>
        <v>0.14002224788917483</v>
      </c>
      <c r="N713" s="221">
        <f t="shared" si="243"/>
        <v>0.23611515642653069</v>
      </c>
      <c r="O713" s="221">
        <f t="shared" si="243"/>
        <v>-9.1982004261584427E-2</v>
      </c>
      <c r="P713" s="221">
        <f>+P712/O712-1</f>
        <v>8.3159457329795794E-2</v>
      </c>
      <c r="Q713" s="216"/>
      <c r="R713" s="217" t="s">
        <v>744</v>
      </c>
    </row>
    <row r="714" spans="2:18" ht="14">
      <c r="B714" s="216"/>
      <c r="C714" s="216"/>
      <c r="D714" s="216"/>
      <c r="E714" s="216"/>
      <c r="F714" s="216"/>
      <c r="G714" s="216"/>
      <c r="H714" s="216"/>
      <c r="I714" s="216"/>
      <c r="J714" s="222" t="e">
        <f t="shared" ref="J714:O714" si="244">+J712/J$472</f>
        <v>#VALUE!</v>
      </c>
      <c r="K714" s="222" t="e">
        <f t="shared" si="244"/>
        <v>#VALUE!</v>
      </c>
      <c r="L714" s="222" t="e">
        <f t="shared" si="244"/>
        <v>#VALUE!</v>
      </c>
      <c r="M714" s="222" t="e">
        <f t="shared" si="244"/>
        <v>#VALUE!</v>
      </c>
      <c r="N714" s="222">
        <f t="shared" si="244"/>
        <v>-3.9889958692515021E-2</v>
      </c>
      <c r="O714" s="222" t="e">
        <f t="shared" si="244"/>
        <v>#DIV/0!</v>
      </c>
      <c r="P714" s="222" t="e">
        <f>+P712/P$472</f>
        <v>#VALUE!</v>
      </c>
      <c r="Q714" s="216"/>
      <c r="R714" s="217" t="s">
        <v>2089</v>
      </c>
    </row>
    <row r="715" spans="2:18" ht="14">
      <c r="B715" s="216"/>
      <c r="C715" s="216"/>
      <c r="D715" s="216"/>
      <c r="E715" s="216"/>
      <c r="F715" s="216"/>
      <c r="G715" s="216"/>
      <c r="H715" s="216"/>
      <c r="I715" s="216"/>
      <c r="J715" s="411" t="s">
        <v>2085</v>
      </c>
      <c r="K715" s="412"/>
      <c r="L715" s="412"/>
      <c r="M715" s="412"/>
      <c r="N715" s="412"/>
      <c r="O715" s="412"/>
      <c r="P715" s="413"/>
      <c r="Q715" s="216"/>
      <c r="R715" s="217"/>
    </row>
    <row r="716" spans="2:18" ht="14">
      <c r="B716" s="216"/>
      <c r="C716" s="216"/>
      <c r="D716" s="216"/>
      <c r="E716" s="216"/>
      <c r="F716" s="216"/>
      <c r="G716" s="216"/>
      <c r="H716" s="216"/>
      <c r="I716" s="216"/>
      <c r="J716" s="218">
        <v>0</v>
      </c>
      <c r="K716" s="218">
        <v>0</v>
      </c>
      <c r="L716" s="218">
        <v>0</v>
      </c>
      <c r="M716" s="218">
        <v>-8.9999999999999993E-3</v>
      </c>
      <c r="N716" s="218">
        <v>4.5640000000000001</v>
      </c>
      <c r="O716" s="218">
        <v>14.292</v>
      </c>
      <c r="P716" s="218">
        <v>71.254000000000005</v>
      </c>
      <c r="Q716" s="219">
        <f>+P716/O716-1</f>
        <v>3.9855863420095163</v>
      </c>
      <c r="R716" s="217" t="s">
        <v>12</v>
      </c>
    </row>
    <row r="717" spans="2:18" ht="14">
      <c r="B717" s="216"/>
      <c r="C717" s="216"/>
      <c r="D717" s="216"/>
      <c r="E717" s="216"/>
      <c r="F717" s="216"/>
      <c r="G717" s="216"/>
      <c r="H717" s="216"/>
      <c r="I717" s="216"/>
      <c r="J717" s="218">
        <v>0</v>
      </c>
      <c r="K717" s="218">
        <v>0</v>
      </c>
      <c r="L717" s="218">
        <v>0</v>
      </c>
      <c r="M717" s="218">
        <v>-6.3E-2</v>
      </c>
      <c r="N717" s="218">
        <f>10.48-N716</f>
        <v>5.9160000000000004</v>
      </c>
      <c r="O717" s="218">
        <f>66.271-O716</f>
        <v>51.978999999999999</v>
      </c>
      <c r="P717" s="218">
        <f>181.741-P716</f>
        <v>110.48700000000001</v>
      </c>
      <c r="Q717" s="219">
        <f t="shared" ref="Q717:Q719" si="245">+P717/O717-1</f>
        <v>1.1256084187845095</v>
      </c>
      <c r="R717" s="217" t="s">
        <v>13</v>
      </c>
    </row>
    <row r="718" spans="2:18" ht="14">
      <c r="B718" s="216"/>
      <c r="C718" s="216"/>
      <c r="D718" s="216"/>
      <c r="E718" s="216"/>
      <c r="F718" s="216"/>
      <c r="G718" s="216"/>
      <c r="H718" s="216"/>
      <c r="I718" s="216"/>
      <c r="J718" s="218">
        <v>0</v>
      </c>
      <c r="K718" s="218">
        <v>0</v>
      </c>
      <c r="L718" s="218">
        <v>0</v>
      </c>
      <c r="M718" s="218">
        <v>0.1</v>
      </c>
      <c r="N718" s="218">
        <f>10.673-N717-N716</f>
        <v>0.19299999999999962</v>
      </c>
      <c r="O718" s="218">
        <f>156.182-O717-O716</f>
        <v>89.910999999999987</v>
      </c>
      <c r="P718" s="218"/>
      <c r="Q718" s="219">
        <f t="shared" si="245"/>
        <v>-1</v>
      </c>
      <c r="R718" s="217" t="s">
        <v>14</v>
      </c>
    </row>
    <row r="719" spans="2:18" ht="14">
      <c r="B719" s="216"/>
      <c r="C719" s="216"/>
      <c r="D719" s="216"/>
      <c r="E719" s="216"/>
      <c r="F719" s="216"/>
      <c r="G719" s="216"/>
      <c r="H719" s="216"/>
      <c r="I719" s="216"/>
      <c r="J719" s="218">
        <f t="shared" ref="J719:O719" si="246">+J720-J718-J717-J716</f>
        <v>0</v>
      </c>
      <c r="K719" s="218">
        <f t="shared" si="246"/>
        <v>0</v>
      </c>
      <c r="L719" s="218">
        <f t="shared" si="246"/>
        <v>0</v>
      </c>
      <c r="M719" s="218">
        <f t="shared" si="246"/>
        <v>1.7709999999999997</v>
      </c>
      <c r="N719" s="218">
        <f t="shared" si="246"/>
        <v>3.6300000000000008</v>
      </c>
      <c r="O719" s="218">
        <f t="shared" si="246"/>
        <v>35.115000000000009</v>
      </c>
      <c r="P719" s="218"/>
      <c r="Q719" s="219">
        <f t="shared" si="245"/>
        <v>-1</v>
      </c>
      <c r="R719" s="217" t="s">
        <v>19</v>
      </c>
    </row>
    <row r="720" spans="2:18" ht="14">
      <c r="B720" s="216"/>
      <c r="C720" s="216"/>
      <c r="D720" s="216"/>
      <c r="E720" s="216"/>
      <c r="F720" s="216"/>
      <c r="G720" s="216"/>
      <c r="H720" s="216"/>
      <c r="I720" s="216"/>
      <c r="J720" s="220">
        <v>0</v>
      </c>
      <c r="K720" s="220">
        <v>0</v>
      </c>
      <c r="L720" s="220">
        <v>0</v>
      </c>
      <c r="M720" s="220">
        <v>1.7989999999999999</v>
      </c>
      <c r="N720" s="220">
        <v>14.303000000000001</v>
      </c>
      <c r="O720" s="220">
        <v>191.297</v>
      </c>
      <c r="P720" s="220">
        <f t="shared" ref="P720" si="247">IF(P717=0,P716*4,IF(P718=0,(P717+P716)*2,IF(P719=0,((P718+P717+P716)/3)*4,SUM(P716:P719))))</f>
        <v>363.48200000000003</v>
      </c>
      <c r="Q720" s="216"/>
      <c r="R720" s="217" t="s">
        <v>754</v>
      </c>
    </row>
    <row r="721" spans="2:18" ht="14">
      <c r="B721" s="216"/>
      <c r="C721" s="216"/>
      <c r="D721" s="216"/>
      <c r="E721" s="216"/>
      <c r="F721" s="216"/>
      <c r="G721" s="216"/>
      <c r="H721" s="216"/>
      <c r="I721" s="216"/>
      <c r="J721" s="221" t="e">
        <f t="shared" ref="J721:O721" si="248">+J720/I720-1</f>
        <v>#DIV/0!</v>
      </c>
      <c r="K721" s="221" t="e">
        <f t="shared" si="248"/>
        <v>#DIV/0!</v>
      </c>
      <c r="L721" s="221" t="e">
        <f t="shared" si="248"/>
        <v>#DIV/0!</v>
      </c>
      <c r="M721" s="221" t="e">
        <f t="shared" si="248"/>
        <v>#DIV/0!</v>
      </c>
      <c r="N721" s="221">
        <f t="shared" si="248"/>
        <v>6.9505280711506403</v>
      </c>
      <c r="O721" s="221">
        <f t="shared" si="248"/>
        <v>12.374606725861707</v>
      </c>
      <c r="P721" s="221">
        <f>+P720/O720-1</f>
        <v>0.90009252628112324</v>
      </c>
      <c r="Q721" s="216"/>
      <c r="R721" s="217" t="s">
        <v>744</v>
      </c>
    </row>
    <row r="722" spans="2:18" ht="14">
      <c r="B722" s="216"/>
      <c r="C722" s="216"/>
      <c r="D722" s="216"/>
      <c r="E722" s="216"/>
      <c r="F722" s="216"/>
      <c r="G722" s="216"/>
      <c r="H722" s="216"/>
      <c r="I722" s="216"/>
      <c r="J722" s="222" t="e">
        <f t="shared" ref="J722:O722" si="249">+J720/J$472</f>
        <v>#VALUE!</v>
      </c>
      <c r="K722" s="222" t="e">
        <f t="shared" si="249"/>
        <v>#VALUE!</v>
      </c>
      <c r="L722" s="222" t="e">
        <f t="shared" si="249"/>
        <v>#VALUE!</v>
      </c>
      <c r="M722" s="222" t="e">
        <f t="shared" si="249"/>
        <v>#VALUE!</v>
      </c>
      <c r="N722" s="222">
        <f t="shared" si="249"/>
        <v>-1.0920904946972185E-4</v>
      </c>
      <c r="O722" s="222" t="e">
        <f t="shared" si="249"/>
        <v>#DIV/0!</v>
      </c>
      <c r="P722" s="222" t="e">
        <f>+P720/P$472</f>
        <v>#VALUE!</v>
      </c>
      <c r="Q722" s="216"/>
      <c r="R722" s="217" t="s">
        <v>2089</v>
      </c>
    </row>
    <row r="723" spans="2:18" ht="14">
      <c r="B723" s="216"/>
      <c r="C723" s="216"/>
      <c r="D723" s="216"/>
      <c r="E723" s="216"/>
      <c r="F723" s="216"/>
      <c r="G723" s="216"/>
      <c r="H723" s="216"/>
      <c r="I723" s="216"/>
      <c r="J723" s="411" t="s">
        <v>2086</v>
      </c>
      <c r="K723" s="412"/>
      <c r="L723" s="412"/>
      <c r="M723" s="412"/>
      <c r="N723" s="412"/>
      <c r="O723" s="412"/>
      <c r="P723" s="413"/>
      <c r="Q723" s="216"/>
      <c r="R723" s="217"/>
    </row>
    <row r="724" spans="2:18" ht="14">
      <c r="B724" s="216"/>
      <c r="C724" s="216"/>
      <c r="D724" s="216"/>
      <c r="E724" s="216"/>
      <c r="F724" s="216"/>
      <c r="G724" s="216"/>
      <c r="H724" s="216"/>
      <c r="I724" s="216"/>
      <c r="J724" s="218"/>
      <c r="K724" s="218">
        <v>2.0030000000000001</v>
      </c>
      <c r="L724" s="218">
        <v>1.1779999999999999</v>
      </c>
      <c r="M724" s="218">
        <v>1.2669999999999999</v>
      </c>
      <c r="N724" s="218">
        <v>2.5219999999999998</v>
      </c>
      <c r="O724" s="218">
        <v>1.966</v>
      </c>
      <c r="P724" s="218">
        <v>2.6789999999999998</v>
      </c>
      <c r="Q724" s="219">
        <f>+P724/O724-1</f>
        <v>0.36266531027466931</v>
      </c>
      <c r="R724" s="217" t="s">
        <v>12</v>
      </c>
    </row>
    <row r="725" spans="2:18" ht="14">
      <c r="B725" s="216"/>
      <c r="C725" s="216"/>
      <c r="D725" s="216"/>
      <c r="E725" s="216"/>
      <c r="F725" s="216"/>
      <c r="G725" s="216"/>
      <c r="H725" s="216"/>
      <c r="I725" s="216"/>
      <c r="J725" s="218"/>
      <c r="K725" s="218">
        <v>2.5510000000000002</v>
      </c>
      <c r="L725" s="218">
        <v>1.595</v>
      </c>
      <c r="M725" s="218">
        <v>1.835</v>
      </c>
      <c r="N725" s="218">
        <f>4.32-N724</f>
        <v>1.7980000000000005</v>
      </c>
      <c r="O725" s="218">
        <f>4.154-O724</f>
        <v>2.1879999999999997</v>
      </c>
      <c r="P725" s="218">
        <f>5.285-P724</f>
        <v>2.6060000000000003</v>
      </c>
      <c r="Q725" s="219">
        <f t="shared" ref="Q725:Q727" si="250">+P725/O725-1</f>
        <v>0.19104204753199294</v>
      </c>
      <c r="R725" s="217" t="s">
        <v>13</v>
      </c>
    </row>
    <row r="726" spans="2:18" ht="14">
      <c r="B726" s="216"/>
      <c r="C726" s="216"/>
      <c r="D726" s="216"/>
      <c r="E726" s="216"/>
      <c r="F726" s="216"/>
      <c r="G726" s="216"/>
      <c r="H726" s="216"/>
      <c r="I726" s="216"/>
      <c r="J726" s="218"/>
      <c r="K726" s="218">
        <v>0.70599999999999996</v>
      </c>
      <c r="L726" s="218">
        <v>1.571</v>
      </c>
      <c r="M726" s="218">
        <v>1.7649999999999999</v>
      </c>
      <c r="N726" s="218">
        <f>7.272-N725-N724</f>
        <v>2.9520000000000004</v>
      </c>
      <c r="O726" s="218">
        <f>6.622-O725-O724</f>
        <v>2.468</v>
      </c>
      <c r="P726" s="218"/>
      <c r="Q726" s="219">
        <f t="shared" si="250"/>
        <v>-1</v>
      </c>
      <c r="R726" s="217" t="s">
        <v>14</v>
      </c>
    </row>
    <row r="727" spans="2:18" ht="14">
      <c r="B727" s="216"/>
      <c r="C727" s="216"/>
      <c r="D727" s="216"/>
      <c r="E727" s="216"/>
      <c r="F727" s="216"/>
      <c r="G727" s="216"/>
      <c r="H727" s="216"/>
      <c r="I727" s="216"/>
      <c r="J727" s="218"/>
      <c r="K727" s="218">
        <f>+K728-K726-K725-K724</f>
        <v>0.5860000000000003</v>
      </c>
      <c r="L727" s="218">
        <f>+L728-L726-L725-L724</f>
        <v>1.7240000000000002</v>
      </c>
      <c r="M727" s="218">
        <f>+M728-M726-M725-M724</f>
        <v>4.3780000000000001</v>
      </c>
      <c r="N727" s="218">
        <f>+N728-N726-N725-N724</f>
        <v>3.0009999999999999</v>
      </c>
      <c r="O727" s="218">
        <f>+O728-O726-O725-O724</f>
        <v>2.8260000000000005</v>
      </c>
      <c r="P727" s="218"/>
      <c r="Q727" s="219">
        <f t="shared" si="250"/>
        <v>-1</v>
      </c>
      <c r="R727" s="217" t="s">
        <v>19</v>
      </c>
    </row>
    <row r="728" spans="2:18" ht="14">
      <c r="B728" s="216"/>
      <c r="C728" s="216"/>
      <c r="D728" s="216"/>
      <c r="E728" s="216"/>
      <c r="F728" s="216"/>
      <c r="G728" s="216"/>
      <c r="H728" s="216"/>
      <c r="I728" s="216"/>
      <c r="J728" s="220">
        <v>7.3520000000000003</v>
      </c>
      <c r="K728" s="220">
        <v>5.8460000000000001</v>
      </c>
      <c r="L728" s="220">
        <v>6.0679999999999996</v>
      </c>
      <c r="M728" s="220">
        <v>9.2449999999999992</v>
      </c>
      <c r="N728" s="220">
        <v>10.273</v>
      </c>
      <c r="O728" s="220">
        <v>9.4480000000000004</v>
      </c>
      <c r="P728" s="220">
        <f t="shared" ref="P728" si="251">IF(P725=0,P724*4,IF(P726=0,(P725+P724)*2,IF(P727=0,((P726+P725+P724)/3)*4,SUM(P724:P727))))</f>
        <v>10.57</v>
      </c>
      <c r="Q728" s="216"/>
      <c r="R728" s="217" t="s">
        <v>754</v>
      </c>
    </row>
    <row r="729" spans="2:18" ht="14">
      <c r="B729" s="216"/>
      <c r="C729" s="216"/>
      <c r="D729" s="216"/>
      <c r="E729" s="216"/>
      <c r="F729" s="216"/>
      <c r="G729" s="216"/>
      <c r="H729" s="216"/>
      <c r="I729" s="216"/>
      <c r="J729" s="221" t="e">
        <f t="shared" ref="J729:O729" si="252">+J728/I728-1</f>
        <v>#DIV/0!</v>
      </c>
      <c r="K729" s="221">
        <f t="shared" si="252"/>
        <v>-0.20484221980413497</v>
      </c>
      <c r="L729" s="221">
        <f t="shared" si="252"/>
        <v>3.7974683544303778E-2</v>
      </c>
      <c r="M729" s="221">
        <f t="shared" si="252"/>
        <v>0.52356624917600514</v>
      </c>
      <c r="N729" s="221">
        <f t="shared" si="252"/>
        <v>0.11119524067063291</v>
      </c>
      <c r="O729" s="221">
        <f t="shared" si="252"/>
        <v>-8.0307602453032145E-2</v>
      </c>
      <c r="P729" s="221">
        <f>+P728/O728-1</f>
        <v>0.11875529212531744</v>
      </c>
      <c r="Q729" s="216"/>
      <c r="R729" s="217" t="s">
        <v>744</v>
      </c>
    </row>
    <row r="730" spans="2:18" ht="14">
      <c r="B730" s="216"/>
      <c r="C730" s="216"/>
      <c r="D730" s="216"/>
      <c r="E730" s="216"/>
      <c r="F730" s="216"/>
      <c r="G730" s="216"/>
      <c r="H730" s="216"/>
      <c r="I730" s="216"/>
      <c r="J730" s="222" t="e">
        <f t="shared" ref="J730:O730" si="253">+J728/J$472</f>
        <v>#VALUE!</v>
      </c>
      <c r="K730" s="222" t="e">
        <f t="shared" si="253"/>
        <v>#VALUE!</v>
      </c>
      <c r="L730" s="222" t="e">
        <f t="shared" si="253"/>
        <v>#VALUE!</v>
      </c>
      <c r="M730" s="222" t="e">
        <f t="shared" si="253"/>
        <v>#VALUE!</v>
      </c>
      <c r="N730" s="222">
        <f t="shared" si="253"/>
        <v>-7.8438409089173774E-5</v>
      </c>
      <c r="O730" s="222" t="e">
        <f t="shared" si="253"/>
        <v>#DIV/0!</v>
      </c>
      <c r="P730" s="222" t="e">
        <f>+P728/P$472</f>
        <v>#VALUE!</v>
      </c>
      <c r="Q730" s="216"/>
      <c r="R730" s="217" t="s">
        <v>2089</v>
      </c>
    </row>
    <row r="731" spans="2:18" ht="14">
      <c r="B731" s="216"/>
      <c r="C731" s="216"/>
      <c r="D731" s="216"/>
      <c r="E731" s="216"/>
      <c r="F731" s="216"/>
      <c r="G731" s="216"/>
      <c r="H731" s="216"/>
      <c r="I731" s="216"/>
      <c r="J731" s="408" t="s">
        <v>2087</v>
      </c>
      <c r="K731" s="409"/>
      <c r="L731" s="409"/>
      <c r="M731" s="409"/>
      <c r="N731" s="409"/>
      <c r="O731" s="409"/>
      <c r="P731" s="410"/>
      <c r="Q731" s="216"/>
      <c r="R731" s="217"/>
    </row>
    <row r="732" spans="2:18" ht="14">
      <c r="B732" s="216"/>
      <c r="C732" s="216"/>
      <c r="D732" s="216"/>
      <c r="E732" s="216"/>
      <c r="F732" s="216"/>
      <c r="G732" s="216"/>
      <c r="H732" s="216"/>
      <c r="I732" s="216"/>
      <c r="J732" s="218">
        <f t="shared" ref="J732:P736" si="254">+J708+J716+J724</f>
        <v>0</v>
      </c>
      <c r="K732" s="218">
        <f t="shared" si="254"/>
        <v>536.21800000000007</v>
      </c>
      <c r="L732" s="218">
        <f t="shared" si="254"/>
        <v>833.63300000000004</v>
      </c>
      <c r="M732" s="218">
        <f t="shared" si="254"/>
        <v>1005.364</v>
      </c>
      <c r="N732" s="218">
        <f t="shared" si="254"/>
        <v>1237.3420000000001</v>
      </c>
      <c r="O732" s="218">
        <f t="shared" si="254"/>
        <v>1373.6559999999997</v>
      </c>
      <c r="P732" s="218">
        <f>+P708+P716+P724</f>
        <v>1375.5640000000001</v>
      </c>
      <c r="Q732" s="219">
        <f>+P732/O732-1</f>
        <v>1.3889940421767388E-3</v>
      </c>
      <c r="R732" s="217" t="s">
        <v>12</v>
      </c>
    </row>
    <row r="733" spans="2:18" ht="14">
      <c r="B733" s="216"/>
      <c r="C733" s="216"/>
      <c r="D733" s="216"/>
      <c r="E733" s="216"/>
      <c r="F733" s="216"/>
      <c r="G733" s="216"/>
      <c r="H733" s="216"/>
      <c r="I733" s="216"/>
      <c r="J733" s="218">
        <f t="shared" si="254"/>
        <v>0</v>
      </c>
      <c r="K733" s="218">
        <f t="shared" si="254"/>
        <v>571.23700000000008</v>
      </c>
      <c r="L733" s="218">
        <f t="shared" si="254"/>
        <v>912.18500000000006</v>
      </c>
      <c r="M733" s="218">
        <f t="shared" si="254"/>
        <v>1020.777</v>
      </c>
      <c r="N733" s="218">
        <f t="shared" si="254"/>
        <v>1301.5529999999997</v>
      </c>
      <c r="O733" s="218">
        <f t="shared" si="254"/>
        <v>1270.0720000000001</v>
      </c>
      <c r="P733" s="218">
        <f t="shared" si="254"/>
        <v>1380.6089999999999</v>
      </c>
      <c r="Q733" s="219">
        <f t="shared" ref="Q733:Q735" si="255">+P733/O733-1</f>
        <v>8.7032073772195462E-2</v>
      </c>
      <c r="R733" s="217" t="s">
        <v>13</v>
      </c>
    </row>
    <row r="734" spans="2:18" ht="14">
      <c r="B734" s="216"/>
      <c r="C734" s="216"/>
      <c r="D734" s="216"/>
      <c r="E734" s="216"/>
      <c r="F734" s="216"/>
      <c r="G734" s="216"/>
      <c r="H734" s="216"/>
      <c r="I734" s="216"/>
      <c r="J734" s="218">
        <f t="shared" si="254"/>
        <v>0</v>
      </c>
      <c r="K734" s="218">
        <f t="shared" si="254"/>
        <v>650.35500000000002</v>
      </c>
      <c r="L734" s="218">
        <f t="shared" si="254"/>
        <v>965.25400000000002</v>
      </c>
      <c r="M734" s="218">
        <f t="shared" si="254"/>
        <v>1080.404</v>
      </c>
      <c r="N734" s="218">
        <f t="shared" si="254"/>
        <v>1339.9729999999997</v>
      </c>
      <c r="O734" s="218">
        <f t="shared" si="254"/>
        <v>1200.7680000000005</v>
      </c>
      <c r="P734" s="218">
        <f t="shared" si="254"/>
        <v>0</v>
      </c>
      <c r="Q734" s="219">
        <f t="shared" si="255"/>
        <v>-1</v>
      </c>
      <c r="R734" s="217" t="s">
        <v>14</v>
      </c>
    </row>
    <row r="735" spans="2:18" ht="14">
      <c r="B735" s="216"/>
      <c r="C735" s="216"/>
      <c r="D735" s="216"/>
      <c r="E735" s="216"/>
      <c r="F735" s="216"/>
      <c r="G735" s="216"/>
      <c r="H735" s="216"/>
      <c r="I735" s="216"/>
      <c r="J735" s="218">
        <f t="shared" si="254"/>
        <v>0</v>
      </c>
      <c r="K735" s="218">
        <f t="shared" si="254"/>
        <v>742.7879999999999</v>
      </c>
      <c r="L735" s="218">
        <f t="shared" si="254"/>
        <v>1002.3140000000001</v>
      </c>
      <c r="M735" s="218">
        <f t="shared" si="254"/>
        <v>1130.9240000000002</v>
      </c>
      <c r="N735" s="218">
        <f t="shared" si="254"/>
        <v>1370.0560000000005</v>
      </c>
      <c r="O735" s="218">
        <f t="shared" si="254"/>
        <v>1100.0509999999999</v>
      </c>
      <c r="P735" s="218">
        <f t="shared" si="254"/>
        <v>0</v>
      </c>
      <c r="Q735" s="219">
        <f t="shared" si="255"/>
        <v>-1</v>
      </c>
      <c r="R735" s="217" t="s">
        <v>19</v>
      </c>
    </row>
    <row r="736" spans="2:18" ht="14">
      <c r="B736" s="216"/>
      <c r="C736" s="216"/>
      <c r="D736" s="216"/>
      <c r="E736" s="216"/>
      <c r="F736" s="216"/>
      <c r="G736" s="216"/>
      <c r="H736" s="216"/>
      <c r="I736" s="216"/>
      <c r="J736" s="220">
        <f t="shared" si="254"/>
        <v>1464.1380000000001</v>
      </c>
      <c r="K736" s="220">
        <f t="shared" si="254"/>
        <v>2500.598</v>
      </c>
      <c r="L736" s="220">
        <f t="shared" si="254"/>
        <v>3713.3860000000004</v>
      </c>
      <c r="M736" s="220">
        <f t="shared" si="254"/>
        <v>4237.4690000000001</v>
      </c>
      <c r="N736" s="220">
        <f t="shared" si="254"/>
        <v>5248.924</v>
      </c>
      <c r="O736" s="220">
        <f t="shared" si="254"/>
        <v>4944.5469999999996</v>
      </c>
      <c r="P736" s="220">
        <f t="shared" si="254"/>
        <v>5512.3459999999995</v>
      </c>
      <c r="Q736" s="216"/>
      <c r="R736" s="217" t="s">
        <v>754</v>
      </c>
    </row>
    <row r="737" spans="2:18" ht="14">
      <c r="B737" s="216"/>
      <c r="C737" s="216"/>
      <c r="D737" s="216"/>
      <c r="E737" s="216"/>
      <c r="F737" s="216"/>
      <c r="G737" s="216"/>
      <c r="H737" s="216"/>
      <c r="I737" s="216"/>
      <c r="J737" s="221" t="e">
        <f t="shared" ref="J737:O737" si="256">+J736/I736-1</f>
        <v>#DIV/0!</v>
      </c>
      <c r="K737" s="221">
        <f t="shared" si="256"/>
        <v>0.70789775280745371</v>
      </c>
      <c r="L737" s="221">
        <f t="shared" si="256"/>
        <v>0.48499918819418419</v>
      </c>
      <c r="M737" s="221">
        <f t="shared" si="256"/>
        <v>0.14113345609640349</v>
      </c>
      <c r="N737" s="221">
        <f t="shared" si="256"/>
        <v>0.23869319161980895</v>
      </c>
      <c r="O737" s="221">
        <f t="shared" si="256"/>
        <v>-5.7988456300758107E-2</v>
      </c>
      <c r="P737" s="221">
        <f>+P736/O736-1</f>
        <v>0.11483337098423774</v>
      </c>
      <c r="Q737" s="216"/>
      <c r="R737" s="217" t="s">
        <v>744</v>
      </c>
    </row>
    <row r="738" spans="2:18" ht="14">
      <c r="B738" s="216"/>
      <c r="C738" s="216"/>
      <c r="D738" s="216"/>
      <c r="E738" s="216"/>
      <c r="F738" s="216"/>
      <c r="G738" s="216"/>
      <c r="H738" s="216"/>
      <c r="I738" s="216"/>
      <c r="J738" s="216"/>
      <c r="K738" s="216"/>
      <c r="L738" s="216"/>
      <c r="M738" s="216"/>
      <c r="N738" s="216"/>
      <c r="O738" s="216"/>
      <c r="P738" s="216"/>
      <c r="Q738" s="216"/>
      <c r="R738" s="217"/>
    </row>
    <row r="739" spans="2:18" ht="14">
      <c r="B739" s="216"/>
      <c r="C739" s="216"/>
      <c r="D739" s="216"/>
      <c r="E739" s="216"/>
      <c r="F739" s="216"/>
      <c r="G739" s="216"/>
      <c r="H739" s="216"/>
      <c r="I739" s="216"/>
      <c r="J739" s="216"/>
      <c r="K739" s="216"/>
      <c r="L739" s="216"/>
      <c r="M739" s="401" t="s">
        <v>2090</v>
      </c>
      <c r="N739" s="402"/>
      <c r="O739" s="402"/>
      <c r="P739" s="403"/>
      <c r="Q739" s="216"/>
      <c r="R739" s="217"/>
    </row>
    <row r="740" spans="2:18" ht="14">
      <c r="B740" s="216"/>
      <c r="C740" s="216"/>
      <c r="D740" s="216"/>
      <c r="E740" s="216"/>
      <c r="F740" s="216"/>
      <c r="G740" s="216"/>
      <c r="H740" s="216"/>
      <c r="I740" s="216"/>
      <c r="J740" s="216"/>
      <c r="K740" s="216"/>
      <c r="L740" s="216"/>
      <c r="M740" s="223">
        <v>3008.6869999999999</v>
      </c>
      <c r="N740" s="224">
        <v>3675.5790000000002</v>
      </c>
      <c r="O740" s="225">
        <v>4272.0140000000001</v>
      </c>
      <c r="P740" s="224"/>
      <c r="Q740" s="216"/>
      <c r="R740" s="217" t="s">
        <v>748</v>
      </c>
    </row>
    <row r="741" spans="2:18" ht="14">
      <c r="B741" s="216"/>
      <c r="C741" s="216"/>
      <c r="D741" s="216"/>
      <c r="E741" s="216"/>
      <c r="F741" s="216"/>
      <c r="G741" s="216"/>
      <c r="H741" s="216"/>
      <c r="I741" s="216"/>
      <c r="J741" s="216"/>
      <c r="K741" s="216"/>
      <c r="L741" s="216"/>
      <c r="M741" s="226">
        <v>275.738</v>
      </c>
      <c r="N741" s="227">
        <v>1169.326</v>
      </c>
      <c r="O741" s="216">
        <v>1258.2829999999999</v>
      </c>
      <c r="P741" s="227"/>
      <c r="Q741" s="216"/>
      <c r="R741" s="217" t="s">
        <v>2091</v>
      </c>
    </row>
    <row r="742" spans="2:18" ht="14">
      <c r="B742" s="216"/>
      <c r="C742" s="216"/>
      <c r="D742" s="216"/>
      <c r="E742" s="216"/>
      <c r="F742" s="216"/>
      <c r="G742" s="216"/>
      <c r="H742" s="216"/>
      <c r="I742" s="216"/>
      <c r="J742" s="216"/>
      <c r="K742" s="216"/>
      <c r="L742" s="216"/>
      <c r="M742" s="226">
        <v>441.78</v>
      </c>
      <c r="N742" s="227">
        <v>494</v>
      </c>
      <c r="O742" s="216">
        <v>509.38799999999998</v>
      </c>
      <c r="P742" s="227"/>
      <c r="Q742" s="216"/>
      <c r="R742" s="217" t="s">
        <v>2092</v>
      </c>
    </row>
    <row r="743" spans="2:18" ht="14">
      <c r="B743" s="216"/>
      <c r="C743" s="216"/>
      <c r="D743" s="216"/>
      <c r="E743" s="216"/>
      <c r="F743" s="216"/>
      <c r="G743" s="216"/>
      <c r="H743" s="216"/>
      <c r="I743" s="216"/>
      <c r="J743" s="216"/>
      <c r="K743" s="216"/>
      <c r="L743" s="216"/>
      <c r="M743" s="226">
        <v>132.75700000000001</v>
      </c>
      <c r="N743" s="227">
        <v>150.739</v>
      </c>
      <c r="O743" s="216">
        <v>167.28800000000001</v>
      </c>
      <c r="P743" s="227"/>
      <c r="Q743" s="216"/>
      <c r="R743" s="217" t="s">
        <v>2093</v>
      </c>
    </row>
    <row r="744" spans="2:18" ht="14">
      <c r="B744" s="216"/>
      <c r="C744" s="216"/>
      <c r="D744" s="216"/>
      <c r="E744" s="216"/>
      <c r="F744" s="216"/>
      <c r="G744" s="216"/>
      <c r="H744" s="216"/>
      <c r="I744" s="216"/>
      <c r="J744" s="216"/>
      <c r="K744" s="216"/>
      <c r="L744" s="216"/>
      <c r="M744" s="226">
        <v>126.05200000000001</v>
      </c>
      <c r="N744" s="227">
        <v>115.56100000000001</v>
      </c>
      <c r="O744" s="216">
        <v>131.65199999999999</v>
      </c>
      <c r="P744" s="227"/>
      <c r="Q744" s="216"/>
      <c r="R744" s="217" t="s">
        <v>2094</v>
      </c>
    </row>
    <row r="745" spans="2:18" ht="14">
      <c r="B745" s="216"/>
      <c r="C745" s="216"/>
      <c r="D745" s="216"/>
      <c r="E745" s="216"/>
      <c r="F745" s="216"/>
      <c r="G745" s="216"/>
      <c r="H745" s="216"/>
      <c r="I745" s="216"/>
      <c r="J745" s="216"/>
      <c r="K745" s="216"/>
      <c r="L745" s="216"/>
      <c r="M745" s="226">
        <v>57.048000000000002</v>
      </c>
      <c r="N745" s="227">
        <v>57.295000000000002</v>
      </c>
      <c r="O745" s="216">
        <v>90.816000000000003</v>
      </c>
      <c r="P745" s="227"/>
      <c r="Q745" s="216"/>
      <c r="R745" s="217" t="s">
        <v>2095</v>
      </c>
    </row>
    <row r="746" spans="2:18" ht="14">
      <c r="B746" s="216"/>
      <c r="C746" s="216"/>
      <c r="D746" s="216"/>
      <c r="E746" s="216"/>
      <c r="F746" s="216"/>
      <c r="G746" s="216"/>
      <c r="H746" s="216"/>
      <c r="I746" s="216"/>
      <c r="J746" s="216"/>
      <c r="K746" s="216"/>
      <c r="L746" s="216"/>
      <c r="M746" s="226">
        <v>749.41399999999999</v>
      </c>
      <c r="N746" s="227">
        <v>12.622999999999999</v>
      </c>
      <c r="O746" s="216">
        <v>18.312000000000001</v>
      </c>
      <c r="P746" s="227"/>
      <c r="Q746" s="216"/>
      <c r="R746" s="217" t="s">
        <v>2096</v>
      </c>
    </row>
    <row r="747" spans="2:18" ht="14">
      <c r="B747" s="216"/>
      <c r="C747" s="216"/>
      <c r="D747" s="216"/>
      <c r="E747" s="216"/>
      <c r="F747" s="216"/>
      <c r="G747" s="216"/>
      <c r="H747" s="216"/>
      <c r="I747" s="216"/>
      <c r="J747" s="216"/>
      <c r="K747" s="216"/>
      <c r="L747" s="216"/>
      <c r="M747" s="226">
        <v>522.71199999999999</v>
      </c>
      <c r="N747" s="227">
        <v>469.02499999999998</v>
      </c>
      <c r="O747" s="216">
        <v>513.65800000000002</v>
      </c>
      <c r="P747" s="227"/>
      <c r="Q747" s="216"/>
      <c r="R747" s="217" t="s">
        <v>2097</v>
      </c>
    </row>
    <row r="748" spans="2:18" ht="14">
      <c r="B748" s="216"/>
      <c r="C748" s="216"/>
      <c r="D748" s="216"/>
      <c r="E748" s="216"/>
      <c r="F748" s="216"/>
      <c r="G748" s="216"/>
      <c r="H748" s="216"/>
      <c r="I748" s="216"/>
      <c r="J748" s="216"/>
      <c r="K748" s="216"/>
      <c r="L748" s="216"/>
      <c r="M748" s="228">
        <f>SUM(M740:M747)</f>
        <v>5314.1880000000001</v>
      </c>
      <c r="N748" s="229">
        <f>SUM(N740:N747)</f>
        <v>6144.1479999999992</v>
      </c>
      <c r="O748" s="230">
        <f>SUM(O740:O747)</f>
        <v>6961.4110000000001</v>
      </c>
      <c r="P748" s="229"/>
      <c r="Q748" s="216"/>
      <c r="R748" s="217" t="s">
        <v>2087</v>
      </c>
    </row>
    <row r="749" spans="2:18" ht="14">
      <c r="B749" s="216"/>
      <c r="C749" s="216"/>
      <c r="D749" s="216"/>
      <c r="E749" s="216"/>
      <c r="F749" s="216"/>
      <c r="G749" s="216"/>
      <c r="H749" s="216"/>
      <c r="I749" s="216"/>
      <c r="J749" s="216"/>
      <c r="K749" s="216"/>
      <c r="L749" s="216"/>
      <c r="M749" s="401" t="s">
        <v>2098</v>
      </c>
      <c r="N749" s="404"/>
      <c r="O749" s="402"/>
      <c r="P749" s="405"/>
      <c r="Q749" s="216"/>
      <c r="R749" s="217"/>
    </row>
    <row r="750" spans="2:18" ht="14">
      <c r="B750" s="216"/>
      <c r="C750" s="216"/>
      <c r="D750" s="216"/>
      <c r="E750" s="216"/>
      <c r="F750" s="216"/>
      <c r="G750" s="216"/>
      <c r="H750" s="216"/>
      <c r="I750" s="216"/>
      <c r="J750" s="216"/>
      <c r="K750" s="216"/>
      <c r="L750" s="231"/>
      <c r="M750" s="232" t="e">
        <f>+M740/M$484</f>
        <v>#DIV/0!</v>
      </c>
      <c r="N750" s="233" t="e">
        <f>+N740/N$484</f>
        <v>#DIV/0!</v>
      </c>
      <c r="O750" s="232" t="e">
        <f>+O740/O$484</f>
        <v>#DIV/0!</v>
      </c>
      <c r="P750" s="234"/>
      <c r="Q750" s="216"/>
      <c r="R750" s="217" t="s">
        <v>748</v>
      </c>
    </row>
    <row r="751" spans="2:18" ht="14">
      <c r="B751" s="216"/>
      <c r="C751" s="216"/>
      <c r="D751" s="216"/>
      <c r="E751" s="216"/>
      <c r="F751" s="216"/>
      <c r="G751" s="216"/>
      <c r="H751" s="216"/>
      <c r="I751" s="216"/>
      <c r="J751" s="216"/>
      <c r="K751" s="216"/>
      <c r="L751" s="231"/>
      <c r="M751" s="235" t="e">
        <f t="shared" ref="M751:O757" si="257">+M741/M$484</f>
        <v>#DIV/0!</v>
      </c>
      <c r="N751" s="236" t="e">
        <f t="shared" si="257"/>
        <v>#DIV/0!</v>
      </c>
      <c r="O751" s="235" t="e">
        <f t="shared" si="257"/>
        <v>#DIV/0!</v>
      </c>
      <c r="P751" s="237"/>
      <c r="Q751" s="216"/>
      <c r="R751" s="217" t="s">
        <v>2091</v>
      </c>
    </row>
    <row r="752" spans="2:18" ht="14">
      <c r="B752" s="216"/>
      <c r="C752" s="216"/>
      <c r="D752" s="216"/>
      <c r="E752" s="216"/>
      <c r="F752" s="216"/>
      <c r="G752" s="216"/>
      <c r="H752" s="216"/>
      <c r="I752" s="216"/>
      <c r="J752" s="216"/>
      <c r="K752" s="216"/>
      <c r="L752" s="231"/>
      <c r="M752" s="235" t="e">
        <f t="shared" si="257"/>
        <v>#DIV/0!</v>
      </c>
      <c r="N752" s="236" t="e">
        <f t="shared" si="257"/>
        <v>#DIV/0!</v>
      </c>
      <c r="O752" s="235" t="e">
        <f t="shared" si="257"/>
        <v>#DIV/0!</v>
      </c>
      <c r="P752" s="237"/>
      <c r="Q752" s="216"/>
      <c r="R752" s="217" t="s">
        <v>2092</v>
      </c>
    </row>
    <row r="753" spans="2:18" ht="14">
      <c r="B753" s="216"/>
      <c r="C753" s="216"/>
      <c r="D753" s="216"/>
      <c r="E753" s="216"/>
      <c r="F753" s="216"/>
      <c r="G753" s="216"/>
      <c r="H753" s="216"/>
      <c r="I753" s="216"/>
      <c r="J753" s="216"/>
      <c r="K753" s="216"/>
      <c r="L753" s="231"/>
      <c r="M753" s="235" t="e">
        <f t="shared" si="257"/>
        <v>#DIV/0!</v>
      </c>
      <c r="N753" s="236" t="e">
        <f t="shared" si="257"/>
        <v>#DIV/0!</v>
      </c>
      <c r="O753" s="235" t="e">
        <f t="shared" si="257"/>
        <v>#DIV/0!</v>
      </c>
      <c r="P753" s="237"/>
      <c r="Q753" s="216"/>
      <c r="R753" s="217" t="s">
        <v>2093</v>
      </c>
    </row>
    <row r="754" spans="2:18" ht="14">
      <c r="B754" s="216"/>
      <c r="C754" s="216"/>
      <c r="D754" s="216"/>
      <c r="E754" s="216"/>
      <c r="F754" s="216"/>
      <c r="G754" s="216"/>
      <c r="H754" s="216"/>
      <c r="I754" s="216"/>
      <c r="J754" s="216"/>
      <c r="K754" s="216"/>
      <c r="L754" s="231"/>
      <c r="M754" s="235" t="e">
        <f t="shared" si="257"/>
        <v>#DIV/0!</v>
      </c>
      <c r="N754" s="236" t="e">
        <f t="shared" si="257"/>
        <v>#DIV/0!</v>
      </c>
      <c r="O754" s="235" t="e">
        <f t="shared" si="257"/>
        <v>#DIV/0!</v>
      </c>
      <c r="P754" s="237"/>
      <c r="Q754" s="216"/>
      <c r="R754" s="217" t="s">
        <v>2094</v>
      </c>
    </row>
    <row r="755" spans="2:18" ht="14">
      <c r="B755" s="216"/>
      <c r="C755" s="216"/>
      <c r="D755" s="216"/>
      <c r="E755" s="216"/>
      <c r="F755" s="216"/>
      <c r="G755" s="216"/>
      <c r="H755" s="216"/>
      <c r="I755" s="216"/>
      <c r="J755" s="216"/>
      <c r="K755" s="216"/>
      <c r="L755" s="231"/>
      <c r="M755" s="235" t="e">
        <f t="shared" si="257"/>
        <v>#DIV/0!</v>
      </c>
      <c r="N755" s="236" t="e">
        <f t="shared" si="257"/>
        <v>#DIV/0!</v>
      </c>
      <c r="O755" s="235" t="e">
        <f t="shared" si="257"/>
        <v>#DIV/0!</v>
      </c>
      <c r="P755" s="237"/>
      <c r="Q755" s="216"/>
      <c r="R755" s="217" t="s">
        <v>2095</v>
      </c>
    </row>
    <row r="756" spans="2:18" ht="14">
      <c r="B756" s="216"/>
      <c r="C756" s="216"/>
      <c r="D756" s="216"/>
      <c r="E756" s="216"/>
      <c r="F756" s="216"/>
      <c r="G756" s="216"/>
      <c r="H756" s="216"/>
      <c r="I756" s="216"/>
      <c r="J756" s="216"/>
      <c r="K756" s="216"/>
      <c r="L756" s="231"/>
      <c r="M756" s="235" t="e">
        <f t="shared" si="257"/>
        <v>#DIV/0!</v>
      </c>
      <c r="N756" s="236" t="e">
        <f t="shared" si="257"/>
        <v>#DIV/0!</v>
      </c>
      <c r="O756" s="235" t="e">
        <f t="shared" si="257"/>
        <v>#DIV/0!</v>
      </c>
      <c r="P756" s="237"/>
      <c r="Q756" s="216"/>
      <c r="R756" s="217" t="s">
        <v>2096</v>
      </c>
    </row>
    <row r="757" spans="2:18" ht="14">
      <c r="B757" s="216"/>
      <c r="C757" s="216"/>
      <c r="D757" s="216"/>
      <c r="E757" s="216"/>
      <c r="F757" s="216"/>
      <c r="G757" s="216"/>
      <c r="H757" s="216"/>
      <c r="I757" s="216"/>
      <c r="J757" s="216"/>
      <c r="K757" s="216"/>
      <c r="L757" s="231"/>
      <c r="M757" s="238" t="e">
        <f t="shared" si="257"/>
        <v>#DIV/0!</v>
      </c>
      <c r="N757" s="239" t="e">
        <f t="shared" si="257"/>
        <v>#DIV/0!</v>
      </c>
      <c r="O757" s="238" t="e">
        <f t="shared" si="257"/>
        <v>#DIV/0!</v>
      </c>
      <c r="P757" s="240"/>
      <c r="Q757" s="216"/>
      <c r="R757" s="217" t="s">
        <v>2097</v>
      </c>
    </row>
    <row r="758" spans="2:18" ht="14">
      <c r="B758" s="216"/>
      <c r="C758" s="216"/>
      <c r="D758" s="216"/>
      <c r="E758" s="216"/>
      <c r="F758" s="216"/>
      <c r="G758" s="216"/>
      <c r="H758" s="216"/>
      <c r="I758" s="216"/>
      <c r="J758" s="216"/>
      <c r="K758" s="216"/>
      <c r="L758" s="216"/>
      <c r="M758" s="216"/>
      <c r="N758" s="216"/>
      <c r="O758" s="216"/>
      <c r="P758" s="216"/>
      <c r="Q758" s="216"/>
      <c r="R758" s="217"/>
    </row>
    <row r="759" spans="2:18" ht="14">
      <c r="B759" s="216"/>
      <c r="C759" s="216"/>
      <c r="D759" s="216"/>
      <c r="E759" s="216"/>
      <c r="F759" s="216"/>
      <c r="G759" s="216"/>
      <c r="H759" s="216"/>
      <c r="I759" s="216"/>
      <c r="J759" s="216"/>
      <c r="K759" s="216"/>
      <c r="L759" s="216"/>
      <c r="M759" s="216"/>
      <c r="N759" s="216"/>
      <c r="O759" s="216"/>
      <c r="P759" s="216"/>
      <c r="Q759" s="216"/>
      <c r="R759" s="217"/>
    </row>
    <row r="760" spans="2:18" ht="14">
      <c r="B760" s="217"/>
      <c r="C760" s="217"/>
      <c r="D760" s="217"/>
      <c r="E760" s="217"/>
      <c r="F760" s="217"/>
      <c r="G760" s="217"/>
      <c r="H760" s="217"/>
      <c r="I760" s="241"/>
      <c r="J760" s="241"/>
      <c r="K760" s="241"/>
      <c r="L760" s="241"/>
      <c r="M760" s="241"/>
      <c r="N760" s="241"/>
      <c r="O760" s="217"/>
      <c r="P760" s="217"/>
      <c r="Q760" s="242"/>
      <c r="R760" s="217"/>
    </row>
    <row r="761" spans="2:18" ht="14">
      <c r="B761" s="217"/>
      <c r="C761" s="217"/>
      <c r="D761" s="217"/>
      <c r="E761" s="217"/>
      <c r="F761" s="217"/>
      <c r="G761" s="217"/>
      <c r="H761" s="406" t="s">
        <v>2099</v>
      </c>
      <c r="I761" s="407"/>
      <c r="J761" s="407"/>
      <c r="K761" s="407"/>
      <c r="L761" s="407"/>
      <c r="M761" s="407"/>
      <c r="N761" s="407"/>
      <c r="O761" s="407"/>
      <c r="P761" s="243"/>
      <c r="Q761" s="242"/>
      <c r="R761" s="217"/>
    </row>
    <row r="762" spans="2:18" ht="14">
      <c r="B762" s="217"/>
      <c r="C762" s="217"/>
      <c r="D762" s="217"/>
      <c r="E762" s="217"/>
      <c r="F762" s="241"/>
      <c r="G762" s="241"/>
      <c r="H762" s="244">
        <v>5902.89</v>
      </c>
      <c r="I762" s="244">
        <v>7525.97</v>
      </c>
      <c r="J762" s="244">
        <v>10555.18</v>
      </c>
      <c r="K762" s="244">
        <v>13440.45</v>
      </c>
      <c r="L762" s="244">
        <v>16800.419999999998</v>
      </c>
      <c r="M762" s="244">
        <v>20620.310000000001</v>
      </c>
      <c r="N762" s="244">
        <v>24453.81</v>
      </c>
      <c r="O762" s="244"/>
      <c r="P762" s="244"/>
      <c r="Q762" s="245" t="e">
        <f t="shared" ref="Q762:Q767" si="258">RATE(O$1-$J$1,,-K762,N762)</f>
        <v>#NUM!</v>
      </c>
      <c r="R762" s="217" t="s">
        <v>2100</v>
      </c>
    </row>
    <row r="763" spans="2:18" ht="14">
      <c r="B763" s="217"/>
      <c r="C763" s="217"/>
      <c r="D763" s="217"/>
      <c r="E763" s="217"/>
      <c r="F763" s="241"/>
      <c r="G763" s="241"/>
      <c r="H763" s="244">
        <v>1310.22</v>
      </c>
      <c r="I763" s="244">
        <v>3862.3</v>
      </c>
      <c r="J763" s="244">
        <v>7778.87</v>
      </c>
      <c r="K763" s="244">
        <v>11671.25</v>
      </c>
      <c r="L763" s="244">
        <v>15394.48</v>
      </c>
      <c r="M763" s="244">
        <v>19685.599999999999</v>
      </c>
      <c r="N763" s="244">
        <v>23563.42</v>
      </c>
      <c r="O763" s="244"/>
      <c r="P763" s="244"/>
      <c r="Q763" s="245" t="e">
        <f t="shared" si="258"/>
        <v>#NUM!</v>
      </c>
      <c r="R763" s="217" t="s">
        <v>2101</v>
      </c>
    </row>
    <row r="764" spans="2:18" ht="14">
      <c r="B764" s="217"/>
      <c r="C764" s="217"/>
      <c r="D764" s="217"/>
      <c r="E764" s="217"/>
      <c r="F764" s="241"/>
      <c r="G764" s="241"/>
      <c r="H764" s="244">
        <v>200.3</v>
      </c>
      <c r="I764" s="244">
        <v>538.44000000000005</v>
      </c>
      <c r="J764" s="244">
        <v>1136.47</v>
      </c>
      <c r="K764" s="244">
        <v>1732.43</v>
      </c>
      <c r="L764" s="244">
        <v>2080.86</v>
      </c>
      <c r="M764" s="244">
        <v>2640.54</v>
      </c>
      <c r="N764" s="244">
        <v>2967.37</v>
      </c>
      <c r="O764" s="244"/>
      <c r="P764" s="244"/>
      <c r="Q764" s="245" t="e">
        <f t="shared" si="258"/>
        <v>#NUM!</v>
      </c>
      <c r="R764" s="217" t="s">
        <v>2102</v>
      </c>
    </row>
    <row r="765" spans="2:18" ht="14">
      <c r="B765" s="217"/>
      <c r="C765" s="217"/>
      <c r="D765" s="217"/>
      <c r="E765" s="217"/>
      <c r="F765" s="241"/>
      <c r="G765" s="241"/>
      <c r="H765" s="244">
        <v>0</v>
      </c>
      <c r="I765" s="244">
        <v>252.32</v>
      </c>
      <c r="J765" s="244">
        <v>2582.79</v>
      </c>
      <c r="K765" s="244">
        <v>4921.28</v>
      </c>
      <c r="L765" s="244">
        <v>6630.58</v>
      </c>
      <c r="M765" s="244">
        <v>5350.53</v>
      </c>
      <c r="N765" s="244">
        <v>5277.04</v>
      </c>
      <c r="O765" s="244"/>
      <c r="P765" s="244"/>
      <c r="Q765" s="245" t="e">
        <f>RATE(O$1-$J$1,,-K765,N765)</f>
        <v>#NUM!</v>
      </c>
      <c r="R765" s="217" t="s">
        <v>2103</v>
      </c>
    </row>
    <row r="766" spans="2:18" ht="14">
      <c r="B766" s="217"/>
      <c r="C766" s="217"/>
      <c r="D766" s="217"/>
      <c r="E766" s="217"/>
      <c r="F766" s="241"/>
      <c r="G766" s="241"/>
      <c r="H766" s="244">
        <v>34.32</v>
      </c>
      <c r="I766" s="244">
        <v>340.37</v>
      </c>
      <c r="J766" s="244">
        <v>1036.83</v>
      </c>
      <c r="K766" s="244">
        <v>2843.43</v>
      </c>
      <c r="L766" s="244">
        <v>4925.08</v>
      </c>
      <c r="M766" s="244">
        <v>6104.22</v>
      </c>
      <c r="N766" s="244">
        <v>6928.13</v>
      </c>
      <c r="O766" s="244"/>
      <c r="P766" s="244"/>
      <c r="Q766" s="245" t="e">
        <f t="shared" si="258"/>
        <v>#NUM!</v>
      </c>
      <c r="R766" s="217" t="s">
        <v>2104</v>
      </c>
    </row>
    <row r="767" spans="2:18" ht="14">
      <c r="B767" s="217"/>
      <c r="C767" s="217"/>
      <c r="D767" s="217"/>
      <c r="E767" s="217"/>
      <c r="F767" s="241"/>
      <c r="G767" s="241"/>
      <c r="H767" s="244">
        <v>0</v>
      </c>
      <c r="I767" s="244">
        <v>110.8</v>
      </c>
      <c r="J767" s="244">
        <v>451.1</v>
      </c>
      <c r="K767" s="244">
        <v>1013.73</v>
      </c>
      <c r="L767" s="244">
        <v>2216.0500000000002</v>
      </c>
      <c r="M767" s="244">
        <v>5851.7</v>
      </c>
      <c r="N767" s="244">
        <v>7417.51</v>
      </c>
      <c r="O767" s="244"/>
      <c r="P767" s="244"/>
      <c r="Q767" s="245" t="e">
        <f t="shared" si="258"/>
        <v>#NUM!</v>
      </c>
      <c r="R767" s="217" t="s">
        <v>2105</v>
      </c>
    </row>
    <row r="768" spans="2:18" ht="14">
      <c r="B768" s="217"/>
      <c r="C768" s="217"/>
      <c r="D768" s="217"/>
      <c r="E768" s="217"/>
      <c r="F768" s="241"/>
      <c r="G768" s="241"/>
      <c r="H768" s="244">
        <v>0</v>
      </c>
      <c r="I768" s="244">
        <v>0</v>
      </c>
      <c r="J768" s="244">
        <v>0</v>
      </c>
      <c r="K768" s="244">
        <v>0</v>
      </c>
      <c r="L768" s="244">
        <v>0</v>
      </c>
      <c r="M768" s="244">
        <v>84.79</v>
      </c>
      <c r="N768" s="244">
        <v>360.67</v>
      </c>
      <c r="O768" s="244"/>
      <c r="P768" s="244"/>
      <c r="Q768" s="245" t="e">
        <f>RATE(O$1-$M$1,,-N768,O768)</f>
        <v>#NUM!</v>
      </c>
      <c r="R768" s="217" t="s">
        <v>2106</v>
      </c>
    </row>
    <row r="769" spans="2:18" ht="14">
      <c r="B769" s="217"/>
      <c r="C769" s="217"/>
      <c r="D769" s="217"/>
      <c r="E769" s="217"/>
      <c r="F769" s="241"/>
      <c r="G769" s="241"/>
      <c r="H769" s="246">
        <f t="shared" ref="H769:N769" si="259">SUM(H762:H768)</f>
        <v>7447.7300000000005</v>
      </c>
      <c r="I769" s="246">
        <f t="shared" si="259"/>
        <v>12630.2</v>
      </c>
      <c r="J769" s="246">
        <f t="shared" si="259"/>
        <v>23541.239999999998</v>
      </c>
      <c r="K769" s="246">
        <f t="shared" si="259"/>
        <v>35622.57</v>
      </c>
      <c r="L769" s="246">
        <f t="shared" si="259"/>
        <v>48047.47</v>
      </c>
      <c r="M769" s="246">
        <f t="shared" si="259"/>
        <v>60337.69</v>
      </c>
      <c r="N769" s="246">
        <f t="shared" si="259"/>
        <v>70967.95</v>
      </c>
      <c r="O769" s="246"/>
      <c r="P769" s="246"/>
      <c r="Q769" s="245" t="e">
        <f>RATE(O$1-$J$1,,-K769,O769)</f>
        <v>#NUM!</v>
      </c>
      <c r="R769" s="217" t="s">
        <v>2087</v>
      </c>
    </row>
    <row r="770" spans="2:18" ht="14">
      <c r="B770" s="217"/>
      <c r="C770" s="217"/>
      <c r="D770" s="217"/>
      <c r="E770" s="217"/>
      <c r="F770" s="217"/>
      <c r="G770" s="217"/>
      <c r="H770" s="217"/>
      <c r="I770" s="217"/>
      <c r="J770" s="217"/>
      <c r="K770" s="217"/>
      <c r="L770" s="217"/>
      <c r="M770" s="217"/>
      <c r="N770" s="217"/>
      <c r="O770" s="217"/>
      <c r="P770" s="217"/>
      <c r="Q770" s="247"/>
      <c r="R770" s="217"/>
    </row>
    <row r="771" spans="2:18" ht="14">
      <c r="B771" s="217"/>
      <c r="C771" s="217"/>
      <c r="D771" s="217"/>
      <c r="E771" s="217"/>
      <c r="F771" s="217"/>
      <c r="G771" s="217"/>
      <c r="H771" s="392" t="s">
        <v>2107</v>
      </c>
      <c r="I771" s="392"/>
      <c r="J771" s="392"/>
      <c r="K771" s="392"/>
      <c r="L771" s="392"/>
      <c r="M771" s="392"/>
      <c r="N771" s="392"/>
      <c r="O771" s="392"/>
      <c r="P771" s="392"/>
      <c r="Q771" s="216"/>
      <c r="R771" s="217"/>
    </row>
    <row r="772" spans="2:18" ht="14">
      <c r="B772" s="217"/>
      <c r="C772" s="217"/>
      <c r="D772" s="217"/>
      <c r="E772" s="217"/>
      <c r="F772" s="217"/>
      <c r="G772" s="217"/>
      <c r="H772" s="392" t="s">
        <v>2108</v>
      </c>
      <c r="I772" s="392"/>
      <c r="J772" s="392"/>
      <c r="K772" s="392"/>
      <c r="L772" s="392"/>
      <c r="M772" s="392"/>
      <c r="N772" s="392"/>
      <c r="O772" s="392"/>
      <c r="P772" s="392"/>
      <c r="Q772" s="216"/>
      <c r="R772" s="217"/>
    </row>
    <row r="773" spans="2:18" ht="14">
      <c r="B773" s="217"/>
      <c r="C773" s="217"/>
      <c r="D773" s="217"/>
      <c r="E773" s="217"/>
      <c r="F773" s="217"/>
      <c r="G773" s="217"/>
      <c r="H773" s="393" t="s">
        <v>2109</v>
      </c>
      <c r="I773" s="393"/>
      <c r="J773" s="393"/>
      <c r="K773" s="393"/>
      <c r="L773" s="393"/>
      <c r="M773" s="393"/>
      <c r="N773" s="393"/>
      <c r="O773" s="393"/>
      <c r="P773" s="393"/>
      <c r="Q773" s="216"/>
      <c r="R773" s="217"/>
    </row>
    <row r="774" spans="2:18" ht="14">
      <c r="B774" s="217"/>
      <c r="C774" s="217"/>
      <c r="D774" s="217"/>
      <c r="E774" s="217"/>
      <c r="F774" s="217"/>
      <c r="G774" s="217"/>
      <c r="H774" s="248"/>
      <c r="I774" s="249"/>
      <c r="J774" s="250"/>
      <c r="K774" s="251"/>
      <c r="L774" s="252">
        <f>29600.745+4893.218</f>
        <v>34493.962999999996</v>
      </c>
      <c r="M774" s="251">
        <f>39169.576+7116.902</f>
        <v>46286.478000000003</v>
      </c>
      <c r="N774" s="251">
        <v>56344.747000000003</v>
      </c>
      <c r="O774" s="251">
        <f>57722.208+10138.816</f>
        <v>67861.024000000005</v>
      </c>
      <c r="P774" s="251">
        <f>71393.895+13952.89</f>
        <v>85346.785000000003</v>
      </c>
      <c r="Q774" s="253">
        <f>+O774/N774-1</f>
        <v>0.20438954140658394</v>
      </c>
      <c r="R774" s="217" t="s">
        <v>12</v>
      </c>
    </row>
    <row r="775" spans="2:18" ht="14">
      <c r="B775" s="217"/>
      <c r="C775" s="217"/>
      <c r="D775" s="217"/>
      <c r="E775" s="217"/>
      <c r="F775" s="217"/>
      <c r="G775" s="217"/>
      <c r="H775" s="254"/>
      <c r="I775" s="255"/>
      <c r="J775" s="217"/>
      <c r="K775" s="256"/>
      <c r="L775" s="257">
        <f>32303.744+5336.374</f>
        <v>37640.118000000002</v>
      </c>
      <c r="M775" s="256">
        <f>41949.561+7649.073</f>
        <v>49598.634000000005</v>
      </c>
      <c r="N775" s="256">
        <v>58811.483999999997</v>
      </c>
      <c r="O775" s="256">
        <f>62336.566+9851.848</f>
        <v>72188.414000000004</v>
      </c>
      <c r="P775" s="256">
        <f>76930.567+14589.219</f>
        <v>91519.785999999993</v>
      </c>
      <c r="Q775" s="253">
        <f>+O775/N775-1</f>
        <v>0.22745438628958947</v>
      </c>
      <c r="R775" s="217" t="s">
        <v>13</v>
      </c>
    </row>
    <row r="776" spans="2:18" ht="14">
      <c r="B776" s="217"/>
      <c r="C776" s="217"/>
      <c r="D776" s="217"/>
      <c r="E776" s="217"/>
      <c r="F776" s="217"/>
      <c r="G776" s="217"/>
      <c r="H776" s="254"/>
      <c r="I776" s="255"/>
      <c r="J776" s="217"/>
      <c r="K776" s="256"/>
      <c r="L776" s="257">
        <f>34404.601+6211.368</f>
        <v>40615.969000000005</v>
      </c>
      <c r="M776" s="256">
        <f>44849.808+7743.521</f>
        <v>52593.328999999998</v>
      </c>
      <c r="N776" s="256">
        <v>61739.184999999998</v>
      </c>
      <c r="O776" s="256">
        <f>66051.635+10297.212</f>
        <v>76348.846999999994</v>
      </c>
      <c r="P776" s="256"/>
      <c r="Q776" s="253">
        <f>+O776/N776-1</f>
        <v>0.23663516128371298</v>
      </c>
      <c r="R776" s="217" t="s">
        <v>14</v>
      </c>
    </row>
    <row r="777" spans="2:18" ht="14">
      <c r="B777" s="217"/>
      <c r="C777" s="217"/>
      <c r="D777" s="217"/>
      <c r="E777" s="217"/>
      <c r="F777" s="217"/>
      <c r="G777" s="217"/>
      <c r="H777" s="258"/>
      <c r="I777" s="259"/>
      <c r="J777" s="260">
        <f>18496.992+3042.127</f>
        <v>21539.118999999999</v>
      </c>
      <c r="K777" s="261">
        <f>27572.442+4762.523</f>
        <v>32334.965</v>
      </c>
      <c r="L777" s="262">
        <f>37184.87+7018.957</f>
        <v>44203.827000000005</v>
      </c>
      <c r="M777" s="261">
        <f>45496.048+9357.082</f>
        <v>54853.130000000005</v>
      </c>
      <c r="N777" s="261">
        <f>55209.046+10162.64</f>
        <v>65371.686000000002</v>
      </c>
      <c r="O777" s="261">
        <f>69294.997+12542.034</f>
        <v>81837.031000000003</v>
      </c>
      <c r="P777" s="261"/>
      <c r="Q777" s="253">
        <f>+O777/N777-1</f>
        <v>0.25187272973195163</v>
      </c>
      <c r="R777" s="217" t="s">
        <v>19</v>
      </c>
    </row>
    <row r="778" spans="2:18" ht="14">
      <c r="B778" s="217"/>
      <c r="C778" s="217"/>
      <c r="D778" s="217"/>
      <c r="E778" s="217"/>
      <c r="F778" s="217"/>
      <c r="G778" s="217"/>
      <c r="H778" s="393" t="s">
        <v>2110</v>
      </c>
      <c r="I778" s="393"/>
      <c r="J778" s="393"/>
      <c r="K778" s="393"/>
      <c r="L778" s="393"/>
      <c r="M778" s="393"/>
      <c r="N778" s="393"/>
      <c r="O778" s="393"/>
      <c r="P778" s="393"/>
      <c r="Q778" s="216"/>
      <c r="R778" s="217"/>
    </row>
    <row r="779" spans="2:18" ht="14">
      <c r="B779" s="217"/>
      <c r="C779" s="217"/>
      <c r="D779" s="217"/>
      <c r="E779" s="217"/>
      <c r="F779" s="217"/>
      <c r="G779" s="217"/>
      <c r="H779" s="222"/>
      <c r="I779" s="222"/>
      <c r="J779" s="222"/>
      <c r="K779" s="222"/>
      <c r="L779" s="222" t="e">
        <f>+L774/L$540</f>
        <v>#VALUE!</v>
      </c>
      <c r="M779" s="222" t="e">
        <f>+M774/M$540</f>
        <v>#VALUE!</v>
      </c>
      <c r="N779" s="222">
        <f>+N774/N$540</f>
        <v>0.17804022788745924</v>
      </c>
      <c r="O779" s="222">
        <f>+O774/O$540</f>
        <v>0.18855836440729773</v>
      </c>
      <c r="P779" s="222" t="e">
        <f>+P774/P$540</f>
        <v>#VALUE!</v>
      </c>
      <c r="Q779" s="253">
        <f>+O779/N779-1</f>
        <v>5.9077303172668794E-2</v>
      </c>
      <c r="R779" s="217" t="s">
        <v>12</v>
      </c>
    </row>
    <row r="780" spans="2:18" ht="14">
      <c r="B780" s="217"/>
      <c r="C780" s="217"/>
      <c r="D780" s="217"/>
      <c r="E780" s="217"/>
      <c r="F780" s="217"/>
      <c r="G780" s="217"/>
      <c r="H780" s="263"/>
      <c r="I780" s="263"/>
      <c r="J780" s="263"/>
      <c r="K780" s="263"/>
      <c r="L780" s="263" t="e">
        <f>+L775/L$541</f>
        <v>#VALUE!</v>
      </c>
      <c r="M780" s="263" t="e">
        <f>+M775/M$541</f>
        <v>#VALUE!</v>
      </c>
      <c r="N780" s="263">
        <f>+N775/N$541</f>
        <v>0.19162265528016081</v>
      </c>
      <c r="O780" s="263">
        <f>+O775/O$541</f>
        <v>0.22214075275335651</v>
      </c>
      <c r="P780" s="263" t="e">
        <f>+P775/P$541</f>
        <v>#VALUE!</v>
      </c>
      <c r="Q780" s="253">
        <f>+O780/N780-1</f>
        <v>0.15926142672731936</v>
      </c>
      <c r="R780" s="217" t="s">
        <v>13</v>
      </c>
    </row>
    <row r="781" spans="2:18" ht="14">
      <c r="B781" s="217"/>
      <c r="C781" s="217"/>
      <c r="D781" s="217"/>
      <c r="E781" s="217"/>
      <c r="F781" s="217"/>
      <c r="G781" s="217"/>
      <c r="H781" s="263"/>
      <c r="I781" s="263"/>
      <c r="J781" s="263"/>
      <c r="K781" s="263"/>
      <c r="L781" s="263" t="e">
        <f>+L776/L$542</f>
        <v>#VALUE!</v>
      </c>
      <c r="M781" s="263" t="e">
        <f>+M776/M$542</f>
        <v>#VALUE!</v>
      </c>
      <c r="N781" s="263">
        <f>+N776/N$542</f>
        <v>0.1792945592356503</v>
      </c>
      <c r="O781" s="263" t="e">
        <f>+O776/O$542</f>
        <v>#VALUE!</v>
      </c>
      <c r="P781" s="263" t="e">
        <f>+P776/P$542</f>
        <v>#VALUE!</v>
      </c>
      <c r="Q781" s="253" t="e">
        <f>+O781/N781-1</f>
        <v>#VALUE!</v>
      </c>
      <c r="R781" s="217" t="s">
        <v>14</v>
      </c>
    </row>
    <row r="782" spans="2:18" ht="14">
      <c r="B782" s="217"/>
      <c r="C782" s="217"/>
      <c r="D782" s="217"/>
      <c r="E782" s="217"/>
      <c r="F782" s="217"/>
      <c r="G782" s="217"/>
      <c r="H782" s="264"/>
      <c r="I782" s="264"/>
      <c r="J782" s="264" t="e">
        <f t="shared" ref="J782:P782" si="260">+J777/J$543</f>
        <v>#VALUE!</v>
      </c>
      <c r="K782" s="264" t="e">
        <f t="shared" si="260"/>
        <v>#VALUE!</v>
      </c>
      <c r="L782" s="264" t="e">
        <f t="shared" si="260"/>
        <v>#VALUE!</v>
      </c>
      <c r="M782" s="264">
        <f t="shared" si="260"/>
        <v>0.20787411785968046</v>
      </c>
      <c r="N782" s="264">
        <f t="shared" si="260"/>
        <v>0.19522917827150807</v>
      </c>
      <c r="O782" s="264" t="e">
        <f t="shared" si="260"/>
        <v>#VALUE!</v>
      </c>
      <c r="P782" s="264" t="e">
        <f t="shared" si="260"/>
        <v>#VALUE!</v>
      </c>
      <c r="Q782" s="253" t="e">
        <f>+O782/N782-1</f>
        <v>#VALUE!</v>
      </c>
      <c r="R782" s="217" t="s">
        <v>19</v>
      </c>
    </row>
    <row r="783" spans="2:18" ht="14">
      <c r="B783" s="217"/>
      <c r="C783" s="217"/>
      <c r="D783" s="217"/>
      <c r="E783" s="217"/>
      <c r="F783" s="217"/>
      <c r="G783" s="217"/>
      <c r="H783" s="393" t="s">
        <v>2111</v>
      </c>
      <c r="I783" s="393"/>
      <c r="J783" s="393"/>
      <c r="K783" s="393"/>
      <c r="L783" s="393"/>
      <c r="M783" s="393"/>
      <c r="N783" s="393"/>
      <c r="O783" s="393"/>
      <c r="P783" s="393"/>
      <c r="Q783" s="216"/>
      <c r="R783" s="217"/>
    </row>
    <row r="784" spans="2:18" ht="14">
      <c r="B784" s="217"/>
      <c r="C784" s="217"/>
      <c r="D784" s="217"/>
      <c r="E784" s="217"/>
      <c r="F784" s="217"/>
      <c r="G784" s="217"/>
      <c r="H784" s="248"/>
      <c r="I784" s="249"/>
      <c r="J784" s="250"/>
      <c r="K784" s="251"/>
      <c r="L784" s="252">
        <v>3026.913</v>
      </c>
      <c r="M784" s="251">
        <v>3779.1669999999999</v>
      </c>
      <c r="N784" s="251">
        <v>5455.7070000000003</v>
      </c>
      <c r="O784" s="251">
        <f>2894.234+841.488</f>
        <v>3735.7219999999998</v>
      </c>
      <c r="P784" s="251">
        <f>4742.048+1442.546</f>
        <v>6184.5940000000001</v>
      </c>
      <c r="Q784" s="253">
        <f>+O784/N784-1</f>
        <v>-0.31526344798208561</v>
      </c>
      <c r="R784" s="217" t="s">
        <v>12</v>
      </c>
    </row>
    <row r="785" spans="2:18" ht="14">
      <c r="B785" s="217"/>
      <c r="C785" s="217"/>
      <c r="D785" s="217"/>
      <c r="E785" s="217"/>
      <c r="F785" s="217"/>
      <c r="G785" s="217"/>
      <c r="H785" s="254"/>
      <c r="I785" s="255"/>
      <c r="J785" s="217"/>
      <c r="K785" s="256"/>
      <c r="L785" s="257">
        <v>3269.73</v>
      </c>
      <c r="M785" s="256">
        <v>4227.0010000000002</v>
      </c>
      <c r="N785" s="256">
        <v>3702.4490000000001</v>
      </c>
      <c r="O785" s="256">
        <f>3281.734+960.136</f>
        <v>4241.87</v>
      </c>
      <c r="P785" s="256">
        <f>6147.117+2095.117</f>
        <v>8242.2340000000004</v>
      </c>
      <c r="Q785" s="253">
        <f>+O785/N785-1</f>
        <v>0.14569302642656257</v>
      </c>
      <c r="R785" s="217" t="s">
        <v>13</v>
      </c>
    </row>
    <row r="786" spans="2:18" ht="14">
      <c r="B786" s="217"/>
      <c r="C786" s="217"/>
      <c r="D786" s="217"/>
      <c r="E786" s="217"/>
      <c r="F786" s="217"/>
      <c r="G786" s="217"/>
      <c r="H786" s="254"/>
      <c r="I786" s="255"/>
      <c r="J786" s="217"/>
      <c r="K786" s="256"/>
      <c r="L786" s="257">
        <v>3596.931</v>
      </c>
      <c r="M786" s="256">
        <v>4489.2079999999996</v>
      </c>
      <c r="N786" s="256">
        <v>4581.42</v>
      </c>
      <c r="O786" s="256">
        <f>3442.893+979.997</f>
        <v>4422.8900000000003</v>
      </c>
      <c r="P786" s="256"/>
      <c r="Q786" s="253">
        <f>+O786/N786-1</f>
        <v>-3.4602808736155954E-2</v>
      </c>
      <c r="R786" s="217" t="s">
        <v>14</v>
      </c>
    </row>
    <row r="787" spans="2:18" ht="14">
      <c r="B787" s="217"/>
      <c r="C787" s="217"/>
      <c r="D787" s="217"/>
      <c r="E787" s="217"/>
      <c r="F787" s="217"/>
      <c r="G787" s="217"/>
      <c r="H787" s="258"/>
      <c r="I787" s="259"/>
      <c r="J787" s="260">
        <v>1751.2380000000001</v>
      </c>
      <c r="K787" s="261">
        <v>2846.41</v>
      </c>
      <c r="L787" s="262">
        <v>3303.8229999999999</v>
      </c>
      <c r="M787" s="261">
        <v>4778.2700000000004</v>
      </c>
      <c r="N787" s="261">
        <f>3399.512+1089.099</f>
        <v>4488.6109999999999</v>
      </c>
      <c r="O787" s="261">
        <f>3487.925+1090.25</f>
        <v>4578.1750000000002</v>
      </c>
      <c r="P787" s="261"/>
      <c r="Q787" s="253">
        <f>+O787/N787-1</f>
        <v>1.9953611484710976E-2</v>
      </c>
      <c r="R787" s="217" t="s">
        <v>19</v>
      </c>
    </row>
    <row r="788" spans="2:18" ht="14">
      <c r="B788" s="217"/>
      <c r="C788" s="217"/>
      <c r="D788" s="217"/>
      <c r="E788" s="217"/>
      <c r="F788" s="217"/>
      <c r="G788" s="217"/>
      <c r="H788" s="393" t="s">
        <v>2112</v>
      </c>
      <c r="I788" s="393"/>
      <c r="J788" s="393"/>
      <c r="K788" s="393"/>
      <c r="L788" s="393"/>
      <c r="M788" s="393"/>
      <c r="N788" s="393"/>
      <c r="O788" s="393"/>
      <c r="P788" s="393"/>
      <c r="Q788" s="216"/>
      <c r="R788" s="217"/>
    </row>
    <row r="789" spans="2:18" ht="14">
      <c r="B789" s="217"/>
      <c r="C789" s="217"/>
      <c r="D789" s="217"/>
      <c r="E789" s="217"/>
      <c r="F789" s="217"/>
      <c r="G789" s="217"/>
      <c r="H789" s="222"/>
      <c r="I789" s="222"/>
      <c r="J789" s="222"/>
      <c r="K789" s="222"/>
      <c r="L789" s="222" t="e">
        <f>+L784/L$540</f>
        <v>#VALUE!</v>
      </c>
      <c r="M789" s="222" t="e">
        <f>+M784/M$540</f>
        <v>#VALUE!</v>
      </c>
      <c r="N789" s="222">
        <f>+N784/N$540</f>
        <v>1.7239145959200182E-2</v>
      </c>
      <c r="O789" s="222">
        <f>+O784/O$540</f>
        <v>1.0380061907117094E-2</v>
      </c>
      <c r="P789" s="222" t="e">
        <f>+P784/P$540</f>
        <v>#VALUE!</v>
      </c>
      <c r="Q789" s="253">
        <f>+O789/N789-1</f>
        <v>-0.39787841394906998</v>
      </c>
      <c r="R789" s="217" t="s">
        <v>12</v>
      </c>
    </row>
    <row r="790" spans="2:18" ht="14">
      <c r="B790" s="217"/>
      <c r="C790" s="217"/>
      <c r="D790" s="217"/>
      <c r="E790" s="217"/>
      <c r="F790" s="217"/>
      <c r="G790" s="217"/>
      <c r="H790" s="263"/>
      <c r="I790" s="263"/>
      <c r="J790" s="263"/>
      <c r="K790" s="263"/>
      <c r="L790" s="263" t="e">
        <f>+L785/L$541</f>
        <v>#VALUE!</v>
      </c>
      <c r="M790" s="263" t="e">
        <f>+M785/M$541</f>
        <v>#VALUE!</v>
      </c>
      <c r="N790" s="263">
        <f>+N785/N$541</f>
        <v>1.2063513112836537E-2</v>
      </c>
      <c r="O790" s="263">
        <f>+O785/O$541</f>
        <v>1.3053233097514516E-2</v>
      </c>
      <c r="P790" s="263" t="e">
        <f>+P785/P$541</f>
        <v>#VALUE!</v>
      </c>
      <c r="Q790" s="253">
        <f>+O790/N790-1</f>
        <v>8.2042434523061036E-2</v>
      </c>
      <c r="R790" s="217" t="s">
        <v>13</v>
      </c>
    </row>
    <row r="791" spans="2:18" ht="14">
      <c r="B791" s="217"/>
      <c r="C791" s="217"/>
      <c r="D791" s="217"/>
      <c r="E791" s="217"/>
      <c r="F791" s="217"/>
      <c r="G791" s="217"/>
      <c r="H791" s="263"/>
      <c r="I791" s="263"/>
      <c r="J791" s="263"/>
      <c r="K791" s="263"/>
      <c r="L791" s="263" t="e">
        <f>+L786/L$542</f>
        <v>#VALUE!</v>
      </c>
      <c r="M791" s="263" t="e">
        <f>+M786/M$542</f>
        <v>#VALUE!</v>
      </c>
      <c r="N791" s="263">
        <f>+N786/N$542</f>
        <v>1.3304737980804136E-2</v>
      </c>
      <c r="O791" s="263" t="e">
        <f>+O786/O$542</f>
        <v>#VALUE!</v>
      </c>
      <c r="P791" s="263" t="e">
        <f>+P786/P$542</f>
        <v>#VALUE!</v>
      </c>
      <c r="Q791" s="253" t="e">
        <f>+O791/N791-1</f>
        <v>#VALUE!</v>
      </c>
      <c r="R791" s="217" t="s">
        <v>14</v>
      </c>
    </row>
    <row r="792" spans="2:18" ht="14">
      <c r="B792" s="217"/>
      <c r="C792" s="217"/>
      <c r="D792" s="217"/>
      <c r="E792" s="217"/>
      <c r="F792" s="217"/>
      <c r="G792" s="217"/>
      <c r="H792" s="264"/>
      <c r="I792" s="264"/>
      <c r="J792" s="264" t="e">
        <f t="shared" ref="J792:P792" si="261">+J787/J$543</f>
        <v>#VALUE!</v>
      </c>
      <c r="K792" s="264" t="e">
        <f t="shared" si="261"/>
        <v>#VALUE!</v>
      </c>
      <c r="L792" s="264" t="e">
        <f t="shared" si="261"/>
        <v>#VALUE!</v>
      </c>
      <c r="M792" s="264">
        <f t="shared" si="261"/>
        <v>1.8107966877102099E-2</v>
      </c>
      <c r="N792" s="264">
        <f t="shared" si="261"/>
        <v>1.3405005908987144E-2</v>
      </c>
      <c r="O792" s="264" t="e">
        <f t="shared" si="261"/>
        <v>#VALUE!</v>
      </c>
      <c r="P792" s="264" t="e">
        <f t="shared" si="261"/>
        <v>#VALUE!</v>
      </c>
      <c r="Q792" s="253" t="e">
        <f>+O792/N792-1</f>
        <v>#VALUE!</v>
      </c>
      <c r="R792" s="217" t="s">
        <v>19</v>
      </c>
    </row>
    <row r="793" spans="2:18" ht="14">
      <c r="B793" s="217"/>
      <c r="C793" s="217"/>
      <c r="D793" s="217"/>
      <c r="E793" s="217"/>
      <c r="F793" s="217"/>
      <c r="G793" s="217"/>
      <c r="H793" s="400" t="s">
        <v>2113</v>
      </c>
      <c r="I793" s="400"/>
      <c r="J793" s="400"/>
      <c r="K793" s="400"/>
      <c r="L793" s="400"/>
      <c r="M793" s="400"/>
      <c r="N793" s="400"/>
      <c r="O793" s="400"/>
      <c r="P793" s="400"/>
      <c r="Q793" s="216"/>
      <c r="R793" s="217"/>
    </row>
    <row r="794" spans="2:18" ht="14">
      <c r="B794" s="217"/>
      <c r="C794" s="217"/>
      <c r="D794" s="217"/>
      <c r="E794" s="217"/>
      <c r="F794" s="217"/>
      <c r="G794" s="217"/>
      <c r="H794" s="248"/>
      <c r="I794" s="249"/>
      <c r="J794" s="250"/>
      <c r="K794" s="251"/>
      <c r="L794" s="252">
        <f>234.664+179.924+29.276+47.374</f>
        <v>491.238</v>
      </c>
      <c r="M794" s="251">
        <f>216.132+192.943+37.376+80.291</f>
        <v>526.74199999999996</v>
      </c>
      <c r="N794" s="251">
        <v>738.18299999999999</v>
      </c>
      <c r="O794" s="251">
        <f>560.115+147.565</f>
        <v>707.68000000000006</v>
      </c>
      <c r="P794" s="251">
        <f>1187.583+169.822</f>
        <v>1357.4050000000002</v>
      </c>
      <c r="Q794" s="253">
        <f>+O794/N794-1</f>
        <v>-4.1321731874074508E-2</v>
      </c>
      <c r="R794" s="217" t="s">
        <v>12</v>
      </c>
    </row>
    <row r="795" spans="2:18" ht="14">
      <c r="B795" s="217"/>
      <c r="C795" s="217"/>
      <c r="D795" s="217"/>
      <c r="E795" s="217"/>
      <c r="F795" s="217"/>
      <c r="G795" s="217"/>
      <c r="H795" s="254"/>
      <c r="I795" s="255"/>
      <c r="J795" s="217"/>
      <c r="K795" s="256"/>
      <c r="L795" s="257">
        <f>277.393+194.738+29.762+56.982</f>
        <v>558.875</v>
      </c>
      <c r="M795" s="256">
        <f>300.421+188.22+34.954+71.331</f>
        <v>594.92599999999993</v>
      </c>
      <c r="N795" s="256">
        <v>660.55899999999997</v>
      </c>
      <c r="O795" s="256">
        <f>720.288+159.49</f>
        <v>879.77800000000002</v>
      </c>
      <c r="P795" s="256">
        <f>1585.903+166.617</f>
        <v>1752.52</v>
      </c>
      <c r="Q795" s="253">
        <f>+O795/N795-1</f>
        <v>0.33186891708386401</v>
      </c>
      <c r="R795" s="217" t="s">
        <v>13</v>
      </c>
    </row>
    <row r="796" spans="2:18" ht="14">
      <c r="B796" s="217"/>
      <c r="C796" s="217"/>
      <c r="D796" s="217"/>
      <c r="E796" s="217"/>
      <c r="F796" s="217"/>
      <c r="G796" s="217"/>
      <c r="H796" s="254"/>
      <c r="I796" s="255"/>
      <c r="J796" s="217"/>
      <c r="K796" s="256"/>
      <c r="L796" s="257">
        <f>252.343+214.507+23.142+75.573</f>
        <v>565.56500000000005</v>
      </c>
      <c r="M796" s="256">
        <f>222.247+220.739+29.475+92.287</f>
        <v>564.74800000000005</v>
      </c>
      <c r="N796" s="256">
        <v>674.28700000000003</v>
      </c>
      <c r="O796" s="256">
        <f>820.42+159.243</f>
        <v>979.66300000000001</v>
      </c>
      <c r="P796" s="256"/>
      <c r="Q796" s="253">
        <f>+O796/N796-1</f>
        <v>0.4528872720369812</v>
      </c>
      <c r="R796" s="217" t="s">
        <v>14</v>
      </c>
    </row>
    <row r="797" spans="2:18" ht="14">
      <c r="B797" s="217"/>
      <c r="C797" s="217"/>
      <c r="D797" s="217"/>
      <c r="E797" s="217"/>
      <c r="F797" s="217"/>
      <c r="G797" s="217"/>
      <c r="H797" s="258"/>
      <c r="I797" s="259"/>
      <c r="J797" s="260">
        <f>99.323+74.803+7.39+69.368</f>
        <v>250.88399999999996</v>
      </c>
      <c r="K797" s="261">
        <f>210.685+171.889+22.203+36.421</f>
        <v>441.19799999999998</v>
      </c>
      <c r="L797" s="262">
        <f>208.746+232.546+32.378+66.153</f>
        <v>539.82299999999998</v>
      </c>
      <c r="M797" s="261">
        <f>235.775+229.555+31.883+124.286</f>
        <v>621.49900000000002</v>
      </c>
      <c r="N797" s="261">
        <f>584.053+162.924</f>
        <v>746.97699999999998</v>
      </c>
      <c r="O797" s="261">
        <f>1005.724+181.403</f>
        <v>1187.127</v>
      </c>
      <c r="P797" s="261"/>
      <c r="Q797" s="253">
        <f>+O797/N797-1</f>
        <v>0.58924170355981498</v>
      </c>
      <c r="R797" s="217" t="s">
        <v>19</v>
      </c>
    </row>
    <row r="798" spans="2:18" ht="14">
      <c r="B798" s="217"/>
      <c r="C798" s="217"/>
      <c r="D798" s="217"/>
      <c r="E798" s="217"/>
      <c r="F798" s="217"/>
      <c r="G798" s="217"/>
      <c r="H798" s="400" t="s">
        <v>2114</v>
      </c>
      <c r="I798" s="400"/>
      <c r="J798" s="400"/>
      <c r="K798" s="400"/>
      <c r="L798" s="400"/>
      <c r="M798" s="400"/>
      <c r="N798" s="400"/>
      <c r="O798" s="400"/>
      <c r="P798" s="400"/>
      <c r="Q798" s="216"/>
      <c r="R798" s="217"/>
    </row>
    <row r="799" spans="2:18" ht="14">
      <c r="B799" s="217"/>
      <c r="C799" s="217"/>
      <c r="D799" s="217"/>
      <c r="E799" s="217"/>
      <c r="F799" s="217"/>
      <c r="G799" s="217"/>
      <c r="H799" s="265"/>
      <c r="I799" s="265"/>
      <c r="J799" s="265"/>
      <c r="K799" s="265"/>
      <c r="L799" s="265" t="e">
        <f>+L794/L$540</f>
        <v>#VALUE!</v>
      </c>
      <c r="M799" s="265" t="e">
        <f>+M794/M$540</f>
        <v>#VALUE!</v>
      </c>
      <c r="N799" s="265">
        <f>+N794/N$540</f>
        <v>2.3325381076366946E-3</v>
      </c>
      <c r="O799" s="265">
        <f>+O794/O$540</f>
        <v>1.9663567606017329E-3</v>
      </c>
      <c r="P799" s="265" t="e">
        <f>+P794/P$540</f>
        <v>#VALUE!</v>
      </c>
      <c r="Q799" s="253">
        <f>+O799/N799-1</f>
        <v>-0.15698836637913416</v>
      </c>
      <c r="R799" s="217" t="s">
        <v>12</v>
      </c>
    </row>
    <row r="800" spans="2:18" ht="14">
      <c r="B800" s="217"/>
      <c r="C800" s="217"/>
      <c r="D800" s="217"/>
      <c r="E800" s="217"/>
      <c r="F800" s="217"/>
      <c r="G800" s="217"/>
      <c r="H800" s="265"/>
      <c r="I800" s="265"/>
      <c r="J800" s="265"/>
      <c r="K800" s="265"/>
      <c r="L800" s="265" t="e">
        <f>+L795/L$541</f>
        <v>#VALUE!</v>
      </c>
      <c r="M800" s="265" t="e">
        <f>+M795/M$541</f>
        <v>#VALUE!</v>
      </c>
      <c r="N800" s="265">
        <f>+N795/N$541</f>
        <v>2.1522679065402897E-3</v>
      </c>
      <c r="O800" s="265">
        <f>+O795/O$541</f>
        <v>2.7072841242341533E-3</v>
      </c>
      <c r="P800" s="265" t="e">
        <f>+P795/P$541</f>
        <v>#VALUE!</v>
      </c>
      <c r="Q800" s="253">
        <f>+O800/N800-1</f>
        <v>0.25787506100299407</v>
      </c>
      <c r="R800" s="217" t="s">
        <v>13</v>
      </c>
    </row>
    <row r="801" spans="2:18" ht="14">
      <c r="B801" s="217"/>
      <c r="C801" s="217"/>
      <c r="D801" s="217"/>
      <c r="E801" s="217"/>
      <c r="F801" s="217"/>
      <c r="G801" s="217"/>
      <c r="H801" s="265"/>
      <c r="I801" s="265"/>
      <c r="J801" s="265"/>
      <c r="K801" s="265"/>
      <c r="L801" s="265" t="e">
        <f>+L796/L$542</f>
        <v>#VALUE!</v>
      </c>
      <c r="M801" s="265" t="e">
        <f>+M796/M$542</f>
        <v>#VALUE!</v>
      </c>
      <c r="N801" s="265">
        <f>+N796/N$542</f>
        <v>1.9581727627815126E-3</v>
      </c>
      <c r="O801" s="265" t="e">
        <f>+O796/O$542</f>
        <v>#VALUE!</v>
      </c>
      <c r="P801" s="265" t="e">
        <f>+P796/P$542</f>
        <v>#VALUE!</v>
      </c>
      <c r="Q801" s="253" t="e">
        <f>+O801/N801-1</f>
        <v>#VALUE!</v>
      </c>
      <c r="R801" s="217" t="s">
        <v>14</v>
      </c>
    </row>
    <row r="802" spans="2:18" ht="14">
      <c r="B802" s="217"/>
      <c r="C802" s="217"/>
      <c r="D802" s="217"/>
      <c r="E802" s="217"/>
      <c r="F802" s="217"/>
      <c r="G802" s="217"/>
      <c r="H802" s="265"/>
      <c r="I802" s="265"/>
      <c r="J802" s="265" t="e">
        <f t="shared" ref="J802:P802" si="262">+J797/J$543</f>
        <v>#VALUE!</v>
      </c>
      <c r="K802" s="265" t="e">
        <f t="shared" si="262"/>
        <v>#VALUE!</v>
      </c>
      <c r="L802" s="265" t="e">
        <f t="shared" si="262"/>
        <v>#VALUE!</v>
      </c>
      <c r="M802" s="265">
        <f t="shared" si="262"/>
        <v>2.3552631613852036E-3</v>
      </c>
      <c r="N802" s="265">
        <f t="shared" si="262"/>
        <v>2.2308083945963438E-3</v>
      </c>
      <c r="O802" s="265" t="e">
        <f t="shared" si="262"/>
        <v>#VALUE!</v>
      </c>
      <c r="P802" s="265" t="e">
        <f t="shared" si="262"/>
        <v>#VALUE!</v>
      </c>
      <c r="Q802" s="253" t="e">
        <f>+O802/N802-1</f>
        <v>#VALUE!</v>
      </c>
      <c r="R802" s="217" t="s">
        <v>19</v>
      </c>
    </row>
    <row r="803" spans="2:18" ht="14">
      <c r="B803" s="217"/>
      <c r="C803" s="217"/>
      <c r="D803" s="217"/>
      <c r="E803" s="217"/>
      <c r="F803" s="217"/>
      <c r="G803" s="217"/>
      <c r="H803" s="393" t="s">
        <v>2115</v>
      </c>
      <c r="I803" s="393"/>
      <c r="J803" s="393"/>
      <c r="K803" s="393"/>
      <c r="L803" s="393"/>
      <c r="M803" s="393"/>
      <c r="N803" s="393"/>
      <c r="O803" s="393"/>
      <c r="P803" s="393"/>
      <c r="Q803" s="216"/>
      <c r="R803" s="217"/>
    </row>
    <row r="804" spans="2:18" ht="14">
      <c r="B804" s="217"/>
      <c r="C804" s="217"/>
      <c r="D804" s="217"/>
      <c r="E804" s="217"/>
      <c r="F804" s="217"/>
      <c r="G804" s="217"/>
      <c r="H804" s="266"/>
      <c r="I804" s="267"/>
      <c r="J804" s="268">
        <f t="shared" ref="J804:P807" si="263">+J774+J784+J794</f>
        <v>0</v>
      </c>
      <c r="K804" s="251">
        <f t="shared" si="263"/>
        <v>0</v>
      </c>
      <c r="L804" s="252">
        <f t="shared" si="263"/>
        <v>38012.113999999994</v>
      </c>
      <c r="M804" s="251">
        <f t="shared" si="263"/>
        <v>50592.387000000002</v>
      </c>
      <c r="N804" s="251">
        <f t="shared" si="263"/>
        <v>62538.637000000002</v>
      </c>
      <c r="O804" s="251">
        <f t="shared" si="263"/>
        <v>72304.425999999992</v>
      </c>
      <c r="P804" s="251">
        <f t="shared" si="263"/>
        <v>92888.784</v>
      </c>
      <c r="Q804" s="253">
        <f>+P804/O804-1</f>
        <v>0.28469015160980615</v>
      </c>
      <c r="R804" s="217" t="s">
        <v>12</v>
      </c>
    </row>
    <row r="805" spans="2:18" ht="14">
      <c r="B805" s="217"/>
      <c r="C805" s="217"/>
      <c r="D805" s="217"/>
      <c r="E805" s="217"/>
      <c r="F805" s="217"/>
      <c r="G805" s="217"/>
      <c r="H805" s="269"/>
      <c r="I805" s="270"/>
      <c r="J805" s="271">
        <f t="shared" si="263"/>
        <v>0</v>
      </c>
      <c r="K805" s="256">
        <f t="shared" si="263"/>
        <v>0</v>
      </c>
      <c r="L805" s="257">
        <f t="shared" si="263"/>
        <v>41468.723000000005</v>
      </c>
      <c r="M805" s="256">
        <f t="shared" si="263"/>
        <v>54420.561000000009</v>
      </c>
      <c r="N805" s="256">
        <f t="shared" si="263"/>
        <v>63174.491999999998</v>
      </c>
      <c r="O805" s="256">
        <f t="shared" si="263"/>
        <v>77310.062000000005</v>
      </c>
      <c r="P805" s="256">
        <f t="shared" si="263"/>
        <v>101514.54</v>
      </c>
      <c r="Q805" s="253">
        <f t="shared" ref="Q805:Q807" si="264">+P805/O805-1</f>
        <v>0.31308315339340931</v>
      </c>
      <c r="R805" s="217" t="s">
        <v>13</v>
      </c>
    </row>
    <row r="806" spans="2:18" ht="14">
      <c r="B806" s="217"/>
      <c r="C806" s="217"/>
      <c r="D806" s="217"/>
      <c r="E806" s="217"/>
      <c r="F806" s="217"/>
      <c r="G806" s="217"/>
      <c r="H806" s="269"/>
      <c r="I806" s="270"/>
      <c r="J806" s="271">
        <f t="shared" si="263"/>
        <v>0</v>
      </c>
      <c r="K806" s="256">
        <f t="shared" si="263"/>
        <v>0</v>
      </c>
      <c r="L806" s="257">
        <f t="shared" si="263"/>
        <v>44778.465000000004</v>
      </c>
      <c r="M806" s="256">
        <f t="shared" si="263"/>
        <v>57647.284999999996</v>
      </c>
      <c r="N806" s="256">
        <f t="shared" si="263"/>
        <v>66994.891999999993</v>
      </c>
      <c r="O806" s="256">
        <f t="shared" si="263"/>
        <v>81751.399999999994</v>
      </c>
      <c r="P806" s="256">
        <f t="shared" si="263"/>
        <v>0</v>
      </c>
      <c r="Q806" s="253">
        <f t="shared" si="264"/>
        <v>-1</v>
      </c>
      <c r="R806" s="217" t="s">
        <v>14</v>
      </c>
    </row>
    <row r="807" spans="2:18" ht="14">
      <c r="B807" s="217"/>
      <c r="C807" s="217"/>
      <c r="D807" s="217"/>
      <c r="E807" s="217"/>
      <c r="F807" s="217"/>
      <c r="G807" s="217"/>
      <c r="H807" s="272"/>
      <c r="I807" s="273"/>
      <c r="J807" s="260">
        <f t="shared" si="263"/>
        <v>23541.240999999998</v>
      </c>
      <c r="K807" s="261">
        <f t="shared" si="263"/>
        <v>35622.572999999997</v>
      </c>
      <c r="L807" s="262">
        <f t="shared" si="263"/>
        <v>48047.472999999998</v>
      </c>
      <c r="M807" s="261">
        <f t="shared" si="263"/>
        <v>60252.899000000012</v>
      </c>
      <c r="N807" s="261">
        <f t="shared" si="263"/>
        <v>70607.274000000005</v>
      </c>
      <c r="O807" s="261">
        <f t="shared" si="263"/>
        <v>87602.332999999999</v>
      </c>
      <c r="P807" s="261">
        <f>+P805</f>
        <v>101514.54</v>
      </c>
      <c r="Q807" s="253">
        <f t="shared" si="264"/>
        <v>0.15881091888271959</v>
      </c>
      <c r="R807" s="217" t="s">
        <v>19</v>
      </c>
    </row>
    <row r="808" spans="2:18" ht="14">
      <c r="B808" s="217"/>
      <c r="C808" s="217"/>
      <c r="D808" s="217"/>
      <c r="E808" s="217"/>
      <c r="F808" s="217"/>
      <c r="G808" s="217"/>
      <c r="H808" s="274"/>
      <c r="I808" s="274"/>
      <c r="J808" s="275" t="e">
        <f t="shared" ref="J808:O808" si="265">+J807/I807-1</f>
        <v>#DIV/0!</v>
      </c>
      <c r="K808" s="275">
        <f t="shared" si="265"/>
        <v>0.51319860325120503</v>
      </c>
      <c r="L808" s="275">
        <f t="shared" si="265"/>
        <v>0.34879288478123138</v>
      </c>
      <c r="M808" s="275">
        <f t="shared" si="265"/>
        <v>0.25402846888534625</v>
      </c>
      <c r="N808" s="275">
        <f t="shared" si="265"/>
        <v>0.1718485777754859</v>
      </c>
      <c r="O808" s="275">
        <f t="shared" si="265"/>
        <v>0.24069841586009955</v>
      </c>
      <c r="P808" s="275">
        <f>+P807/O807-1</f>
        <v>0.15881091888271959</v>
      </c>
      <c r="Q808" s="253"/>
      <c r="R808" s="217" t="s">
        <v>744</v>
      </c>
    </row>
    <row r="809" spans="2:18" ht="14">
      <c r="B809" s="217"/>
      <c r="C809" s="217"/>
      <c r="D809" s="217"/>
      <c r="E809" s="217"/>
      <c r="F809" s="217"/>
      <c r="G809" s="217"/>
      <c r="H809" s="393" t="s">
        <v>2116</v>
      </c>
      <c r="I809" s="393"/>
      <c r="J809" s="393"/>
      <c r="K809" s="393"/>
      <c r="L809" s="393"/>
      <c r="M809" s="393"/>
      <c r="N809" s="393"/>
      <c r="O809" s="393"/>
      <c r="P809" s="393"/>
      <c r="Q809" s="216"/>
      <c r="R809" s="217"/>
    </row>
    <row r="810" spans="2:18" ht="14">
      <c r="B810" s="217"/>
      <c r="C810" s="217"/>
      <c r="D810" s="217"/>
      <c r="E810" s="217"/>
      <c r="F810" s="217"/>
      <c r="G810" s="217"/>
      <c r="H810" s="248"/>
      <c r="I810" s="249"/>
      <c r="J810" s="250"/>
      <c r="K810" s="251"/>
      <c r="L810" s="252">
        <f>756.286+525.484</f>
        <v>1281.77</v>
      </c>
      <c r="M810" s="251">
        <f>926.151+624.135</f>
        <v>1550.2860000000001</v>
      </c>
      <c r="N810" s="251">
        <v>1483.2139999999999</v>
      </c>
      <c r="O810" s="251">
        <v>1307.825</v>
      </c>
      <c r="P810" s="251">
        <v>1704.1780000000001</v>
      </c>
      <c r="Q810" s="253">
        <f>+O810/N810-1</f>
        <v>-0.11824928836971593</v>
      </c>
      <c r="R810" s="217" t="s">
        <v>12</v>
      </c>
    </row>
    <row r="811" spans="2:18" ht="14">
      <c r="B811" s="217"/>
      <c r="C811" s="217"/>
      <c r="D811" s="217"/>
      <c r="E811" s="217"/>
      <c r="F811" s="217"/>
      <c r="G811" s="217"/>
      <c r="H811" s="254"/>
      <c r="I811" s="255"/>
      <c r="J811" s="217"/>
      <c r="K811" s="256"/>
      <c r="L811" s="257">
        <f>858.964+521.83</f>
        <v>1380.7940000000001</v>
      </c>
      <c r="M811" s="256">
        <f>1011.395+629.652</f>
        <v>1641.047</v>
      </c>
      <c r="N811" s="256">
        <v>1397.873</v>
      </c>
      <c r="O811" s="256">
        <v>1420.954</v>
      </c>
      <c r="P811" s="256">
        <v>1898.3889999999999</v>
      </c>
      <c r="Q811" s="253">
        <f>+O811/N811-1</f>
        <v>1.6511514279194062E-2</v>
      </c>
      <c r="R811" s="217" t="s">
        <v>13</v>
      </c>
    </row>
    <row r="812" spans="2:18" ht="14">
      <c r="B812" s="217"/>
      <c r="C812" s="217"/>
      <c r="D812" s="217"/>
      <c r="E812" s="217"/>
      <c r="F812" s="217"/>
      <c r="G812" s="217"/>
      <c r="H812" s="254"/>
      <c r="I812" s="255"/>
      <c r="J812" s="217"/>
      <c r="K812" s="256"/>
      <c r="L812" s="257">
        <f>915.511+546.699</f>
        <v>1462.21</v>
      </c>
      <c r="M812" s="256">
        <f>997.953+672.491</f>
        <v>1670.444</v>
      </c>
      <c r="N812" s="256">
        <v>1344.1179999999999</v>
      </c>
      <c r="O812" s="256">
        <v>1577.702</v>
      </c>
      <c r="P812" s="256"/>
      <c r="Q812" s="253">
        <f>+O812/N812-1</f>
        <v>0.17378236137005842</v>
      </c>
      <c r="R812" s="217" t="s">
        <v>14</v>
      </c>
    </row>
    <row r="813" spans="2:18" ht="14">
      <c r="B813" s="217"/>
      <c r="C813" s="217"/>
      <c r="D813" s="217"/>
      <c r="E813" s="217"/>
      <c r="F813" s="217"/>
      <c r="G813" s="217"/>
      <c r="H813" s="258"/>
      <c r="I813" s="259"/>
      <c r="J813" s="260">
        <f>419.278+226.36</f>
        <v>645.63800000000003</v>
      </c>
      <c r="K813" s="261">
        <f>690.16+480.823</f>
        <v>1170.9829999999999</v>
      </c>
      <c r="L813" s="262">
        <f>923.951+575.205</f>
        <v>1499.1559999999999</v>
      </c>
      <c r="M813" s="261">
        <f>1068.758+645.356</f>
        <v>1714.114</v>
      </c>
      <c r="N813" s="261">
        <v>1325.8879999999999</v>
      </c>
      <c r="O813" s="261">
        <v>1787.681</v>
      </c>
      <c r="P813" s="261"/>
      <c r="Q813" s="253">
        <f>+O813/N813-1</f>
        <v>0.34828959912149449</v>
      </c>
      <c r="R813" s="217" t="s">
        <v>19</v>
      </c>
    </row>
    <row r="814" spans="2:18" ht="14">
      <c r="B814" s="217"/>
      <c r="C814" s="217"/>
      <c r="D814" s="217"/>
      <c r="E814" s="217"/>
      <c r="F814" s="217"/>
      <c r="G814" s="217"/>
      <c r="H814" s="393" t="s">
        <v>2117</v>
      </c>
      <c r="I814" s="393"/>
      <c r="J814" s="393"/>
      <c r="K814" s="393"/>
      <c r="L814" s="393"/>
      <c r="M814" s="393"/>
      <c r="N814" s="393"/>
      <c r="O814" s="393"/>
      <c r="P814" s="393"/>
      <c r="Q814" s="216"/>
      <c r="R814" s="217"/>
    </row>
    <row r="815" spans="2:18" ht="14">
      <c r="B815" s="217"/>
      <c r="C815" s="217"/>
      <c r="D815" s="217"/>
      <c r="E815" s="217"/>
      <c r="F815" s="217"/>
      <c r="G815" s="217"/>
      <c r="H815" s="222"/>
      <c r="I815" s="222"/>
      <c r="J815" s="222"/>
      <c r="K815" s="222"/>
      <c r="L815" s="222">
        <f t="shared" ref="J815:P818" si="266">+L810/L794</f>
        <v>2.6092647555767265</v>
      </c>
      <c r="M815" s="222">
        <f t="shared" si="266"/>
        <v>2.9431600290085091</v>
      </c>
      <c r="N815" s="222">
        <f t="shared" si="266"/>
        <v>2.0092768324385686</v>
      </c>
      <c r="O815" s="222">
        <f t="shared" si="266"/>
        <v>1.8480457268822066</v>
      </c>
      <c r="P815" s="222">
        <f>+P810/P794</f>
        <v>1.2554676017842867</v>
      </c>
      <c r="Q815" s="253">
        <f>+O815/N815-1</f>
        <v>-8.0243350718717577E-2</v>
      </c>
      <c r="R815" s="217" t="s">
        <v>12</v>
      </c>
    </row>
    <row r="816" spans="2:18" ht="14">
      <c r="B816" s="217"/>
      <c r="C816" s="217"/>
      <c r="D816" s="217"/>
      <c r="E816" s="217"/>
      <c r="F816" s="217"/>
      <c r="G816" s="217"/>
      <c r="H816" s="263"/>
      <c r="I816" s="263"/>
      <c r="J816" s="263"/>
      <c r="K816" s="263"/>
      <c r="L816" s="263">
        <f t="shared" si="266"/>
        <v>2.4706669648848134</v>
      </c>
      <c r="M816" s="263">
        <f t="shared" si="266"/>
        <v>2.758405247039128</v>
      </c>
      <c r="N816" s="263">
        <f t="shared" si="266"/>
        <v>2.1161970391743963</v>
      </c>
      <c r="O816" s="263">
        <f t="shared" si="266"/>
        <v>1.6151279072675151</v>
      </c>
      <c r="P816" s="263">
        <f t="shared" si="266"/>
        <v>1.0832338575308698</v>
      </c>
      <c r="Q816" s="253">
        <f>+O816/N816-1</f>
        <v>-0.23677810838558122</v>
      </c>
      <c r="R816" s="217" t="s">
        <v>13</v>
      </c>
    </row>
    <row r="817" spans="2:18" ht="14">
      <c r="B817" s="217"/>
      <c r="C817" s="217"/>
      <c r="D817" s="217"/>
      <c r="E817" s="217"/>
      <c r="F817" s="217"/>
      <c r="G817" s="217"/>
      <c r="H817" s="263"/>
      <c r="I817" s="263"/>
      <c r="J817" s="263"/>
      <c r="K817" s="263"/>
      <c r="L817" s="263">
        <f t="shared" si="266"/>
        <v>2.5853969039809748</v>
      </c>
      <c r="M817" s="263">
        <f t="shared" si="266"/>
        <v>2.9578573098089764</v>
      </c>
      <c r="N817" s="263">
        <f t="shared" si="266"/>
        <v>1.9933915380246094</v>
      </c>
      <c r="O817" s="263">
        <f t="shared" si="266"/>
        <v>1.6104537989084</v>
      </c>
      <c r="P817" s="263" t="e">
        <f t="shared" si="266"/>
        <v>#DIV/0!</v>
      </c>
      <c r="Q817" s="253">
        <f>+O817/N817-1</f>
        <v>-0.1921036243063865</v>
      </c>
      <c r="R817" s="217" t="s">
        <v>14</v>
      </c>
    </row>
    <row r="818" spans="2:18" ht="14">
      <c r="B818" s="217"/>
      <c r="C818" s="217"/>
      <c r="D818" s="217"/>
      <c r="E818" s="217"/>
      <c r="F818" s="217"/>
      <c r="G818" s="217"/>
      <c r="H818" s="264"/>
      <c r="I818" s="264"/>
      <c r="J818" s="264">
        <f t="shared" si="266"/>
        <v>2.5734522727635087</v>
      </c>
      <c r="K818" s="264">
        <f t="shared" si="266"/>
        <v>2.6540986133210032</v>
      </c>
      <c r="L818" s="264">
        <f t="shared" si="266"/>
        <v>2.7771250947069688</v>
      </c>
      <c r="M818" s="264">
        <f t="shared" si="266"/>
        <v>2.7580317908797922</v>
      </c>
      <c r="N818" s="264">
        <f t="shared" si="266"/>
        <v>1.7750051206395914</v>
      </c>
      <c r="O818" s="264">
        <f t="shared" si="266"/>
        <v>1.5058885864781106</v>
      </c>
      <c r="P818" s="264" t="e">
        <f t="shared" si="266"/>
        <v>#DIV/0!</v>
      </c>
      <c r="Q818" s="253">
        <f>+O818/N818-1</f>
        <v>-0.15161451143561178</v>
      </c>
      <c r="R818" s="217" t="s">
        <v>19</v>
      </c>
    </row>
    <row r="819" spans="2:18" ht="14">
      <c r="B819" s="217"/>
      <c r="C819" s="217"/>
      <c r="D819" s="217"/>
      <c r="E819" s="217"/>
      <c r="F819" s="217"/>
      <c r="G819" s="217"/>
      <c r="H819" s="392" t="s">
        <v>2085</v>
      </c>
      <c r="I819" s="392"/>
      <c r="J819" s="392"/>
      <c r="K819" s="392"/>
      <c r="L819" s="392"/>
      <c r="M819" s="392"/>
      <c r="N819" s="392"/>
      <c r="O819" s="392"/>
      <c r="P819" s="392"/>
      <c r="Q819" s="216"/>
      <c r="R819" s="217"/>
    </row>
    <row r="820" spans="2:18" ht="14">
      <c r="B820" s="217"/>
      <c r="C820" s="217"/>
      <c r="D820" s="217"/>
      <c r="E820" s="217"/>
      <c r="F820" s="217"/>
      <c r="G820" s="217"/>
      <c r="H820" s="393" t="s">
        <v>2109</v>
      </c>
      <c r="I820" s="393"/>
      <c r="J820" s="393"/>
      <c r="K820" s="393"/>
      <c r="L820" s="393"/>
      <c r="M820" s="393"/>
      <c r="N820" s="393"/>
      <c r="O820" s="393"/>
      <c r="P820" s="393"/>
      <c r="Q820" s="216"/>
      <c r="R820" s="217"/>
    </row>
    <row r="821" spans="2:18" ht="14">
      <c r="B821" s="217"/>
      <c r="C821" s="217"/>
      <c r="D821" s="217"/>
      <c r="E821" s="217"/>
      <c r="F821" s="217"/>
      <c r="G821" s="217"/>
      <c r="H821" s="276"/>
      <c r="I821" s="277"/>
      <c r="J821" s="278"/>
      <c r="K821" s="279"/>
      <c r="L821" s="280"/>
      <c r="M821" s="279">
        <v>0</v>
      </c>
      <c r="N821" s="279">
        <v>134.863</v>
      </c>
      <c r="O821" s="279">
        <f>1194.829+36.805</f>
        <v>1231.634</v>
      </c>
      <c r="P821" s="279">
        <f>4338.598+550.114</f>
        <v>4888.7119999999995</v>
      </c>
      <c r="Q821" s="253">
        <f>+O821/N821-1</f>
        <v>8.1324825934466833</v>
      </c>
      <c r="R821" s="217" t="s">
        <v>12</v>
      </c>
    </row>
    <row r="822" spans="2:18" ht="14">
      <c r="B822" s="217"/>
      <c r="C822" s="217"/>
      <c r="D822" s="217"/>
      <c r="E822" s="217"/>
      <c r="F822" s="217"/>
      <c r="G822" s="217"/>
      <c r="H822" s="281"/>
      <c r="I822" s="282"/>
      <c r="J822" s="283"/>
      <c r="K822" s="218"/>
      <c r="L822" s="284"/>
      <c r="M822" s="218">
        <v>2.8439999999999999</v>
      </c>
      <c r="N822" s="218">
        <v>167.083</v>
      </c>
      <c r="O822" s="218">
        <f>2170.737+260.813</f>
        <v>2431.5500000000002</v>
      </c>
      <c r="P822" s="218">
        <f>4008.776+736.709</f>
        <v>4745.4849999999997</v>
      </c>
      <c r="Q822" s="253">
        <f>+O822/N822-1</f>
        <v>13.552946739045865</v>
      </c>
      <c r="R822" s="217" t="s">
        <v>13</v>
      </c>
    </row>
    <row r="823" spans="2:18" ht="14">
      <c r="B823" s="217"/>
      <c r="C823" s="217"/>
      <c r="D823" s="217"/>
      <c r="E823" s="217"/>
      <c r="F823" s="217"/>
      <c r="G823" s="217"/>
      <c r="H823" s="281"/>
      <c r="I823" s="282"/>
      <c r="J823" s="283"/>
      <c r="K823" s="218"/>
      <c r="L823" s="284"/>
      <c r="M823" s="218">
        <f>33.938+0.25</f>
        <v>34.188000000000002</v>
      </c>
      <c r="N823" s="218">
        <v>219.27500000000001</v>
      </c>
      <c r="O823" s="218">
        <f>2963.891+153.664</f>
        <v>3117.5550000000003</v>
      </c>
      <c r="P823" s="218"/>
      <c r="Q823" s="253">
        <f>+O823/N823-1</f>
        <v>13.217557861133281</v>
      </c>
      <c r="R823" s="217" t="s">
        <v>14</v>
      </c>
    </row>
    <row r="824" spans="2:18" ht="14">
      <c r="B824" s="217"/>
      <c r="C824" s="217"/>
      <c r="D824" s="217"/>
      <c r="E824" s="217"/>
      <c r="F824" s="217"/>
      <c r="G824" s="217"/>
      <c r="H824" s="285"/>
      <c r="I824" s="286"/>
      <c r="J824" s="287"/>
      <c r="K824" s="288"/>
      <c r="L824" s="289"/>
      <c r="M824" s="288">
        <f>82.924+1.556</f>
        <v>84.48</v>
      </c>
      <c r="N824" s="288">
        <f>345.552+9.713</f>
        <v>355.26500000000004</v>
      </c>
      <c r="O824" s="288">
        <f>3390.042+386.491</f>
        <v>3776.5329999999999</v>
      </c>
      <c r="P824" s="288"/>
      <c r="Q824" s="253">
        <f>+O824/N824-1</f>
        <v>9.6301859175545008</v>
      </c>
      <c r="R824" s="217" t="s">
        <v>19</v>
      </c>
    </row>
    <row r="825" spans="2:18" ht="14">
      <c r="B825" s="217"/>
      <c r="C825" s="217"/>
      <c r="D825" s="217"/>
      <c r="E825" s="217"/>
      <c r="F825" s="217"/>
      <c r="G825" s="217"/>
      <c r="H825" s="393" t="s">
        <v>2110</v>
      </c>
      <c r="I825" s="393"/>
      <c r="J825" s="393"/>
      <c r="K825" s="393"/>
      <c r="L825" s="393"/>
      <c r="M825" s="393"/>
      <c r="N825" s="393"/>
      <c r="O825" s="393"/>
      <c r="P825" s="393"/>
      <c r="Q825" s="216"/>
      <c r="R825" s="217"/>
    </row>
    <row r="826" spans="2:18" ht="14">
      <c r="B826" s="217"/>
      <c r="C826" s="217"/>
      <c r="D826" s="217"/>
      <c r="E826" s="217"/>
      <c r="F826" s="217"/>
      <c r="G826" s="217"/>
      <c r="H826" s="222"/>
      <c r="I826" s="222"/>
      <c r="J826" s="222"/>
      <c r="K826" s="222"/>
      <c r="L826" s="222"/>
      <c r="M826" s="222">
        <f t="shared" ref="M826:O826" si="267">+M821/M$587</f>
        <v>0</v>
      </c>
      <c r="N826" s="222">
        <f t="shared" si="267"/>
        <v>3.7292158735954124E-5</v>
      </c>
      <c r="O826" s="222" t="e">
        <f t="shared" si="267"/>
        <v>#VALUE!</v>
      </c>
      <c r="P826" s="222" t="e">
        <f>+P821/P$587</f>
        <v>#VALUE!</v>
      </c>
      <c r="Q826" s="253" t="e">
        <f>+O826/N826-1</f>
        <v>#VALUE!</v>
      </c>
      <c r="R826" s="217" t="s">
        <v>12</v>
      </c>
    </row>
    <row r="827" spans="2:18" ht="14">
      <c r="B827" s="217"/>
      <c r="C827" s="217"/>
      <c r="D827" s="217"/>
      <c r="E827" s="217"/>
      <c r="F827" s="217"/>
      <c r="G827" s="217"/>
      <c r="H827" s="263"/>
      <c r="I827" s="263"/>
      <c r="J827" s="263"/>
      <c r="K827" s="263"/>
      <c r="L827" s="263"/>
      <c r="M827" s="263" t="e">
        <f t="shared" ref="M827:O827" si="268">+M822/M$588</f>
        <v>#DIV/0!</v>
      </c>
      <c r="N827" s="263" t="e">
        <f t="shared" si="268"/>
        <v>#DIV/0!</v>
      </c>
      <c r="O827" s="263" t="e">
        <f t="shared" si="268"/>
        <v>#DIV/0!</v>
      </c>
      <c r="P827" s="263" t="e">
        <f>+P822/P$588</f>
        <v>#DIV/0!</v>
      </c>
      <c r="Q827" s="253" t="e">
        <f>+O827/N827-1</f>
        <v>#DIV/0!</v>
      </c>
      <c r="R827" s="217" t="s">
        <v>13</v>
      </c>
    </row>
    <row r="828" spans="2:18" ht="14">
      <c r="B828" s="217"/>
      <c r="C828" s="217"/>
      <c r="D828" s="217"/>
      <c r="E828" s="217"/>
      <c r="F828" s="217"/>
      <c r="G828" s="217"/>
      <c r="H828" s="263"/>
      <c r="I828" s="263"/>
      <c r="J828" s="263"/>
      <c r="K828" s="263"/>
      <c r="L828" s="263"/>
      <c r="M828" s="263" t="e">
        <f t="shared" ref="M828:O828" si="269">+M823/M$589</f>
        <v>#VALUE!</v>
      </c>
      <c r="N828" s="263">
        <f t="shared" si="269"/>
        <v>6.6673254682558993E-3</v>
      </c>
      <c r="O828" s="263">
        <f t="shared" si="269"/>
        <v>-7.9082607206727301E-3</v>
      </c>
      <c r="P828" s="263" t="e">
        <f>+P823/P$589</f>
        <v>#VALUE!</v>
      </c>
      <c r="Q828" s="253">
        <f>+O828/N828-1</f>
        <v>-2.1861218952524668</v>
      </c>
      <c r="R828" s="217" t="s">
        <v>14</v>
      </c>
    </row>
    <row r="829" spans="2:18" ht="14">
      <c r="B829" s="217"/>
      <c r="C829" s="217"/>
      <c r="D829" s="217"/>
      <c r="E829" s="217"/>
      <c r="F829" s="217"/>
      <c r="G829" s="217"/>
      <c r="H829" s="264"/>
      <c r="I829" s="264"/>
      <c r="J829" s="264"/>
      <c r="K829" s="264"/>
      <c r="L829" s="264"/>
      <c r="M829" s="264" t="e">
        <f t="shared" ref="M829:O829" si="270">+M824/M$590</f>
        <v>#VALUE!</v>
      </c>
      <c r="N829" s="264">
        <f t="shared" si="270"/>
        <v>3.0093508293259764E-4</v>
      </c>
      <c r="O829" s="264">
        <f t="shared" si="270"/>
        <v>-7.3481982332568002E-2</v>
      </c>
      <c r="P829" s="264" t="e">
        <f>+P824/P$590</f>
        <v>#VALUE!</v>
      </c>
      <c r="Q829" s="253">
        <f>+O829/N829-1</f>
        <v>-245.17884952624894</v>
      </c>
      <c r="R829" s="217" t="s">
        <v>19</v>
      </c>
    </row>
    <row r="830" spans="2:18" ht="14">
      <c r="B830" s="217"/>
      <c r="C830" s="217"/>
      <c r="D830" s="217"/>
      <c r="E830" s="217"/>
      <c r="F830" s="217"/>
      <c r="G830" s="217"/>
      <c r="H830" s="393" t="s">
        <v>2111</v>
      </c>
      <c r="I830" s="393"/>
      <c r="J830" s="393"/>
      <c r="K830" s="393"/>
      <c r="L830" s="393"/>
      <c r="M830" s="393"/>
      <c r="N830" s="393"/>
      <c r="O830" s="393"/>
      <c r="P830" s="393"/>
      <c r="Q830" s="216"/>
      <c r="R830" s="217"/>
    </row>
    <row r="831" spans="2:18" ht="14">
      <c r="B831" s="217"/>
      <c r="C831" s="217"/>
      <c r="D831" s="217"/>
      <c r="E831" s="217"/>
      <c r="F831" s="217"/>
      <c r="G831" s="217"/>
      <c r="H831" s="276"/>
      <c r="I831" s="277"/>
      <c r="J831" s="278"/>
      <c r="K831" s="279"/>
      <c r="L831" s="280"/>
      <c r="M831" s="279">
        <v>0</v>
      </c>
      <c r="N831" s="279">
        <v>0.56799999999999995</v>
      </c>
      <c r="O831" s="279">
        <f>6.456+2.097</f>
        <v>8.5530000000000008</v>
      </c>
      <c r="P831" s="279">
        <f>344.759+217.868</f>
        <v>562.62699999999995</v>
      </c>
      <c r="Q831" s="253">
        <f>+O831/N831-1</f>
        <v>14.058098591549298</v>
      </c>
      <c r="R831" s="217" t="s">
        <v>12</v>
      </c>
    </row>
    <row r="832" spans="2:18" ht="14">
      <c r="B832" s="217"/>
      <c r="C832" s="217"/>
      <c r="D832" s="217"/>
      <c r="E832" s="217"/>
      <c r="F832" s="217"/>
      <c r="G832" s="217"/>
      <c r="H832" s="281"/>
      <c r="I832" s="282"/>
      <c r="J832" s="283"/>
      <c r="K832" s="218"/>
      <c r="L832" s="284"/>
      <c r="M832" s="218">
        <v>0</v>
      </c>
      <c r="N832" s="218">
        <v>0.44700000000000001</v>
      </c>
      <c r="O832" s="218">
        <f>71.773+14.565</f>
        <v>86.337999999999994</v>
      </c>
      <c r="P832" s="218">
        <f>464.258+325.558</f>
        <v>789.81600000000003</v>
      </c>
      <c r="Q832" s="253">
        <f>+O832/N832-1</f>
        <v>192.14988814317672</v>
      </c>
      <c r="R832" s="217" t="s">
        <v>13</v>
      </c>
    </row>
    <row r="833" spans="2:18" ht="14">
      <c r="B833" s="217"/>
      <c r="C833" s="217"/>
      <c r="D833" s="217"/>
      <c r="E833" s="217"/>
      <c r="F833" s="217"/>
      <c r="G833" s="217"/>
      <c r="H833" s="281"/>
      <c r="I833" s="282"/>
      <c r="J833" s="283"/>
      <c r="K833" s="218"/>
      <c r="L833" s="284"/>
      <c r="M833" s="218">
        <v>0</v>
      </c>
      <c r="N833" s="218">
        <v>0.77400000000000002</v>
      </c>
      <c r="O833" s="218">
        <f>55.993+9.315</f>
        <v>65.308000000000007</v>
      </c>
      <c r="P833" s="218"/>
      <c r="Q833" s="253">
        <f>+O833/N833-1</f>
        <v>83.377260981912158</v>
      </c>
      <c r="R833" s="217" t="s">
        <v>14</v>
      </c>
    </row>
    <row r="834" spans="2:18" ht="14">
      <c r="B834" s="217"/>
      <c r="C834" s="217"/>
      <c r="D834" s="217"/>
      <c r="E834" s="217"/>
      <c r="F834" s="217"/>
      <c r="G834" s="217"/>
      <c r="H834" s="285"/>
      <c r="I834" s="286"/>
      <c r="J834" s="287"/>
      <c r="K834" s="288"/>
      <c r="L834" s="289">
        <v>0</v>
      </c>
      <c r="M834" s="288">
        <v>0.317</v>
      </c>
      <c r="N834" s="288">
        <f>3.642+1.362</f>
        <v>5.0039999999999996</v>
      </c>
      <c r="O834" s="288">
        <f>216.603+128.159</f>
        <v>344.762</v>
      </c>
      <c r="P834" s="288"/>
      <c r="Q834" s="253">
        <f>+O834/N834-1</f>
        <v>67.897282174260596</v>
      </c>
      <c r="R834" s="217" t="s">
        <v>19</v>
      </c>
    </row>
    <row r="835" spans="2:18" ht="14">
      <c r="B835" s="217"/>
      <c r="C835" s="217"/>
      <c r="D835" s="217"/>
      <c r="E835" s="217"/>
      <c r="F835" s="217"/>
      <c r="G835" s="217"/>
      <c r="H835" s="393" t="s">
        <v>2112</v>
      </c>
      <c r="I835" s="393"/>
      <c r="J835" s="393"/>
      <c r="K835" s="393"/>
      <c r="L835" s="393"/>
      <c r="M835" s="393"/>
      <c r="N835" s="393"/>
      <c r="O835" s="393"/>
      <c r="P835" s="393"/>
      <c r="Q835" s="216"/>
      <c r="R835" s="217"/>
    </row>
    <row r="836" spans="2:18" ht="14">
      <c r="B836" s="217"/>
      <c r="C836" s="217"/>
      <c r="D836" s="217"/>
      <c r="E836" s="217"/>
      <c r="F836" s="217"/>
      <c r="G836" s="217"/>
      <c r="H836" s="222"/>
      <c r="I836" s="222"/>
      <c r="J836" s="222"/>
      <c r="K836" s="222"/>
      <c r="L836" s="222"/>
      <c r="M836" s="222">
        <f t="shared" ref="M836:O836" si="271">+M831/M$587</f>
        <v>0</v>
      </c>
      <c r="N836" s="222">
        <f t="shared" si="271"/>
        <v>1.5706269445305191E-7</v>
      </c>
      <c r="O836" s="222" t="e">
        <f t="shared" si="271"/>
        <v>#VALUE!</v>
      </c>
      <c r="P836" s="222" t="e">
        <f>+P831/P$587</f>
        <v>#VALUE!</v>
      </c>
      <c r="Q836" s="253" t="e">
        <f>+O836/N836-1</f>
        <v>#VALUE!</v>
      </c>
      <c r="R836" s="217" t="s">
        <v>12</v>
      </c>
    </row>
    <row r="837" spans="2:18" ht="14">
      <c r="B837" s="217"/>
      <c r="C837" s="217"/>
      <c r="D837" s="217"/>
      <c r="E837" s="217"/>
      <c r="F837" s="217"/>
      <c r="G837" s="217"/>
      <c r="H837" s="263"/>
      <c r="I837" s="263"/>
      <c r="J837" s="263"/>
      <c r="K837" s="263"/>
      <c r="L837" s="263"/>
      <c r="M837" s="263" t="e">
        <f t="shared" ref="M837:O837" si="272">+M832/M$588</f>
        <v>#DIV/0!</v>
      </c>
      <c r="N837" s="263" t="e">
        <f t="shared" si="272"/>
        <v>#DIV/0!</v>
      </c>
      <c r="O837" s="263" t="e">
        <f t="shared" si="272"/>
        <v>#DIV/0!</v>
      </c>
      <c r="P837" s="263" t="e">
        <f>+P832/P$588</f>
        <v>#DIV/0!</v>
      </c>
      <c r="Q837" s="253" t="e">
        <f>+O837/N837-1</f>
        <v>#DIV/0!</v>
      </c>
      <c r="R837" s="217" t="s">
        <v>13</v>
      </c>
    </row>
    <row r="838" spans="2:18" ht="14">
      <c r="B838" s="217"/>
      <c r="C838" s="217"/>
      <c r="D838" s="217"/>
      <c r="E838" s="217"/>
      <c r="F838" s="217"/>
      <c r="G838" s="217"/>
      <c r="H838" s="263"/>
      <c r="I838" s="263"/>
      <c r="J838" s="263"/>
      <c r="K838" s="263"/>
      <c r="L838" s="263"/>
      <c r="M838" s="263" t="e">
        <f t="shared" ref="M838:O838" si="273">+M833/M$589</f>
        <v>#VALUE!</v>
      </c>
      <c r="N838" s="263">
        <f t="shared" si="273"/>
        <v>2.3534419849185114E-5</v>
      </c>
      <c r="O838" s="263">
        <f t="shared" si="273"/>
        <v>-1.6566594371091918E-4</v>
      </c>
      <c r="P838" s="263" t="e">
        <f>+P833/P$589</f>
        <v>#VALUE!</v>
      </c>
      <c r="Q838" s="253">
        <f>+O838/N838-1</f>
        <v>-8.0393043369053103</v>
      </c>
      <c r="R838" s="217" t="s">
        <v>14</v>
      </c>
    </row>
    <row r="839" spans="2:18" ht="14">
      <c r="B839" s="217"/>
      <c r="C839" s="217"/>
      <c r="D839" s="217"/>
      <c r="E839" s="217"/>
      <c r="F839" s="217"/>
      <c r="G839" s="217"/>
      <c r="H839" s="264"/>
      <c r="I839" s="264"/>
      <c r="J839" s="264"/>
      <c r="K839" s="264"/>
      <c r="L839" s="264"/>
      <c r="M839" s="264" t="e">
        <f t="shared" ref="M839:O839" si="274">+M834/M$590</f>
        <v>#VALUE!</v>
      </c>
      <c r="N839" s="264">
        <f t="shared" si="274"/>
        <v>4.2387489761015537E-6</v>
      </c>
      <c r="O839" s="264">
        <f t="shared" si="274"/>
        <v>-6.7082149667276334E-3</v>
      </c>
      <c r="P839" s="264" t="e">
        <f>+P834/P$590</f>
        <v>#VALUE!</v>
      </c>
      <c r="Q839" s="253">
        <f>+O839/N839-1</f>
        <v>-1583.5931199391966</v>
      </c>
      <c r="R839" s="217" t="s">
        <v>19</v>
      </c>
    </row>
    <row r="840" spans="2:18" ht="14">
      <c r="B840" s="217"/>
      <c r="C840" s="217"/>
      <c r="D840" s="217"/>
      <c r="E840" s="217"/>
      <c r="F840" s="217"/>
      <c r="G840" s="217"/>
      <c r="H840" s="400" t="s">
        <v>2113</v>
      </c>
      <c r="I840" s="400"/>
      <c r="J840" s="400"/>
      <c r="K840" s="400"/>
      <c r="L840" s="400"/>
      <c r="M840" s="400"/>
      <c r="N840" s="400"/>
      <c r="O840" s="400"/>
      <c r="P840" s="400"/>
      <c r="Q840" s="216"/>
      <c r="R840" s="217"/>
    </row>
    <row r="841" spans="2:18" ht="14">
      <c r="B841" s="217"/>
      <c r="C841" s="217"/>
      <c r="D841" s="217"/>
      <c r="E841" s="217"/>
      <c r="F841" s="217"/>
      <c r="G841" s="217"/>
      <c r="H841" s="276"/>
      <c r="I841" s="277"/>
      <c r="J841" s="278"/>
      <c r="K841" s="279"/>
      <c r="L841" s="280"/>
      <c r="M841" s="279">
        <v>0</v>
      </c>
      <c r="N841" s="279">
        <v>0.151</v>
      </c>
      <c r="O841" s="279">
        <v>1.2350000000000001</v>
      </c>
      <c r="P841" s="279">
        <v>272.17399999999998</v>
      </c>
      <c r="Q841" s="253">
        <f>+O841/N841-1</f>
        <v>7.1788079470198678</v>
      </c>
      <c r="R841" s="217" t="s">
        <v>12</v>
      </c>
    </row>
    <row r="842" spans="2:18" ht="14">
      <c r="B842" s="217"/>
      <c r="C842" s="217"/>
      <c r="D842" s="217"/>
      <c r="E842" s="217"/>
      <c r="F842" s="217"/>
      <c r="G842" s="217"/>
      <c r="H842" s="281"/>
      <c r="I842" s="282"/>
      <c r="J842" s="283"/>
      <c r="K842" s="218"/>
      <c r="L842" s="284"/>
      <c r="M842" s="218">
        <v>0</v>
      </c>
      <c r="N842" s="218">
        <v>0.14199999999999999</v>
      </c>
      <c r="O842" s="218">
        <v>2.66</v>
      </c>
      <c r="P842" s="218">
        <v>351.50599999999997</v>
      </c>
      <c r="Q842" s="253">
        <f>+O842/N842-1</f>
        <v>17.732394366197187</v>
      </c>
      <c r="R842" s="217" t="s">
        <v>13</v>
      </c>
    </row>
    <row r="843" spans="2:18" ht="14">
      <c r="B843" s="217"/>
      <c r="C843" s="217"/>
      <c r="D843" s="217"/>
      <c r="E843" s="217"/>
      <c r="F843" s="217"/>
      <c r="G843" s="217"/>
      <c r="H843" s="281"/>
      <c r="I843" s="282"/>
      <c r="J843" s="283"/>
      <c r="K843" s="218"/>
      <c r="L843" s="284"/>
      <c r="M843" s="218">
        <v>0</v>
      </c>
      <c r="N843" s="218">
        <v>0.156</v>
      </c>
      <c r="O843" s="218">
        <v>17.341000000000001</v>
      </c>
      <c r="P843" s="218"/>
      <c r="Q843" s="253">
        <f>+O843/N843-1</f>
        <v>110.16025641025642</v>
      </c>
      <c r="R843" s="217" t="s">
        <v>14</v>
      </c>
    </row>
    <row r="844" spans="2:18" ht="14">
      <c r="B844" s="217"/>
      <c r="C844" s="217"/>
      <c r="D844" s="217"/>
      <c r="E844" s="217"/>
      <c r="F844" s="217"/>
      <c r="G844" s="217"/>
      <c r="H844" s="285"/>
      <c r="I844" s="286"/>
      <c r="J844" s="287"/>
      <c r="K844" s="288"/>
      <c r="L844" s="289">
        <v>0</v>
      </c>
      <c r="M844" s="288">
        <v>0</v>
      </c>
      <c r="N844" s="288">
        <v>0.40400000000000003</v>
      </c>
      <c r="O844" s="288">
        <v>88.807000000000002</v>
      </c>
      <c r="P844" s="288"/>
      <c r="Q844" s="253">
        <f>+O844/N844-1</f>
        <v>218.81930693069307</v>
      </c>
      <c r="R844" s="217" t="s">
        <v>19</v>
      </c>
    </row>
    <row r="845" spans="2:18" ht="14">
      <c r="B845" s="217"/>
      <c r="C845" s="217"/>
      <c r="D845" s="217"/>
      <c r="E845" s="217"/>
      <c r="F845" s="217"/>
      <c r="G845" s="217"/>
      <c r="H845" s="400" t="s">
        <v>2114</v>
      </c>
      <c r="I845" s="400"/>
      <c r="J845" s="400"/>
      <c r="K845" s="400"/>
      <c r="L845" s="400"/>
      <c r="M845" s="400"/>
      <c r="N845" s="400"/>
      <c r="O845" s="400"/>
      <c r="P845" s="400"/>
      <c r="Q845" s="216"/>
      <c r="R845" s="217"/>
    </row>
    <row r="846" spans="2:18" ht="14">
      <c r="B846" s="217"/>
      <c r="C846" s="217"/>
      <c r="D846" s="217"/>
      <c r="E846" s="217"/>
      <c r="F846" s="217"/>
      <c r="G846" s="217"/>
      <c r="H846" s="265"/>
      <c r="I846" s="265"/>
      <c r="J846" s="265"/>
      <c r="K846" s="265"/>
      <c r="L846" s="265"/>
      <c r="M846" s="265">
        <f t="shared" ref="M846:O846" si="275">+M841/M$587</f>
        <v>0</v>
      </c>
      <c r="N846" s="265">
        <f t="shared" si="275"/>
        <v>4.175434306762472E-8</v>
      </c>
      <c r="O846" s="265" t="e">
        <f t="shared" si="275"/>
        <v>#VALUE!</v>
      </c>
      <c r="P846" s="265" t="e">
        <f>+P841/P$587</f>
        <v>#VALUE!</v>
      </c>
      <c r="Q846" s="253" t="e">
        <f>+O846/N846-1</f>
        <v>#VALUE!</v>
      </c>
      <c r="R846" s="217" t="s">
        <v>12</v>
      </c>
    </row>
    <row r="847" spans="2:18" ht="14">
      <c r="B847" s="217"/>
      <c r="C847" s="217"/>
      <c r="D847" s="217"/>
      <c r="E847" s="217"/>
      <c r="F847" s="217"/>
      <c r="G847" s="217"/>
      <c r="H847" s="265"/>
      <c r="I847" s="265"/>
      <c r="J847" s="265"/>
      <c r="K847" s="265"/>
      <c r="L847" s="265"/>
      <c r="M847" s="265" t="e">
        <f t="shared" ref="M847:O847" si="276">+M842/M$588</f>
        <v>#DIV/0!</v>
      </c>
      <c r="N847" s="265" t="e">
        <f t="shared" si="276"/>
        <v>#DIV/0!</v>
      </c>
      <c r="O847" s="265" t="e">
        <f t="shared" si="276"/>
        <v>#DIV/0!</v>
      </c>
      <c r="P847" s="265" t="e">
        <f>+P842/P$588</f>
        <v>#DIV/0!</v>
      </c>
      <c r="Q847" s="253" t="e">
        <f>+O847/N847-1</f>
        <v>#DIV/0!</v>
      </c>
      <c r="R847" s="217" t="s">
        <v>13</v>
      </c>
    </row>
    <row r="848" spans="2:18" ht="14">
      <c r="B848" s="217"/>
      <c r="C848" s="217"/>
      <c r="D848" s="217"/>
      <c r="E848" s="217"/>
      <c r="F848" s="217"/>
      <c r="G848" s="217"/>
      <c r="H848" s="265"/>
      <c r="I848" s="265"/>
      <c r="J848" s="265"/>
      <c r="K848" s="265"/>
      <c r="L848" s="265"/>
      <c r="M848" s="265" t="e">
        <f t="shared" ref="M848:O848" si="277">+M843/M$589</f>
        <v>#VALUE!</v>
      </c>
      <c r="N848" s="265">
        <f t="shared" si="277"/>
        <v>4.7433714424714184E-6</v>
      </c>
      <c r="O848" s="265">
        <f t="shared" si="277"/>
        <v>-4.3988686376723361E-5</v>
      </c>
      <c r="P848" s="265" t="e">
        <f>+P843/P$589</f>
        <v>#VALUE!</v>
      </c>
      <c r="Q848" s="253">
        <f>+O848/N848-1</f>
        <v>-10.273717420241525</v>
      </c>
      <c r="R848" s="217" t="s">
        <v>14</v>
      </c>
    </row>
    <row r="849" spans="2:18" ht="14">
      <c r="B849" s="217"/>
      <c r="C849" s="217"/>
      <c r="D849" s="217"/>
      <c r="E849" s="217"/>
      <c r="F849" s="217"/>
      <c r="G849" s="217"/>
      <c r="H849" s="265"/>
      <c r="I849" s="265"/>
      <c r="J849" s="265"/>
      <c r="K849" s="265"/>
      <c r="L849" s="265"/>
      <c r="M849" s="265" t="e">
        <f t="shared" ref="M849:O849" si="278">+M844/M$590</f>
        <v>#VALUE!</v>
      </c>
      <c r="N849" s="265">
        <f t="shared" si="278"/>
        <v>3.4221714355416222E-7</v>
      </c>
      <c r="O849" s="265">
        <f t="shared" si="278"/>
        <v>-1.7279643538156205E-3</v>
      </c>
      <c r="P849" s="265" t="e">
        <f>+P844/P$590</f>
        <v>#VALUE!</v>
      </c>
      <c r="Q849" s="253">
        <f>+O849/N849-1</f>
        <v>-5050.3214216842352</v>
      </c>
      <c r="R849" s="217" t="s">
        <v>19</v>
      </c>
    </row>
    <row r="850" spans="2:18" ht="14">
      <c r="B850" s="217"/>
      <c r="C850" s="217"/>
      <c r="D850" s="217"/>
      <c r="E850" s="217"/>
      <c r="F850" s="217"/>
      <c r="G850" s="217"/>
      <c r="H850" s="393" t="s">
        <v>2115</v>
      </c>
      <c r="I850" s="393"/>
      <c r="J850" s="393"/>
      <c r="K850" s="393"/>
      <c r="L850" s="393"/>
      <c r="M850" s="393"/>
      <c r="N850" s="393"/>
      <c r="O850" s="393"/>
      <c r="P850" s="393"/>
      <c r="Q850" s="216"/>
      <c r="R850" s="217"/>
    </row>
    <row r="851" spans="2:18" ht="14">
      <c r="B851" s="217"/>
      <c r="C851" s="217"/>
      <c r="D851" s="217"/>
      <c r="E851" s="217"/>
      <c r="F851" s="217"/>
      <c r="G851" s="217"/>
      <c r="H851" s="276"/>
      <c r="I851" s="277"/>
      <c r="J851" s="278"/>
      <c r="K851" s="279"/>
      <c r="L851" s="280"/>
      <c r="M851" s="279">
        <f t="shared" ref="M851:P854" si="279">+M821+M831+M841</f>
        <v>0</v>
      </c>
      <c r="N851" s="279">
        <f t="shared" si="279"/>
        <v>135.58200000000002</v>
      </c>
      <c r="O851" s="279">
        <f t="shared" si="279"/>
        <v>1241.422</v>
      </c>
      <c r="P851" s="279">
        <f t="shared" si="279"/>
        <v>5723.5129999999999</v>
      </c>
      <c r="Q851" s="253">
        <f>+P851/O851-1</f>
        <v>3.6104491462210273</v>
      </c>
      <c r="R851" s="217" t="s">
        <v>12</v>
      </c>
    </row>
    <row r="852" spans="2:18" ht="14">
      <c r="B852" s="217"/>
      <c r="C852" s="217"/>
      <c r="D852" s="217"/>
      <c r="E852" s="217"/>
      <c r="F852" s="217"/>
      <c r="G852" s="217"/>
      <c r="H852" s="281"/>
      <c r="I852" s="282"/>
      <c r="J852" s="283"/>
      <c r="K852" s="218"/>
      <c r="L852" s="284"/>
      <c r="M852" s="218">
        <f t="shared" si="279"/>
        <v>2.8439999999999999</v>
      </c>
      <c r="N852" s="218">
        <f t="shared" si="279"/>
        <v>167.672</v>
      </c>
      <c r="O852" s="218">
        <f t="shared" si="279"/>
        <v>2520.5480000000002</v>
      </c>
      <c r="P852" s="218">
        <f t="shared" si="279"/>
        <v>5886.8069999999998</v>
      </c>
      <c r="Q852" s="253">
        <f t="shared" ref="Q852:Q854" si="280">+P852/O852-1</f>
        <v>1.3355266394450727</v>
      </c>
      <c r="R852" s="217" t="s">
        <v>13</v>
      </c>
    </row>
    <row r="853" spans="2:18" ht="14">
      <c r="B853" s="217"/>
      <c r="C853" s="217"/>
      <c r="D853" s="217"/>
      <c r="E853" s="217"/>
      <c r="F853" s="217"/>
      <c r="G853" s="217"/>
      <c r="H853" s="281"/>
      <c r="I853" s="282"/>
      <c r="J853" s="283"/>
      <c r="K853" s="218"/>
      <c r="L853" s="284"/>
      <c r="M853" s="218">
        <f t="shared" si="279"/>
        <v>34.188000000000002</v>
      </c>
      <c r="N853" s="218">
        <f t="shared" si="279"/>
        <v>220.20500000000001</v>
      </c>
      <c r="O853" s="218">
        <f t="shared" si="279"/>
        <v>3200.2040000000002</v>
      </c>
      <c r="P853" s="218">
        <f t="shared" si="279"/>
        <v>0</v>
      </c>
      <c r="Q853" s="253">
        <f t="shared" si="280"/>
        <v>-1</v>
      </c>
      <c r="R853" s="217" t="s">
        <v>14</v>
      </c>
    </row>
    <row r="854" spans="2:18" ht="14">
      <c r="B854" s="217"/>
      <c r="C854" s="217"/>
      <c r="D854" s="217"/>
      <c r="E854" s="217"/>
      <c r="F854" s="217"/>
      <c r="G854" s="217"/>
      <c r="H854" s="285"/>
      <c r="I854" s="286"/>
      <c r="J854" s="287"/>
      <c r="K854" s="288"/>
      <c r="L854" s="289"/>
      <c r="M854" s="288">
        <f t="shared" si="279"/>
        <v>84.796999999999997</v>
      </c>
      <c r="N854" s="288">
        <f t="shared" si="279"/>
        <v>360.67300000000006</v>
      </c>
      <c r="O854" s="288">
        <f t="shared" si="279"/>
        <v>4210.1019999999999</v>
      </c>
      <c r="P854" s="288">
        <f t="shared" si="279"/>
        <v>0</v>
      </c>
      <c r="Q854" s="253">
        <f t="shared" si="280"/>
        <v>-1</v>
      </c>
      <c r="R854" s="217" t="s">
        <v>19</v>
      </c>
    </row>
    <row r="855" spans="2:18" ht="14">
      <c r="B855" s="217"/>
      <c r="C855" s="217"/>
      <c r="D855" s="217"/>
      <c r="E855" s="217"/>
      <c r="F855" s="217"/>
      <c r="G855" s="217"/>
      <c r="H855" s="274"/>
      <c r="I855" s="274"/>
      <c r="J855" s="274"/>
      <c r="K855" s="290"/>
      <c r="L855" s="290"/>
      <c r="M855" s="290"/>
      <c r="N855" s="290"/>
      <c r="O855" s="290"/>
      <c r="P855" s="290"/>
      <c r="Q855" s="253"/>
      <c r="R855" s="217" t="s">
        <v>744</v>
      </c>
    </row>
    <row r="856" spans="2:18" ht="14">
      <c r="B856" s="217"/>
      <c r="C856" s="217"/>
      <c r="D856" s="217"/>
      <c r="E856" s="217"/>
      <c r="F856" s="217"/>
      <c r="G856" s="217"/>
      <c r="H856" s="393" t="s">
        <v>2116</v>
      </c>
      <c r="I856" s="393"/>
      <c r="J856" s="393"/>
      <c r="K856" s="393"/>
      <c r="L856" s="393"/>
      <c r="M856" s="393"/>
      <c r="N856" s="393"/>
      <c r="O856" s="393"/>
      <c r="P856" s="393"/>
      <c r="Q856" s="216"/>
      <c r="R856" s="217"/>
    </row>
    <row r="857" spans="2:18" ht="14">
      <c r="B857" s="217"/>
      <c r="C857" s="217"/>
      <c r="D857" s="217"/>
      <c r="E857" s="217"/>
      <c r="F857" s="217"/>
      <c r="G857" s="217"/>
      <c r="H857" s="276"/>
      <c r="I857" s="277"/>
      <c r="J857" s="278"/>
      <c r="K857" s="279"/>
      <c r="L857" s="280"/>
      <c r="M857" s="279">
        <v>0</v>
      </c>
      <c r="N857" s="279">
        <v>0.66900000000000004</v>
      </c>
      <c r="O857" s="279">
        <v>6.2839999999999998</v>
      </c>
      <c r="P857" s="279">
        <v>135.59</v>
      </c>
      <c r="Q857" s="253">
        <f>+O857/N857-1</f>
        <v>8.3931240657698041</v>
      </c>
      <c r="R857" s="217" t="s">
        <v>12</v>
      </c>
    </row>
    <row r="858" spans="2:18" ht="14">
      <c r="B858" s="217"/>
      <c r="C858" s="217"/>
      <c r="D858" s="217"/>
      <c r="E858" s="217"/>
      <c r="F858" s="217"/>
      <c r="G858" s="217"/>
      <c r="H858" s="281"/>
      <c r="I858" s="282"/>
      <c r="J858" s="283"/>
      <c r="K858" s="218"/>
      <c r="L858" s="284"/>
      <c r="M858" s="218">
        <v>2.8000000000000001E-2</v>
      </c>
      <c r="N858" s="218">
        <v>0.80400000000000005</v>
      </c>
      <c r="O858" s="218">
        <v>15.516999999999999</v>
      </c>
      <c r="P858" s="218">
        <v>127.02200000000001</v>
      </c>
      <c r="Q858" s="253">
        <f>+O858/N858-1</f>
        <v>18.299751243781092</v>
      </c>
      <c r="R858" s="217" t="s">
        <v>13</v>
      </c>
    </row>
    <row r="859" spans="2:18" ht="14">
      <c r="B859" s="217"/>
      <c r="C859" s="217"/>
      <c r="D859" s="217"/>
      <c r="E859" s="217"/>
      <c r="F859" s="217"/>
      <c r="G859" s="217"/>
      <c r="H859" s="281"/>
      <c r="I859" s="282"/>
      <c r="J859" s="283"/>
      <c r="K859" s="218"/>
      <c r="L859" s="284"/>
      <c r="M859" s="218">
        <v>0.34200000000000003</v>
      </c>
      <c r="N859" s="218">
        <v>1.0349999999999999</v>
      </c>
      <c r="O859" s="218">
        <v>19.690999999999999</v>
      </c>
      <c r="P859" s="218"/>
      <c r="Q859" s="253">
        <f>+O859/N859-1</f>
        <v>18.02512077294686</v>
      </c>
      <c r="R859" s="217" t="s">
        <v>14</v>
      </c>
    </row>
    <row r="860" spans="2:18" ht="14">
      <c r="B860" s="217"/>
      <c r="C860" s="217"/>
      <c r="D860" s="217"/>
      <c r="E860" s="217"/>
      <c r="F860" s="217"/>
      <c r="G860" s="217"/>
      <c r="H860" s="285"/>
      <c r="I860" s="286"/>
      <c r="J860" s="287"/>
      <c r="K860" s="288"/>
      <c r="L860" s="289"/>
      <c r="M860" s="288">
        <v>0.85099999999999998</v>
      </c>
      <c r="N860" s="288">
        <v>1.8340000000000001</v>
      </c>
      <c r="O860" s="288">
        <v>44.174999999999997</v>
      </c>
      <c r="P860" s="288"/>
      <c r="Q860" s="253">
        <f>+O860/N860-1</f>
        <v>23.086695747001087</v>
      </c>
      <c r="R860" s="217" t="s">
        <v>19</v>
      </c>
    </row>
    <row r="861" spans="2:18" ht="14">
      <c r="B861" s="217"/>
      <c r="C861" s="217"/>
      <c r="D861" s="217"/>
      <c r="E861" s="217"/>
      <c r="F861" s="217"/>
      <c r="G861" s="217"/>
      <c r="H861" s="393" t="s">
        <v>2117</v>
      </c>
      <c r="I861" s="393"/>
      <c r="J861" s="393"/>
      <c r="K861" s="393"/>
      <c r="L861" s="393"/>
      <c r="M861" s="393"/>
      <c r="N861" s="393"/>
      <c r="O861" s="393"/>
      <c r="P861" s="393"/>
      <c r="Q861" s="216"/>
      <c r="R861" s="217"/>
    </row>
    <row r="862" spans="2:18" ht="14">
      <c r="B862" s="217"/>
      <c r="C862" s="217"/>
      <c r="D862" s="217"/>
      <c r="E862" s="217"/>
      <c r="F862" s="217"/>
      <c r="G862" s="217"/>
      <c r="H862" s="222"/>
      <c r="I862" s="222"/>
      <c r="J862" s="222"/>
      <c r="K862" s="222"/>
      <c r="L862" s="222"/>
      <c r="M862" s="222"/>
      <c r="N862" s="222">
        <f t="shared" ref="N862:P865" si="281">+N857/N841</f>
        <v>4.4304635761589406</v>
      </c>
      <c r="O862" s="222">
        <f t="shared" si="281"/>
        <v>5.08825910931174</v>
      </c>
      <c r="P862" s="222">
        <f>+P857/P841</f>
        <v>0.49817396224474053</v>
      </c>
      <c r="Q862" s="253">
        <f>+O862/N862-1</f>
        <v>0.14847103962043762</v>
      </c>
      <c r="R862" s="217" t="s">
        <v>12</v>
      </c>
    </row>
    <row r="863" spans="2:18" ht="14">
      <c r="B863" s="217"/>
      <c r="C863" s="217"/>
      <c r="D863" s="217"/>
      <c r="E863" s="217"/>
      <c r="F863" s="217"/>
      <c r="G863" s="217"/>
      <c r="H863" s="263"/>
      <c r="I863" s="263"/>
      <c r="J863" s="263"/>
      <c r="K863" s="263"/>
      <c r="L863" s="263"/>
      <c r="M863" s="263"/>
      <c r="N863" s="263">
        <f t="shared" si="281"/>
        <v>5.6619718309859159</v>
      </c>
      <c r="O863" s="263">
        <f t="shared" si="281"/>
        <v>5.833458646616541</v>
      </c>
      <c r="P863" s="263">
        <f t="shared" si="281"/>
        <v>0.36136509760857571</v>
      </c>
      <c r="Q863" s="253">
        <f>+O863/N863-1</f>
        <v>3.0287472412374061E-2</v>
      </c>
      <c r="R863" s="217" t="s">
        <v>13</v>
      </c>
    </row>
    <row r="864" spans="2:18" ht="14">
      <c r="B864" s="217"/>
      <c r="C864" s="217"/>
      <c r="D864" s="217"/>
      <c r="E864" s="217"/>
      <c r="F864" s="217"/>
      <c r="G864" s="217"/>
      <c r="H864" s="263"/>
      <c r="I864" s="263"/>
      <c r="J864" s="263"/>
      <c r="K864" s="263"/>
      <c r="L864" s="263"/>
      <c r="M864" s="263"/>
      <c r="N864" s="263">
        <f t="shared" si="281"/>
        <v>6.6346153846153841</v>
      </c>
      <c r="O864" s="263">
        <f t="shared" si="281"/>
        <v>1.1355169828729599</v>
      </c>
      <c r="P864" s="263" t="e">
        <f t="shared" si="281"/>
        <v>#DIV/0!</v>
      </c>
      <c r="Q864" s="253">
        <f>+O864/N864-1</f>
        <v>-0.82884961417566982</v>
      </c>
      <c r="R864" s="217" t="s">
        <v>14</v>
      </c>
    </row>
    <row r="865" spans="2:18" ht="14">
      <c r="B865" s="217"/>
      <c r="C865" s="217"/>
      <c r="D865" s="217"/>
      <c r="E865" s="217"/>
      <c r="F865" s="217"/>
      <c r="G865" s="217"/>
      <c r="H865" s="264"/>
      <c r="I865" s="264"/>
      <c r="J865" s="264"/>
      <c r="K865" s="264"/>
      <c r="L865" s="264"/>
      <c r="M865" s="264"/>
      <c r="N865" s="264">
        <f t="shared" si="281"/>
        <v>4.5396039603960396</v>
      </c>
      <c r="O865" s="264">
        <f t="shared" si="281"/>
        <v>0.49742700462801354</v>
      </c>
      <c r="P865" s="264" t="e">
        <f t="shared" si="281"/>
        <v>#DIV/0!</v>
      </c>
      <c r="Q865" s="253">
        <f>+O865/N865-1</f>
        <v>-0.89042502188128814</v>
      </c>
      <c r="R865" s="217" t="s">
        <v>19</v>
      </c>
    </row>
    <row r="866" spans="2:18" ht="14">
      <c r="B866" s="217"/>
      <c r="C866" s="217"/>
      <c r="D866" s="217"/>
      <c r="E866" s="217"/>
      <c r="F866" s="217"/>
      <c r="G866" s="217"/>
      <c r="H866" s="392" t="s">
        <v>2115</v>
      </c>
      <c r="I866" s="392"/>
      <c r="J866" s="392"/>
      <c r="K866" s="392"/>
      <c r="L866" s="392"/>
      <c r="M866" s="392"/>
      <c r="N866" s="392"/>
      <c r="O866" s="392"/>
      <c r="P866" s="392"/>
      <c r="Q866" s="216"/>
      <c r="R866" s="217"/>
    </row>
    <row r="867" spans="2:18" ht="14">
      <c r="B867" s="217"/>
      <c r="C867" s="217"/>
      <c r="D867" s="217"/>
      <c r="E867" s="217"/>
      <c r="F867" s="217"/>
      <c r="G867" s="217"/>
      <c r="H867" s="393" t="s">
        <v>2109</v>
      </c>
      <c r="I867" s="393"/>
      <c r="J867" s="393"/>
      <c r="K867" s="393"/>
      <c r="L867" s="393"/>
      <c r="M867" s="393"/>
      <c r="N867" s="393"/>
      <c r="O867" s="393"/>
      <c r="P867" s="393"/>
      <c r="Q867" s="216"/>
      <c r="R867" s="217"/>
    </row>
    <row r="868" spans="2:18" ht="14">
      <c r="B868" s="217"/>
      <c r="C868" s="217"/>
      <c r="D868" s="217"/>
      <c r="E868" s="217"/>
      <c r="F868" s="217"/>
      <c r="G868" s="217"/>
      <c r="H868" s="276">
        <f t="shared" ref="H868:P871" si="282">+H774+H821</f>
        <v>0</v>
      </c>
      <c r="I868" s="277">
        <f t="shared" si="282"/>
        <v>0</v>
      </c>
      <c r="J868" s="278">
        <f t="shared" si="282"/>
        <v>0</v>
      </c>
      <c r="K868" s="279">
        <f t="shared" si="282"/>
        <v>0</v>
      </c>
      <c r="L868" s="280">
        <f t="shared" si="282"/>
        <v>34493.962999999996</v>
      </c>
      <c r="M868" s="279">
        <f t="shared" si="282"/>
        <v>46286.478000000003</v>
      </c>
      <c r="N868" s="279">
        <f t="shared" si="282"/>
        <v>56479.61</v>
      </c>
      <c r="O868" s="279">
        <f t="shared" si="282"/>
        <v>69092.65800000001</v>
      </c>
      <c r="P868" s="279">
        <f>+P774+P821</f>
        <v>90235.497000000003</v>
      </c>
      <c r="Q868" s="253">
        <f>+O868/N868-1</f>
        <v>0.22332038057628245</v>
      </c>
      <c r="R868" s="217" t="s">
        <v>12</v>
      </c>
    </row>
    <row r="869" spans="2:18" ht="14">
      <c r="B869" s="217"/>
      <c r="C869" s="217"/>
      <c r="D869" s="217"/>
      <c r="E869" s="217"/>
      <c r="F869" s="217"/>
      <c r="G869" s="217"/>
      <c r="H869" s="281">
        <f t="shared" si="282"/>
        <v>0</v>
      </c>
      <c r="I869" s="282">
        <f t="shared" si="282"/>
        <v>0</v>
      </c>
      <c r="J869" s="283">
        <f t="shared" si="282"/>
        <v>0</v>
      </c>
      <c r="K869" s="218">
        <f t="shared" si="282"/>
        <v>0</v>
      </c>
      <c r="L869" s="284">
        <f t="shared" si="282"/>
        <v>37640.118000000002</v>
      </c>
      <c r="M869" s="218">
        <f t="shared" si="282"/>
        <v>49601.478000000003</v>
      </c>
      <c r="N869" s="218">
        <f t="shared" si="282"/>
        <v>58978.566999999995</v>
      </c>
      <c r="O869" s="218">
        <f t="shared" si="282"/>
        <v>74619.964000000007</v>
      </c>
      <c r="P869" s="218">
        <f t="shared" si="282"/>
        <v>96265.270999999993</v>
      </c>
      <c r="Q869" s="253">
        <f>+O869/N869-1</f>
        <v>0.26520476497843726</v>
      </c>
      <c r="R869" s="217" t="s">
        <v>13</v>
      </c>
    </row>
    <row r="870" spans="2:18" ht="14">
      <c r="B870" s="217"/>
      <c r="C870" s="217"/>
      <c r="D870" s="217"/>
      <c r="E870" s="217"/>
      <c r="F870" s="217"/>
      <c r="G870" s="217"/>
      <c r="H870" s="281">
        <f t="shared" si="282"/>
        <v>0</v>
      </c>
      <c r="I870" s="282">
        <f t="shared" si="282"/>
        <v>0</v>
      </c>
      <c r="J870" s="283">
        <f t="shared" si="282"/>
        <v>0</v>
      </c>
      <c r="K870" s="218">
        <f t="shared" si="282"/>
        <v>0</v>
      </c>
      <c r="L870" s="284">
        <f t="shared" si="282"/>
        <v>40615.969000000005</v>
      </c>
      <c r="M870" s="218">
        <f t="shared" si="282"/>
        <v>52627.517</v>
      </c>
      <c r="N870" s="218">
        <f t="shared" si="282"/>
        <v>61958.46</v>
      </c>
      <c r="O870" s="218">
        <f t="shared" si="282"/>
        <v>79466.402000000002</v>
      </c>
      <c r="P870" s="218">
        <f t="shared" si="282"/>
        <v>0</v>
      </c>
      <c r="Q870" s="253">
        <f>+O870/N870-1</f>
        <v>0.28257548686652312</v>
      </c>
      <c r="R870" s="217" t="s">
        <v>14</v>
      </c>
    </row>
    <row r="871" spans="2:18" ht="14">
      <c r="B871" s="217"/>
      <c r="C871" s="217"/>
      <c r="D871" s="217"/>
      <c r="E871" s="217"/>
      <c r="F871" s="217"/>
      <c r="G871" s="217"/>
      <c r="H871" s="285">
        <f t="shared" si="282"/>
        <v>0</v>
      </c>
      <c r="I871" s="286">
        <f t="shared" si="282"/>
        <v>0</v>
      </c>
      <c r="J871" s="287">
        <f t="shared" si="282"/>
        <v>21539.118999999999</v>
      </c>
      <c r="K871" s="288">
        <f t="shared" si="282"/>
        <v>32334.965</v>
      </c>
      <c r="L871" s="289">
        <f t="shared" si="282"/>
        <v>44203.827000000005</v>
      </c>
      <c r="M871" s="288">
        <f t="shared" si="282"/>
        <v>54937.610000000008</v>
      </c>
      <c r="N871" s="288">
        <f t="shared" si="282"/>
        <v>65726.951000000001</v>
      </c>
      <c r="O871" s="288">
        <f t="shared" si="282"/>
        <v>85613.563999999998</v>
      </c>
      <c r="P871" s="288">
        <f t="shared" si="282"/>
        <v>0</v>
      </c>
      <c r="Q871" s="253">
        <f>+O871/N871-1</f>
        <v>0.30256405777897721</v>
      </c>
      <c r="R871" s="217" t="s">
        <v>19</v>
      </c>
    </row>
    <row r="872" spans="2:18" ht="14">
      <c r="B872" s="217"/>
      <c r="C872" s="217"/>
      <c r="D872" s="217"/>
      <c r="E872" s="217"/>
      <c r="F872" s="217"/>
      <c r="G872" s="217"/>
      <c r="H872" s="393" t="s">
        <v>2110</v>
      </c>
      <c r="I872" s="393"/>
      <c r="J872" s="393"/>
      <c r="K872" s="393"/>
      <c r="L872" s="393"/>
      <c r="M872" s="393"/>
      <c r="N872" s="393"/>
      <c r="O872" s="393"/>
      <c r="P872" s="393"/>
      <c r="Q872" s="216"/>
      <c r="R872" s="217"/>
    </row>
    <row r="873" spans="2:18" ht="14">
      <c r="B873" s="217"/>
      <c r="C873" s="217"/>
      <c r="D873" s="217"/>
      <c r="E873" s="217"/>
      <c r="F873" s="217"/>
      <c r="G873" s="217"/>
      <c r="H873" s="222"/>
      <c r="I873" s="222"/>
      <c r="J873" s="222"/>
      <c r="K873" s="222"/>
      <c r="L873" s="222" t="e">
        <f t="shared" ref="L873:O873" si="283">+L868/L$634</f>
        <v>#DIV/0!</v>
      </c>
      <c r="M873" s="222" t="e">
        <f t="shared" si="283"/>
        <v>#DIV/0!</v>
      </c>
      <c r="N873" s="222" t="e">
        <f t="shared" si="283"/>
        <v>#DIV/0!</v>
      </c>
      <c r="O873" s="222" t="e">
        <f t="shared" si="283"/>
        <v>#REF!</v>
      </c>
      <c r="P873" s="222" t="e">
        <f>+P868/P$634</f>
        <v>#DIV/0!</v>
      </c>
      <c r="Q873" s="253" t="e">
        <f>+O873/N873-1</f>
        <v>#REF!</v>
      </c>
      <c r="R873" s="217" t="s">
        <v>12</v>
      </c>
    </row>
    <row r="874" spans="2:18" ht="14">
      <c r="B874" s="217"/>
      <c r="C874" s="217"/>
      <c r="D874" s="217"/>
      <c r="E874" s="217"/>
      <c r="F874" s="217"/>
      <c r="G874" s="217"/>
      <c r="H874" s="263"/>
      <c r="I874" s="263"/>
      <c r="J874" s="263"/>
      <c r="K874" s="263"/>
      <c r="L874" s="263" t="e">
        <f t="shared" ref="L874:O874" si="284">+L869/L$635</f>
        <v>#NUM!</v>
      </c>
      <c r="M874" s="263" t="e">
        <f t="shared" si="284"/>
        <v>#NUM!</v>
      </c>
      <c r="N874" s="263" t="e">
        <f t="shared" si="284"/>
        <v>#NUM!</v>
      </c>
      <c r="O874" s="263" t="e">
        <f t="shared" si="284"/>
        <v>#REF!</v>
      </c>
      <c r="P874" s="263" t="e">
        <f>+P869/P$635</f>
        <v>#NUM!</v>
      </c>
      <c r="Q874" s="253" t="e">
        <f>+O874/N874-1</f>
        <v>#REF!</v>
      </c>
      <c r="R874" s="217" t="s">
        <v>13</v>
      </c>
    </row>
    <row r="875" spans="2:18" ht="14">
      <c r="B875" s="217"/>
      <c r="C875" s="217"/>
      <c r="D875" s="217"/>
      <c r="E875" s="217"/>
      <c r="F875" s="217"/>
      <c r="G875" s="217"/>
      <c r="H875" s="263"/>
      <c r="I875" s="263"/>
      <c r="J875" s="263"/>
      <c r="K875" s="263"/>
      <c r="L875" s="263">
        <f t="shared" ref="L875:O875" si="285">+L870/L$636</f>
        <v>66583.555737704912</v>
      </c>
      <c r="M875" s="263">
        <f t="shared" si="285"/>
        <v>60491.398850574704</v>
      </c>
      <c r="N875" s="263">
        <f t="shared" si="285"/>
        <v>52955.948717948711</v>
      </c>
      <c r="O875" s="263">
        <f t="shared" si="285"/>
        <v>51601.559740259741</v>
      </c>
      <c r="P875" s="291">
        <f>+P870/P$636</f>
        <v>0</v>
      </c>
      <c r="Q875" s="253">
        <f>+O875/N875-1</f>
        <v>-2.5575766471537476E-2</v>
      </c>
      <c r="R875" s="217" t="s">
        <v>14</v>
      </c>
    </row>
    <row r="876" spans="2:18" ht="14">
      <c r="B876" s="217"/>
      <c r="C876" s="217"/>
      <c r="D876" s="217"/>
      <c r="E876" s="217"/>
      <c r="F876" s="217"/>
      <c r="G876" s="217"/>
      <c r="H876" s="264"/>
      <c r="I876" s="264"/>
      <c r="J876" s="264">
        <f t="shared" ref="J876:O876" si="286">+J871/J$637</f>
        <v>1001.3653280321362</v>
      </c>
      <c r="K876" s="264">
        <f t="shared" si="286"/>
        <v>973.88225122724702</v>
      </c>
      <c r="L876" s="264">
        <f t="shared" si="286"/>
        <v>1026.6196784904294</v>
      </c>
      <c r="M876" s="264">
        <f t="shared" si="286"/>
        <v>1030.1286451879384</v>
      </c>
      <c r="N876" s="264">
        <f t="shared" si="286"/>
        <v>1246.6633885310123</v>
      </c>
      <c r="O876" s="264" t="e">
        <f t="shared" si="286"/>
        <v>#REF!</v>
      </c>
      <c r="P876" s="264">
        <f>+P871/P$637</f>
        <v>0</v>
      </c>
      <c r="Q876" s="253" t="e">
        <f>+O876/N876-1</f>
        <v>#REF!</v>
      </c>
      <c r="R876" s="217" t="s">
        <v>19</v>
      </c>
    </row>
    <row r="877" spans="2:18" ht="14">
      <c r="B877" s="217"/>
      <c r="C877" s="217"/>
      <c r="D877" s="217"/>
      <c r="E877" s="217"/>
      <c r="F877" s="217"/>
      <c r="G877" s="217"/>
      <c r="H877" s="393" t="s">
        <v>2111</v>
      </c>
      <c r="I877" s="393"/>
      <c r="J877" s="393"/>
      <c r="K877" s="393"/>
      <c r="L877" s="393"/>
      <c r="M877" s="393"/>
      <c r="N877" s="393"/>
      <c r="O877" s="393"/>
      <c r="P877" s="393"/>
      <c r="Q877" s="216"/>
      <c r="R877" s="217"/>
    </row>
    <row r="878" spans="2:18" ht="14">
      <c r="B878" s="217"/>
      <c r="C878" s="217"/>
      <c r="D878" s="217"/>
      <c r="E878" s="217"/>
      <c r="F878" s="217"/>
      <c r="G878" s="217"/>
      <c r="H878" s="276">
        <f t="shared" ref="H878:P881" si="287">+H784+H831</f>
        <v>0</v>
      </c>
      <c r="I878" s="277">
        <f t="shared" si="287"/>
        <v>0</v>
      </c>
      <c r="J878" s="278">
        <f t="shared" si="287"/>
        <v>0</v>
      </c>
      <c r="K878" s="279">
        <f t="shared" si="287"/>
        <v>0</v>
      </c>
      <c r="L878" s="280">
        <f t="shared" si="287"/>
        <v>3026.913</v>
      </c>
      <c r="M878" s="279">
        <f t="shared" si="287"/>
        <v>3779.1669999999999</v>
      </c>
      <c r="N878" s="279">
        <f t="shared" si="287"/>
        <v>5456.2750000000005</v>
      </c>
      <c r="O878" s="279">
        <f t="shared" si="287"/>
        <v>3744.2749999999996</v>
      </c>
      <c r="P878" s="279">
        <f>+P784+P831</f>
        <v>6747.2209999999995</v>
      </c>
      <c r="Q878" s="253">
        <f>+O878/N878-1</f>
        <v>-0.31376717632450724</v>
      </c>
      <c r="R878" s="217" t="s">
        <v>12</v>
      </c>
    </row>
    <row r="879" spans="2:18" ht="14">
      <c r="B879" s="217"/>
      <c r="C879" s="217"/>
      <c r="D879" s="217"/>
      <c r="E879" s="217"/>
      <c r="F879" s="217"/>
      <c r="G879" s="217"/>
      <c r="H879" s="281">
        <f t="shared" si="287"/>
        <v>0</v>
      </c>
      <c r="I879" s="282">
        <f t="shared" si="287"/>
        <v>0</v>
      </c>
      <c r="J879" s="283">
        <f t="shared" si="287"/>
        <v>0</v>
      </c>
      <c r="K879" s="218">
        <f t="shared" si="287"/>
        <v>0</v>
      </c>
      <c r="L879" s="284">
        <f t="shared" si="287"/>
        <v>3269.73</v>
      </c>
      <c r="M879" s="218">
        <f t="shared" si="287"/>
        <v>4227.0010000000002</v>
      </c>
      <c r="N879" s="218">
        <f t="shared" si="287"/>
        <v>3702.8960000000002</v>
      </c>
      <c r="O879" s="218">
        <f t="shared" si="287"/>
        <v>4328.2079999999996</v>
      </c>
      <c r="P879" s="218">
        <f t="shared" si="287"/>
        <v>9032.0500000000011</v>
      </c>
      <c r="Q879" s="253">
        <f>+O879/N879-1</f>
        <v>0.168871067402379</v>
      </c>
      <c r="R879" s="217" t="s">
        <v>13</v>
      </c>
    </row>
    <row r="880" spans="2:18" ht="14">
      <c r="B880" s="217"/>
      <c r="C880" s="217"/>
      <c r="D880" s="217"/>
      <c r="E880" s="217"/>
      <c r="F880" s="217"/>
      <c r="G880" s="217"/>
      <c r="H880" s="281">
        <f t="shared" si="287"/>
        <v>0</v>
      </c>
      <c r="I880" s="282">
        <f t="shared" si="287"/>
        <v>0</v>
      </c>
      <c r="J880" s="283">
        <f t="shared" si="287"/>
        <v>0</v>
      </c>
      <c r="K880" s="218">
        <f t="shared" si="287"/>
        <v>0</v>
      </c>
      <c r="L880" s="284">
        <f t="shared" si="287"/>
        <v>3596.931</v>
      </c>
      <c r="M880" s="218">
        <f t="shared" si="287"/>
        <v>4489.2079999999996</v>
      </c>
      <c r="N880" s="218">
        <f t="shared" si="287"/>
        <v>4582.1940000000004</v>
      </c>
      <c r="O880" s="218">
        <f t="shared" si="287"/>
        <v>4488.1980000000003</v>
      </c>
      <c r="P880" s="218">
        <f t="shared" si="287"/>
        <v>0</v>
      </c>
      <c r="Q880" s="253">
        <f>+O880/N880-1</f>
        <v>-2.0513317419559307E-2</v>
      </c>
      <c r="R880" s="217" t="s">
        <v>14</v>
      </c>
    </row>
    <row r="881" spans="2:18" ht="14">
      <c r="B881" s="217"/>
      <c r="C881" s="217"/>
      <c r="D881" s="217"/>
      <c r="E881" s="217"/>
      <c r="F881" s="217"/>
      <c r="G881" s="217"/>
      <c r="H881" s="285">
        <f t="shared" si="287"/>
        <v>0</v>
      </c>
      <c r="I881" s="286">
        <f t="shared" si="287"/>
        <v>0</v>
      </c>
      <c r="J881" s="287">
        <f t="shared" si="287"/>
        <v>1751.2380000000001</v>
      </c>
      <c r="K881" s="288">
        <f t="shared" si="287"/>
        <v>2846.41</v>
      </c>
      <c r="L881" s="289">
        <f t="shared" si="287"/>
        <v>3303.8229999999999</v>
      </c>
      <c r="M881" s="288">
        <f t="shared" si="287"/>
        <v>4778.5870000000004</v>
      </c>
      <c r="N881" s="288">
        <f t="shared" si="287"/>
        <v>4493.6149999999998</v>
      </c>
      <c r="O881" s="288">
        <f t="shared" si="287"/>
        <v>4922.9369999999999</v>
      </c>
      <c r="P881" s="288">
        <f t="shared" si="287"/>
        <v>0</v>
      </c>
      <c r="Q881" s="253">
        <f>+O881/N881-1</f>
        <v>9.5540450172077573E-2</v>
      </c>
      <c r="R881" s="217" t="s">
        <v>19</v>
      </c>
    </row>
    <row r="882" spans="2:18" ht="14">
      <c r="B882" s="217"/>
      <c r="C882" s="217"/>
      <c r="D882" s="217"/>
      <c r="E882" s="217"/>
      <c r="F882" s="217"/>
      <c r="G882" s="217"/>
      <c r="H882" s="393" t="s">
        <v>2112</v>
      </c>
      <c r="I882" s="393"/>
      <c r="J882" s="393"/>
      <c r="K882" s="393"/>
      <c r="L882" s="393"/>
      <c r="M882" s="393"/>
      <c r="N882" s="393"/>
      <c r="O882" s="393"/>
      <c r="P882" s="393"/>
      <c r="Q882" s="216"/>
      <c r="R882" s="217"/>
    </row>
    <row r="883" spans="2:18" ht="14">
      <c r="B883" s="217"/>
      <c r="C883" s="217"/>
      <c r="D883" s="217"/>
      <c r="E883" s="217"/>
      <c r="F883" s="217"/>
      <c r="G883" s="217"/>
      <c r="H883" s="222"/>
      <c r="I883" s="222"/>
      <c r="J883" s="222"/>
      <c r="K883" s="222"/>
      <c r="L883" s="222" t="e">
        <f t="shared" ref="L883:O883" si="288">+L878/L$634</f>
        <v>#DIV/0!</v>
      </c>
      <c r="M883" s="222" t="e">
        <f t="shared" si="288"/>
        <v>#DIV/0!</v>
      </c>
      <c r="N883" s="222" t="e">
        <f t="shared" si="288"/>
        <v>#DIV/0!</v>
      </c>
      <c r="O883" s="222" t="e">
        <f t="shared" si="288"/>
        <v>#REF!</v>
      </c>
      <c r="P883" s="222" t="e">
        <f>+P878/P$634</f>
        <v>#DIV/0!</v>
      </c>
      <c r="Q883" s="253" t="e">
        <f>+O883/N883-1</f>
        <v>#REF!</v>
      </c>
      <c r="R883" s="217" t="s">
        <v>12</v>
      </c>
    </row>
    <row r="884" spans="2:18" ht="14">
      <c r="B884" s="217"/>
      <c r="C884" s="217"/>
      <c r="D884" s="217"/>
      <c r="E884" s="217"/>
      <c r="F884" s="217"/>
      <c r="G884" s="217"/>
      <c r="H884" s="263"/>
      <c r="I884" s="263"/>
      <c r="J884" s="263"/>
      <c r="K884" s="263"/>
      <c r="L884" s="263" t="e">
        <f t="shared" ref="L884:O884" si="289">+L879/L$635</f>
        <v>#NUM!</v>
      </c>
      <c r="M884" s="263" t="e">
        <f t="shared" si="289"/>
        <v>#NUM!</v>
      </c>
      <c r="N884" s="263" t="e">
        <f t="shared" si="289"/>
        <v>#NUM!</v>
      </c>
      <c r="O884" s="263" t="e">
        <f t="shared" si="289"/>
        <v>#REF!</v>
      </c>
      <c r="P884" s="263" t="e">
        <f>+P879/P$635</f>
        <v>#NUM!</v>
      </c>
      <c r="Q884" s="253" t="e">
        <f>+O884/N884-1</f>
        <v>#REF!</v>
      </c>
      <c r="R884" s="217" t="s">
        <v>13</v>
      </c>
    </row>
    <row r="885" spans="2:18" ht="14">
      <c r="B885" s="217"/>
      <c r="C885" s="217"/>
      <c r="D885" s="217"/>
      <c r="E885" s="217"/>
      <c r="F885" s="217"/>
      <c r="G885" s="217"/>
      <c r="H885" s="263"/>
      <c r="I885" s="263"/>
      <c r="J885" s="263"/>
      <c r="K885" s="263"/>
      <c r="L885" s="263">
        <f t="shared" ref="L885:O885" si="290">+L880/L$636</f>
        <v>5896.6081967213104</v>
      </c>
      <c r="M885" s="263">
        <f t="shared" si="290"/>
        <v>5160.0091954022982</v>
      </c>
      <c r="N885" s="263">
        <f t="shared" si="290"/>
        <v>3916.4051282051282</v>
      </c>
      <c r="O885" s="263">
        <f t="shared" si="290"/>
        <v>2914.4142857142861</v>
      </c>
      <c r="P885" s="291">
        <f>+P880/P$636</f>
        <v>0</v>
      </c>
      <c r="Q885" s="253">
        <f>+O885/N885-1</f>
        <v>-0.25584453336421054</v>
      </c>
      <c r="R885" s="217" t="s">
        <v>14</v>
      </c>
    </row>
    <row r="886" spans="2:18" ht="14">
      <c r="B886" s="217"/>
      <c r="C886" s="217"/>
      <c r="D886" s="217"/>
      <c r="E886" s="217"/>
      <c r="F886" s="217"/>
      <c r="G886" s="217"/>
      <c r="H886" s="264"/>
      <c r="I886" s="264"/>
      <c r="J886" s="264">
        <f t="shared" ref="J886:O886" si="291">+J881/J$637</f>
        <v>81.416004727600154</v>
      </c>
      <c r="K886" s="264">
        <f t="shared" si="291"/>
        <v>85.729741124375678</v>
      </c>
      <c r="L886" s="264">
        <f t="shared" si="291"/>
        <v>76.730227589780526</v>
      </c>
      <c r="M886" s="264">
        <f t="shared" si="291"/>
        <v>89.602721199970205</v>
      </c>
      <c r="N886" s="264">
        <f t="shared" si="291"/>
        <v>85.231784183230786</v>
      </c>
      <c r="O886" s="264" t="e">
        <f t="shared" si="291"/>
        <v>#REF!</v>
      </c>
      <c r="P886" s="264">
        <f>+P881/P$637</f>
        <v>0</v>
      </c>
      <c r="Q886" s="253" t="e">
        <f>+O886/N886-1</f>
        <v>#REF!</v>
      </c>
      <c r="R886" s="217" t="s">
        <v>19</v>
      </c>
    </row>
    <row r="887" spans="2:18" ht="14">
      <c r="B887" s="217"/>
      <c r="C887" s="217"/>
      <c r="D887" s="217"/>
      <c r="E887" s="217"/>
      <c r="F887" s="217"/>
      <c r="G887" s="217"/>
      <c r="H887" s="400" t="s">
        <v>2113</v>
      </c>
      <c r="I887" s="400"/>
      <c r="J887" s="400"/>
      <c r="K887" s="400"/>
      <c r="L887" s="400"/>
      <c r="M887" s="400"/>
      <c r="N887" s="400"/>
      <c r="O887" s="400"/>
      <c r="P887" s="400"/>
      <c r="Q887" s="216"/>
      <c r="R887" s="217"/>
    </row>
    <row r="888" spans="2:18" ht="14">
      <c r="B888" s="217"/>
      <c r="C888" s="217"/>
      <c r="D888" s="217"/>
      <c r="E888" s="217"/>
      <c r="F888" s="217"/>
      <c r="G888" s="217"/>
      <c r="H888" s="276">
        <f t="shared" ref="H888:P891" si="292">+H794+H841</f>
        <v>0</v>
      </c>
      <c r="I888" s="277">
        <f t="shared" si="292"/>
        <v>0</v>
      </c>
      <c r="J888" s="278">
        <f t="shared" si="292"/>
        <v>0</v>
      </c>
      <c r="K888" s="279">
        <f t="shared" si="292"/>
        <v>0</v>
      </c>
      <c r="L888" s="280">
        <f t="shared" si="292"/>
        <v>491.238</v>
      </c>
      <c r="M888" s="279">
        <f t="shared" si="292"/>
        <v>526.74199999999996</v>
      </c>
      <c r="N888" s="279">
        <f t="shared" si="292"/>
        <v>738.33399999999995</v>
      </c>
      <c r="O888" s="279">
        <f t="shared" si="292"/>
        <v>708.91500000000008</v>
      </c>
      <c r="P888" s="279">
        <f>+P794+P841</f>
        <v>1629.5790000000002</v>
      </c>
      <c r="Q888" s="253">
        <f>+O888/N888-1</f>
        <v>-3.9845110749335499E-2</v>
      </c>
      <c r="R888" s="217" t="s">
        <v>12</v>
      </c>
    </row>
    <row r="889" spans="2:18" ht="14">
      <c r="B889" s="217"/>
      <c r="C889" s="217"/>
      <c r="D889" s="217"/>
      <c r="E889" s="217"/>
      <c r="F889" s="217"/>
      <c r="G889" s="217"/>
      <c r="H889" s="281">
        <f t="shared" si="292"/>
        <v>0</v>
      </c>
      <c r="I889" s="282">
        <f t="shared" si="292"/>
        <v>0</v>
      </c>
      <c r="J889" s="283">
        <f t="shared" si="292"/>
        <v>0</v>
      </c>
      <c r="K889" s="218">
        <f t="shared" si="292"/>
        <v>0</v>
      </c>
      <c r="L889" s="284">
        <f t="shared" si="292"/>
        <v>558.875</v>
      </c>
      <c r="M889" s="218">
        <f t="shared" si="292"/>
        <v>594.92599999999993</v>
      </c>
      <c r="N889" s="218">
        <f t="shared" si="292"/>
        <v>660.70100000000002</v>
      </c>
      <c r="O889" s="218">
        <f t="shared" si="292"/>
        <v>882.43799999999999</v>
      </c>
      <c r="P889" s="218">
        <f t="shared" si="292"/>
        <v>2104.0259999999998</v>
      </c>
      <c r="Q889" s="253">
        <f>+O889/N889-1</f>
        <v>0.33560869440185503</v>
      </c>
      <c r="R889" s="217" t="s">
        <v>13</v>
      </c>
    </row>
    <row r="890" spans="2:18" ht="14">
      <c r="B890" s="217"/>
      <c r="C890" s="217"/>
      <c r="D890" s="217"/>
      <c r="E890" s="217"/>
      <c r="F890" s="217"/>
      <c r="G890" s="217"/>
      <c r="H890" s="281">
        <f t="shared" si="292"/>
        <v>0</v>
      </c>
      <c r="I890" s="282">
        <f t="shared" si="292"/>
        <v>0</v>
      </c>
      <c r="J890" s="283">
        <f t="shared" si="292"/>
        <v>0</v>
      </c>
      <c r="K890" s="218">
        <f t="shared" si="292"/>
        <v>0</v>
      </c>
      <c r="L890" s="284">
        <f t="shared" si="292"/>
        <v>565.56500000000005</v>
      </c>
      <c r="M890" s="218">
        <f t="shared" si="292"/>
        <v>564.74800000000005</v>
      </c>
      <c r="N890" s="218">
        <f t="shared" si="292"/>
        <v>674.44299999999998</v>
      </c>
      <c r="O890" s="218">
        <f t="shared" si="292"/>
        <v>997.00400000000002</v>
      </c>
      <c r="P890" s="218">
        <f t="shared" si="292"/>
        <v>0</v>
      </c>
      <c r="Q890" s="253">
        <f>+O890/N890-1</f>
        <v>0.4782628035282448</v>
      </c>
      <c r="R890" s="217" t="s">
        <v>14</v>
      </c>
    </row>
    <row r="891" spans="2:18" ht="14">
      <c r="B891" s="217"/>
      <c r="C891" s="217"/>
      <c r="D891" s="217"/>
      <c r="E891" s="217"/>
      <c r="F891" s="217"/>
      <c r="G891" s="217"/>
      <c r="H891" s="285">
        <f t="shared" si="292"/>
        <v>0</v>
      </c>
      <c r="I891" s="286">
        <f t="shared" si="292"/>
        <v>0</v>
      </c>
      <c r="J891" s="287">
        <f t="shared" si="292"/>
        <v>250.88399999999996</v>
      </c>
      <c r="K891" s="288">
        <f t="shared" si="292"/>
        <v>441.19799999999998</v>
      </c>
      <c r="L891" s="289">
        <f t="shared" si="292"/>
        <v>539.82299999999998</v>
      </c>
      <c r="M891" s="288">
        <f t="shared" si="292"/>
        <v>621.49900000000002</v>
      </c>
      <c r="N891" s="288">
        <f t="shared" si="292"/>
        <v>747.38099999999997</v>
      </c>
      <c r="O891" s="288">
        <f t="shared" si="292"/>
        <v>1275.934</v>
      </c>
      <c r="P891" s="288">
        <f t="shared" si="292"/>
        <v>0</v>
      </c>
      <c r="Q891" s="253">
        <f>+O891/N891-1</f>
        <v>0.70720689982753115</v>
      </c>
      <c r="R891" s="217" t="s">
        <v>19</v>
      </c>
    </row>
    <row r="892" spans="2:18" ht="14">
      <c r="B892" s="217"/>
      <c r="C892" s="217"/>
      <c r="D892" s="217"/>
      <c r="E892" s="217"/>
      <c r="F892" s="217"/>
      <c r="G892" s="217"/>
      <c r="H892" s="400" t="s">
        <v>2114</v>
      </c>
      <c r="I892" s="400"/>
      <c r="J892" s="400"/>
      <c r="K892" s="400"/>
      <c r="L892" s="400"/>
      <c r="M892" s="400"/>
      <c r="N892" s="400"/>
      <c r="O892" s="400"/>
      <c r="P892" s="400"/>
      <c r="Q892" s="216"/>
      <c r="R892" s="217"/>
    </row>
    <row r="893" spans="2:18" ht="14">
      <c r="B893" s="217"/>
      <c r="C893" s="217"/>
      <c r="D893" s="217"/>
      <c r="E893" s="217"/>
      <c r="F893" s="217"/>
      <c r="G893" s="217"/>
      <c r="H893" s="265"/>
      <c r="I893" s="265"/>
      <c r="J893" s="265"/>
      <c r="K893" s="265"/>
      <c r="L893" s="265" t="e">
        <f t="shared" ref="L893:O893" si="293">+L888/L$634</f>
        <v>#DIV/0!</v>
      </c>
      <c r="M893" s="265" t="e">
        <f t="shared" si="293"/>
        <v>#DIV/0!</v>
      </c>
      <c r="N893" s="265" t="e">
        <f t="shared" si="293"/>
        <v>#DIV/0!</v>
      </c>
      <c r="O893" s="265" t="e">
        <f t="shared" si="293"/>
        <v>#REF!</v>
      </c>
      <c r="P893" s="265" t="e">
        <f>+P888/P$634</f>
        <v>#DIV/0!</v>
      </c>
      <c r="Q893" s="253" t="e">
        <f>+O893/N893-1</f>
        <v>#REF!</v>
      </c>
      <c r="R893" s="217" t="s">
        <v>12</v>
      </c>
    </row>
    <row r="894" spans="2:18" ht="14">
      <c r="B894" s="217"/>
      <c r="C894" s="217"/>
      <c r="D894" s="217"/>
      <c r="E894" s="217"/>
      <c r="F894" s="217"/>
      <c r="G894" s="217"/>
      <c r="H894" s="265"/>
      <c r="I894" s="265"/>
      <c r="J894" s="265"/>
      <c r="K894" s="265"/>
      <c r="L894" s="265" t="e">
        <f t="shared" ref="L894:O894" si="294">+L889/L$635</f>
        <v>#NUM!</v>
      </c>
      <c r="M894" s="265" t="e">
        <f t="shared" si="294"/>
        <v>#NUM!</v>
      </c>
      <c r="N894" s="265" t="e">
        <f t="shared" si="294"/>
        <v>#NUM!</v>
      </c>
      <c r="O894" s="265" t="e">
        <f t="shared" si="294"/>
        <v>#REF!</v>
      </c>
      <c r="P894" s="265" t="e">
        <f>+P889/P$635</f>
        <v>#NUM!</v>
      </c>
      <c r="Q894" s="253" t="e">
        <f>+O894/N894-1</f>
        <v>#REF!</v>
      </c>
      <c r="R894" s="217" t="s">
        <v>13</v>
      </c>
    </row>
    <row r="895" spans="2:18" ht="14">
      <c r="B895" s="217"/>
      <c r="C895" s="217"/>
      <c r="D895" s="217"/>
      <c r="E895" s="217"/>
      <c r="F895" s="217"/>
      <c r="G895" s="217"/>
      <c r="H895" s="265"/>
      <c r="I895" s="265"/>
      <c r="J895" s="265"/>
      <c r="K895" s="265"/>
      <c r="L895" s="265">
        <f t="shared" ref="L895:O895" si="295">+L890/L$636</f>
        <v>927.15573770491801</v>
      </c>
      <c r="M895" s="265">
        <f t="shared" si="295"/>
        <v>649.135632183908</v>
      </c>
      <c r="N895" s="265">
        <f t="shared" si="295"/>
        <v>576.44700854700841</v>
      </c>
      <c r="O895" s="265">
        <f t="shared" si="295"/>
        <v>647.40519480519481</v>
      </c>
      <c r="P895" s="265">
        <f>+P890/P$636</f>
        <v>0</v>
      </c>
      <c r="Q895" s="253">
        <f>+O895/N895-1</f>
        <v>0.12309576631691344</v>
      </c>
      <c r="R895" s="217" t="s">
        <v>14</v>
      </c>
    </row>
    <row r="896" spans="2:18" ht="14">
      <c r="B896" s="217"/>
      <c r="C896" s="217"/>
      <c r="D896" s="217"/>
      <c r="E896" s="217"/>
      <c r="F896" s="217"/>
      <c r="G896" s="217"/>
      <c r="H896" s="265"/>
      <c r="I896" s="265"/>
      <c r="J896" s="265">
        <f t="shared" ref="J896:O896" si="296">+J891/J$637</f>
        <v>11.663733273306788</v>
      </c>
      <c r="K896" s="265">
        <f t="shared" si="296"/>
        <v>13.288243901824508</v>
      </c>
      <c r="L896" s="265">
        <f t="shared" si="296"/>
        <v>12.537215718940782</v>
      </c>
      <c r="M896" s="265">
        <f t="shared" si="296"/>
        <v>11.653654442842681</v>
      </c>
      <c r="N896" s="265">
        <f t="shared" si="296"/>
        <v>14.175806359611851</v>
      </c>
      <c r="O896" s="265" t="e">
        <f t="shared" si="296"/>
        <v>#REF!</v>
      </c>
      <c r="P896" s="265">
        <f>+P891/P$637</f>
        <v>0</v>
      </c>
      <c r="Q896" s="253" t="e">
        <f>+O896/N896-1</f>
        <v>#REF!</v>
      </c>
      <c r="R896" s="217" t="s">
        <v>19</v>
      </c>
    </row>
    <row r="897" spans="2:18" ht="14">
      <c r="B897" s="217"/>
      <c r="C897" s="217"/>
      <c r="D897" s="217"/>
      <c r="E897" s="217"/>
      <c r="F897" s="217"/>
      <c r="G897" s="217"/>
      <c r="H897" s="393" t="s">
        <v>2115</v>
      </c>
      <c r="I897" s="393"/>
      <c r="J897" s="393"/>
      <c r="K897" s="393"/>
      <c r="L897" s="393"/>
      <c r="M897" s="393"/>
      <c r="N897" s="393"/>
      <c r="O897" s="393"/>
      <c r="P897" s="393"/>
      <c r="Q897" s="216"/>
      <c r="R897" s="217"/>
    </row>
    <row r="898" spans="2:18" ht="14">
      <c r="B898" s="217"/>
      <c r="C898" s="217"/>
      <c r="D898" s="217"/>
      <c r="E898" s="217"/>
      <c r="F898" s="217"/>
      <c r="G898" s="217"/>
      <c r="H898" s="276">
        <f t="shared" ref="H898:P901" si="297">+H868+H878+H888</f>
        <v>0</v>
      </c>
      <c r="I898" s="277">
        <f t="shared" si="297"/>
        <v>0</v>
      </c>
      <c r="J898" s="278">
        <f t="shared" si="297"/>
        <v>0</v>
      </c>
      <c r="K898" s="279">
        <f t="shared" si="297"/>
        <v>0</v>
      </c>
      <c r="L898" s="280">
        <f t="shared" si="297"/>
        <v>38012.113999999994</v>
      </c>
      <c r="M898" s="279">
        <f t="shared" si="297"/>
        <v>50592.387000000002</v>
      </c>
      <c r="N898" s="279">
        <f t="shared" si="297"/>
        <v>62674.219000000005</v>
      </c>
      <c r="O898" s="279">
        <f t="shared" si="297"/>
        <v>73545.847999999998</v>
      </c>
      <c r="P898" s="279">
        <f t="shared" si="297"/>
        <v>98612.297000000006</v>
      </c>
      <c r="Q898" s="253">
        <f>+P898/O898-1</f>
        <v>0.34082752027007701</v>
      </c>
      <c r="R898" s="217" t="s">
        <v>12</v>
      </c>
    </row>
    <row r="899" spans="2:18" ht="14">
      <c r="B899" s="217"/>
      <c r="C899" s="217"/>
      <c r="D899" s="217"/>
      <c r="E899" s="217"/>
      <c r="F899" s="217"/>
      <c r="G899" s="217"/>
      <c r="H899" s="281">
        <f t="shared" si="297"/>
        <v>0</v>
      </c>
      <c r="I899" s="282">
        <f t="shared" si="297"/>
        <v>0</v>
      </c>
      <c r="J899" s="283">
        <f t="shared" si="297"/>
        <v>0</v>
      </c>
      <c r="K899" s="218">
        <f t="shared" si="297"/>
        <v>0</v>
      </c>
      <c r="L899" s="284">
        <f t="shared" si="297"/>
        <v>41468.723000000005</v>
      </c>
      <c r="M899" s="218">
        <f t="shared" si="297"/>
        <v>54423.405000000006</v>
      </c>
      <c r="N899" s="218">
        <f t="shared" si="297"/>
        <v>63342.163999999997</v>
      </c>
      <c r="O899" s="218">
        <f t="shared" si="297"/>
        <v>79830.61</v>
      </c>
      <c r="P899" s="218">
        <f t="shared" si="297"/>
        <v>107401.34699999999</v>
      </c>
      <c r="Q899" s="253">
        <f t="shared" ref="Q899:Q901" si="298">+P899/O899-1</f>
        <v>0.3453654807347708</v>
      </c>
      <c r="R899" s="217" t="s">
        <v>13</v>
      </c>
    </row>
    <row r="900" spans="2:18" ht="14">
      <c r="B900" s="217"/>
      <c r="C900" s="217"/>
      <c r="D900" s="217"/>
      <c r="E900" s="217"/>
      <c r="F900" s="217"/>
      <c r="G900" s="217"/>
      <c r="H900" s="281">
        <f t="shared" si="297"/>
        <v>0</v>
      </c>
      <c r="I900" s="282">
        <f t="shared" si="297"/>
        <v>0</v>
      </c>
      <c r="J900" s="283">
        <f t="shared" si="297"/>
        <v>0</v>
      </c>
      <c r="K900" s="218">
        <f t="shared" si="297"/>
        <v>0</v>
      </c>
      <c r="L900" s="284">
        <f t="shared" si="297"/>
        <v>44778.465000000004</v>
      </c>
      <c r="M900" s="218">
        <f t="shared" si="297"/>
        <v>57681.472999999998</v>
      </c>
      <c r="N900" s="218">
        <f t="shared" si="297"/>
        <v>67215.096999999994</v>
      </c>
      <c r="O900" s="218">
        <f t="shared" si="297"/>
        <v>84951.604000000007</v>
      </c>
      <c r="P900" s="218">
        <f t="shared" si="297"/>
        <v>0</v>
      </c>
      <c r="Q900" s="253">
        <f t="shared" si="298"/>
        <v>-1</v>
      </c>
      <c r="R900" s="217" t="s">
        <v>14</v>
      </c>
    </row>
    <row r="901" spans="2:18" ht="14">
      <c r="B901" s="217"/>
      <c r="C901" s="217"/>
      <c r="D901" s="217"/>
      <c r="E901" s="217"/>
      <c r="F901" s="217"/>
      <c r="G901" s="217"/>
      <c r="H901" s="285">
        <f t="shared" si="297"/>
        <v>0</v>
      </c>
      <c r="I901" s="286">
        <f t="shared" si="297"/>
        <v>0</v>
      </c>
      <c r="J901" s="287">
        <f t="shared" si="297"/>
        <v>23541.240999999998</v>
      </c>
      <c r="K901" s="288">
        <f t="shared" si="297"/>
        <v>35622.572999999997</v>
      </c>
      <c r="L901" s="289">
        <f t="shared" si="297"/>
        <v>48047.472999999998</v>
      </c>
      <c r="M901" s="288">
        <f t="shared" si="297"/>
        <v>60337.696000000011</v>
      </c>
      <c r="N901" s="288">
        <f t="shared" si="297"/>
        <v>70967.947</v>
      </c>
      <c r="O901" s="288">
        <f t="shared" si="297"/>
        <v>91812.434999999998</v>
      </c>
      <c r="P901" s="288">
        <f>+P899</f>
        <v>107401.34699999999</v>
      </c>
      <c r="Q901" s="253">
        <f t="shared" si="298"/>
        <v>0.16979085676139616</v>
      </c>
      <c r="R901" s="217" t="s">
        <v>19</v>
      </c>
    </row>
    <row r="902" spans="2:18" ht="14">
      <c r="B902" s="217"/>
      <c r="C902" s="217"/>
      <c r="D902" s="217"/>
      <c r="E902" s="217"/>
      <c r="F902" s="217"/>
      <c r="G902" s="217"/>
      <c r="H902" s="274"/>
      <c r="I902" s="274"/>
      <c r="J902" s="274"/>
      <c r="K902" s="292">
        <f t="shared" ref="K902:O902" si="299">+K901/J901-1</f>
        <v>0.51319860325120503</v>
      </c>
      <c r="L902" s="292">
        <f t="shared" si="299"/>
        <v>0.34879288478123138</v>
      </c>
      <c r="M902" s="292">
        <f t="shared" si="299"/>
        <v>0.25579332757000595</v>
      </c>
      <c r="N902" s="292">
        <f t="shared" si="299"/>
        <v>0.17617926610919965</v>
      </c>
      <c r="O902" s="292">
        <f t="shared" si="299"/>
        <v>0.29371693674610588</v>
      </c>
      <c r="P902" s="292">
        <f>+P901/O901-1</f>
        <v>0.16979085676139616</v>
      </c>
      <c r="Q902" s="253"/>
      <c r="R902" s="217" t="s">
        <v>744</v>
      </c>
    </row>
    <row r="903" spans="2:18" ht="14">
      <c r="B903" s="217"/>
      <c r="C903" s="217"/>
      <c r="D903" s="217"/>
      <c r="E903" s="217"/>
      <c r="F903" s="217"/>
      <c r="G903" s="217"/>
      <c r="H903" s="393" t="s">
        <v>2116</v>
      </c>
      <c r="I903" s="393"/>
      <c r="J903" s="393"/>
      <c r="K903" s="393"/>
      <c r="L903" s="393"/>
      <c r="M903" s="393"/>
      <c r="N903" s="393"/>
      <c r="O903" s="393"/>
      <c r="P903" s="393"/>
      <c r="Q903" s="216"/>
      <c r="R903" s="217"/>
    </row>
    <row r="904" spans="2:18" ht="14">
      <c r="B904" s="217"/>
      <c r="C904" s="217"/>
      <c r="D904" s="217"/>
      <c r="E904" s="217"/>
      <c r="F904" s="217"/>
      <c r="G904" s="217"/>
      <c r="H904" s="276">
        <f t="shared" ref="H904:P907" si="300">+H810+H857</f>
        <v>0</v>
      </c>
      <c r="I904" s="277">
        <f t="shared" si="300"/>
        <v>0</v>
      </c>
      <c r="J904" s="278">
        <f t="shared" si="300"/>
        <v>0</v>
      </c>
      <c r="K904" s="279">
        <f t="shared" si="300"/>
        <v>0</v>
      </c>
      <c r="L904" s="280">
        <f t="shared" si="300"/>
        <v>1281.77</v>
      </c>
      <c r="M904" s="279">
        <f t="shared" si="300"/>
        <v>1550.2860000000001</v>
      </c>
      <c r="N904" s="279">
        <f t="shared" si="300"/>
        <v>1483.883</v>
      </c>
      <c r="O904" s="279">
        <f t="shared" si="300"/>
        <v>1314.1090000000002</v>
      </c>
      <c r="P904" s="279">
        <f>+P810+P857</f>
        <v>1839.768</v>
      </c>
      <c r="Q904" s="253">
        <f>+O904/N904-1</f>
        <v>-0.11441198531151031</v>
      </c>
      <c r="R904" s="217" t="s">
        <v>12</v>
      </c>
    </row>
    <row r="905" spans="2:18" ht="14">
      <c r="B905" s="217"/>
      <c r="C905" s="217"/>
      <c r="D905" s="217"/>
      <c r="E905" s="217"/>
      <c r="F905" s="217"/>
      <c r="G905" s="217"/>
      <c r="H905" s="281">
        <f t="shared" si="300"/>
        <v>0</v>
      </c>
      <c r="I905" s="282">
        <f t="shared" si="300"/>
        <v>0</v>
      </c>
      <c r="J905" s="283">
        <f t="shared" si="300"/>
        <v>0</v>
      </c>
      <c r="K905" s="218">
        <f t="shared" si="300"/>
        <v>0</v>
      </c>
      <c r="L905" s="284">
        <f t="shared" si="300"/>
        <v>1380.7940000000001</v>
      </c>
      <c r="M905" s="218">
        <f t="shared" si="300"/>
        <v>1641.075</v>
      </c>
      <c r="N905" s="218">
        <f t="shared" si="300"/>
        <v>1398.6770000000001</v>
      </c>
      <c r="O905" s="218">
        <f t="shared" si="300"/>
        <v>1436.471</v>
      </c>
      <c r="P905" s="218">
        <f t="shared" si="300"/>
        <v>2025.4109999999998</v>
      </c>
      <c r="Q905" s="253">
        <f>+O905/N905-1</f>
        <v>2.7021249366365296E-2</v>
      </c>
      <c r="R905" s="217" t="s">
        <v>13</v>
      </c>
    </row>
    <row r="906" spans="2:18" ht="14">
      <c r="B906" s="217"/>
      <c r="C906" s="217"/>
      <c r="D906" s="217"/>
      <c r="E906" s="217"/>
      <c r="F906" s="217"/>
      <c r="G906" s="217"/>
      <c r="H906" s="281">
        <f t="shared" si="300"/>
        <v>0</v>
      </c>
      <c r="I906" s="282">
        <f t="shared" si="300"/>
        <v>0</v>
      </c>
      <c r="J906" s="283">
        <f t="shared" si="300"/>
        <v>0</v>
      </c>
      <c r="K906" s="218">
        <f t="shared" si="300"/>
        <v>0</v>
      </c>
      <c r="L906" s="284">
        <f t="shared" si="300"/>
        <v>1462.21</v>
      </c>
      <c r="M906" s="218">
        <f t="shared" si="300"/>
        <v>1670.7860000000001</v>
      </c>
      <c r="N906" s="218">
        <f t="shared" si="300"/>
        <v>1345.153</v>
      </c>
      <c r="O906" s="218">
        <f t="shared" si="300"/>
        <v>1597.393</v>
      </c>
      <c r="P906" s="218">
        <f t="shared" si="300"/>
        <v>0</v>
      </c>
      <c r="Q906" s="253">
        <f>+O906/N906-1</f>
        <v>0.18751770244723098</v>
      </c>
      <c r="R906" s="217" t="s">
        <v>14</v>
      </c>
    </row>
    <row r="907" spans="2:18" ht="14">
      <c r="B907" s="217"/>
      <c r="C907" s="217"/>
      <c r="D907" s="217"/>
      <c r="E907" s="217"/>
      <c r="F907" s="217"/>
      <c r="G907" s="217"/>
      <c r="H907" s="285">
        <f t="shared" si="300"/>
        <v>0</v>
      </c>
      <c r="I907" s="286">
        <f t="shared" si="300"/>
        <v>0</v>
      </c>
      <c r="J907" s="287">
        <f t="shared" si="300"/>
        <v>645.63800000000003</v>
      </c>
      <c r="K907" s="288">
        <f t="shared" si="300"/>
        <v>1170.9829999999999</v>
      </c>
      <c r="L907" s="289">
        <f t="shared" si="300"/>
        <v>1499.1559999999999</v>
      </c>
      <c r="M907" s="288">
        <f t="shared" si="300"/>
        <v>1714.9650000000001</v>
      </c>
      <c r="N907" s="288">
        <f t="shared" si="300"/>
        <v>1327.722</v>
      </c>
      <c r="O907" s="288">
        <f t="shared" si="300"/>
        <v>1831.856</v>
      </c>
      <c r="P907" s="288">
        <f t="shared" si="300"/>
        <v>0</v>
      </c>
      <c r="Q907" s="253">
        <f>+O907/N907-1</f>
        <v>0.37969846097300497</v>
      </c>
      <c r="R907" s="217" t="s">
        <v>19</v>
      </c>
    </row>
    <row r="908" spans="2:18" ht="14">
      <c r="B908" s="217"/>
      <c r="C908" s="217"/>
      <c r="D908" s="217"/>
      <c r="E908" s="217"/>
      <c r="F908" s="217"/>
      <c r="G908" s="217"/>
      <c r="H908" s="393" t="s">
        <v>2117</v>
      </c>
      <c r="I908" s="393"/>
      <c r="J908" s="393"/>
      <c r="K908" s="393"/>
      <c r="L908" s="393"/>
      <c r="M908" s="393"/>
      <c r="N908" s="393"/>
      <c r="O908" s="393"/>
      <c r="P908" s="393"/>
      <c r="Q908" s="216"/>
      <c r="R908" s="217"/>
    </row>
    <row r="909" spans="2:18" ht="14">
      <c r="B909" s="217"/>
      <c r="C909" s="217"/>
      <c r="D909" s="217"/>
      <c r="E909" s="217"/>
      <c r="F909" s="217"/>
      <c r="G909" s="217"/>
      <c r="H909" s="293"/>
      <c r="I909" s="293"/>
      <c r="J909" s="293"/>
      <c r="K909" s="293"/>
      <c r="L909" s="293">
        <f t="shared" ref="L909:P911" si="301">+L904/L888</f>
        <v>2.6092647555767265</v>
      </c>
      <c r="M909" s="293">
        <f t="shared" si="301"/>
        <v>2.9431600290085091</v>
      </c>
      <c r="N909" s="293">
        <f t="shared" si="301"/>
        <v>2.009772000205869</v>
      </c>
      <c r="O909" s="293">
        <f t="shared" si="301"/>
        <v>1.8536904988609353</v>
      </c>
      <c r="P909" s="293">
        <f>+P904/P888</f>
        <v>1.12898362092295</v>
      </c>
      <c r="Q909" s="253">
        <f>+O909/N909-1</f>
        <v>-7.7661297564572296E-2</v>
      </c>
      <c r="R909" s="217" t="s">
        <v>12</v>
      </c>
    </row>
    <row r="910" spans="2:18" ht="14">
      <c r="B910" s="217"/>
      <c r="C910" s="217"/>
      <c r="D910" s="217"/>
      <c r="E910" s="217"/>
      <c r="F910" s="217"/>
      <c r="G910" s="217"/>
      <c r="H910" s="294"/>
      <c r="I910" s="294"/>
      <c r="J910" s="294"/>
      <c r="K910" s="294"/>
      <c r="L910" s="294">
        <f t="shared" si="301"/>
        <v>2.4706669648848134</v>
      </c>
      <c r="M910" s="294">
        <f t="shared" si="301"/>
        <v>2.7584523117160793</v>
      </c>
      <c r="N910" s="294">
        <f t="shared" si="301"/>
        <v>2.1169591085831567</v>
      </c>
      <c r="O910" s="294">
        <f t="shared" si="301"/>
        <v>1.6278435425491649</v>
      </c>
      <c r="P910" s="294">
        <f t="shared" si="301"/>
        <v>0.96263591799721104</v>
      </c>
      <c r="Q910" s="253">
        <f>+O910/N910-1</f>
        <v>-0.23104629846220703</v>
      </c>
      <c r="R910" s="217" t="s">
        <v>13</v>
      </c>
    </row>
    <row r="911" spans="2:18" ht="14">
      <c r="B911" s="217"/>
      <c r="C911" s="217"/>
      <c r="D911" s="217"/>
      <c r="E911" s="217"/>
      <c r="F911" s="217"/>
      <c r="G911" s="217"/>
      <c r="H911" s="294"/>
      <c r="I911" s="294"/>
      <c r="J911" s="294"/>
      <c r="K911" s="294"/>
      <c r="L911" s="294">
        <f t="shared" si="301"/>
        <v>2.5853969039809748</v>
      </c>
      <c r="M911" s="294">
        <f t="shared" si="301"/>
        <v>2.958462889642814</v>
      </c>
      <c r="N911" s="294">
        <f t="shared" si="301"/>
        <v>1.9944650622810232</v>
      </c>
      <c r="O911" s="294">
        <f t="shared" si="301"/>
        <v>1.6021931707395356</v>
      </c>
      <c r="P911" s="294" t="e">
        <f t="shared" si="301"/>
        <v>#DIV/0!</v>
      </c>
      <c r="Q911" s="253">
        <f>+O911/N911-1</f>
        <v>-0.19668025224410568</v>
      </c>
      <c r="R911" s="217" t="s">
        <v>14</v>
      </c>
    </row>
    <row r="912" spans="2:18" ht="14">
      <c r="B912" s="217"/>
      <c r="C912" s="217"/>
      <c r="D912" s="217"/>
      <c r="E912" s="217"/>
      <c r="F912" s="217"/>
      <c r="G912" s="217"/>
      <c r="H912" s="295"/>
      <c r="I912" s="295"/>
      <c r="J912" s="295">
        <f t="shared" ref="J912:P912" si="302">+J907/J891</f>
        <v>2.5734522727635087</v>
      </c>
      <c r="K912" s="295">
        <f t="shared" si="302"/>
        <v>2.6540986133210032</v>
      </c>
      <c r="L912" s="295">
        <f t="shared" si="302"/>
        <v>2.7771250947069688</v>
      </c>
      <c r="M912" s="295">
        <f t="shared" si="302"/>
        <v>2.7594010609832038</v>
      </c>
      <c r="N912" s="295">
        <f t="shared" si="302"/>
        <v>1.7764995363810427</v>
      </c>
      <c r="O912" s="295">
        <f t="shared" si="302"/>
        <v>1.435698084697171</v>
      </c>
      <c r="P912" s="295" t="e">
        <f t="shared" si="302"/>
        <v>#DIV/0!</v>
      </c>
      <c r="Q912" s="253">
        <f>+O912/N912-1</f>
        <v>-0.19183875070304157</v>
      </c>
      <c r="R912" s="217" t="s">
        <v>19</v>
      </c>
    </row>
    <row r="913" spans="2:18" ht="14">
      <c r="B913" s="217"/>
      <c r="C913" s="217"/>
      <c r="D913" s="217"/>
      <c r="E913" s="217"/>
      <c r="F913" s="217"/>
      <c r="G913" s="217"/>
      <c r="H913" s="393" t="s">
        <v>2118</v>
      </c>
      <c r="I913" s="393"/>
      <c r="J913" s="393"/>
      <c r="K913" s="393"/>
      <c r="L913" s="393"/>
      <c r="M913" s="393"/>
      <c r="N913" s="393"/>
      <c r="O913" s="393"/>
      <c r="P913" s="393"/>
      <c r="Q913" s="216"/>
      <c r="R913" s="217"/>
    </row>
    <row r="914" spans="2:18" ht="14">
      <c r="B914" s="217"/>
      <c r="C914" s="217"/>
      <c r="D914" s="217"/>
      <c r="E914" s="217"/>
      <c r="F914" s="217"/>
      <c r="G914" s="217"/>
      <c r="H914" s="276"/>
      <c r="I914" s="277"/>
      <c r="J914" s="278"/>
      <c r="K914" s="279"/>
      <c r="L914" s="280">
        <f>34.31+11.198</f>
        <v>45.508000000000003</v>
      </c>
      <c r="M914" s="279">
        <f>65.322+0.246</f>
        <v>65.567999999999998</v>
      </c>
      <c r="N914" s="279">
        <v>64.59</v>
      </c>
      <c r="O914" s="279">
        <v>62.52</v>
      </c>
      <c r="P914" s="279">
        <v>20.6</v>
      </c>
      <c r="Q914" s="253">
        <f>+O914/N914-1</f>
        <v>-3.2048304691128626E-2</v>
      </c>
      <c r="R914" s="217" t="s">
        <v>12</v>
      </c>
    </row>
    <row r="915" spans="2:18" ht="14">
      <c r="B915" s="217"/>
      <c r="C915" s="217"/>
      <c r="D915" s="217"/>
      <c r="E915" s="217"/>
      <c r="F915" s="217"/>
      <c r="G915" s="217"/>
      <c r="H915" s="281"/>
      <c r="I915" s="282"/>
      <c r="J915" s="283"/>
      <c r="K915" s="218"/>
      <c r="L915" s="284">
        <f>94.863+9.607</f>
        <v>104.47</v>
      </c>
      <c r="M915" s="218">
        <f>163.652+0.294</f>
        <v>163.946</v>
      </c>
      <c r="N915" s="218">
        <f>+N914+38.37</f>
        <v>102.96000000000001</v>
      </c>
      <c r="O915" s="218">
        <f>+O914+4.82</f>
        <v>67.34</v>
      </c>
      <c r="P915" s="218">
        <f>+P914+7.69</f>
        <v>28.290000000000003</v>
      </c>
      <c r="Q915" s="253">
        <f>+O915/N915-1</f>
        <v>-0.34595959595959602</v>
      </c>
      <c r="R915" s="217" t="s">
        <v>13</v>
      </c>
    </row>
    <row r="916" spans="2:18" ht="14">
      <c r="B916" s="217"/>
      <c r="C916" s="217"/>
      <c r="D916" s="217"/>
      <c r="E916" s="217"/>
      <c r="F916" s="217"/>
      <c r="G916" s="217"/>
      <c r="H916" s="281"/>
      <c r="I916" s="282"/>
      <c r="J916" s="283"/>
      <c r="K916" s="218"/>
      <c r="L916" s="284">
        <f>170.951+12.066</f>
        <v>183.017</v>
      </c>
      <c r="M916" s="218">
        <f>250.165+0.294</f>
        <v>250.459</v>
      </c>
      <c r="N916" s="218">
        <f>+N915+44.88</f>
        <v>147.84</v>
      </c>
      <c r="O916" s="218">
        <f>+O915+10.73</f>
        <v>78.070000000000007</v>
      </c>
      <c r="P916" s="218"/>
      <c r="Q916" s="253">
        <f>+O916/N916-1</f>
        <v>-0.47192911255411252</v>
      </c>
      <c r="R916" s="217" t="s">
        <v>14</v>
      </c>
    </row>
    <row r="917" spans="2:18" ht="14">
      <c r="B917" s="217"/>
      <c r="C917" s="217"/>
      <c r="D917" s="217"/>
      <c r="E917" s="217"/>
      <c r="F917" s="217"/>
      <c r="G917" s="217"/>
      <c r="H917" s="285"/>
      <c r="I917" s="286"/>
      <c r="J917" s="287">
        <v>21.661999999999999</v>
      </c>
      <c r="K917" s="288">
        <f>138.643+15.418</f>
        <v>154.06100000000001</v>
      </c>
      <c r="L917" s="289">
        <f>245.972+12.066</f>
        <v>258.03800000000001</v>
      </c>
      <c r="M917" s="288">
        <f>337.115+1.289</f>
        <v>338.404</v>
      </c>
      <c r="N917" s="288">
        <f>+N916+200.26</f>
        <v>348.1</v>
      </c>
      <c r="O917" s="288">
        <f>+O916+81.97</f>
        <v>160.04000000000002</v>
      </c>
      <c r="P917" s="288"/>
      <c r="Q917" s="253">
        <f>+O917/N917-1</f>
        <v>-0.54024705544383789</v>
      </c>
      <c r="R917" s="217" t="s">
        <v>19</v>
      </c>
    </row>
    <row r="918" spans="2:18" ht="14">
      <c r="B918" s="217"/>
      <c r="C918" s="217"/>
      <c r="D918" s="217"/>
      <c r="E918" s="217"/>
      <c r="F918" s="217"/>
      <c r="G918" s="217"/>
      <c r="H918" s="217"/>
      <c r="I918" s="217"/>
      <c r="J918" s="217"/>
      <c r="K918" s="217"/>
      <c r="L918" s="217"/>
      <c r="M918" s="217"/>
      <c r="N918" s="217"/>
      <c r="O918" s="217"/>
      <c r="P918" s="217"/>
      <c r="Q918" s="247"/>
      <c r="R918" s="217"/>
    </row>
    <row r="919" spans="2:18" ht="14">
      <c r="B919" s="217"/>
      <c r="C919" s="217"/>
      <c r="D919" s="217"/>
      <c r="E919" s="217"/>
      <c r="F919" s="217"/>
      <c r="G919" s="217"/>
      <c r="H919" s="217"/>
      <c r="I919" s="394" t="s">
        <v>2119</v>
      </c>
      <c r="J919" s="395"/>
      <c r="K919" s="395"/>
      <c r="L919" s="395"/>
      <c r="M919" s="395"/>
      <c r="N919" s="395"/>
      <c r="O919" s="396"/>
      <c r="P919" s="243"/>
      <c r="Q919" s="216"/>
      <c r="R919" s="217"/>
    </row>
    <row r="920" spans="2:18" ht="14">
      <c r="B920" s="217"/>
      <c r="C920" s="217"/>
      <c r="D920" s="217"/>
      <c r="E920" s="217"/>
      <c r="F920" s="217"/>
      <c r="G920" s="217"/>
      <c r="H920" s="216"/>
      <c r="I920" s="296">
        <v>9327.4959999999992</v>
      </c>
      <c r="J920" s="297">
        <v>15967.325000000001</v>
      </c>
      <c r="K920" s="298">
        <v>23086.332999999999</v>
      </c>
      <c r="L920" s="297">
        <v>29976.46</v>
      </c>
      <c r="M920" s="298">
        <v>36459.978000000003</v>
      </c>
      <c r="N920" s="297">
        <f>40098.724+127.105</f>
        <v>40225.829000000005</v>
      </c>
      <c r="O920" s="297">
        <f>42659.818+693.52</f>
        <v>43353.337999999996</v>
      </c>
      <c r="P920" s="297"/>
      <c r="Q920" s="247"/>
      <c r="R920" s="217" t="s">
        <v>2120</v>
      </c>
    </row>
    <row r="921" spans="2:18" ht="14">
      <c r="B921" s="217"/>
      <c r="C921" s="217"/>
      <c r="D921" s="217"/>
      <c r="E921" s="217"/>
      <c r="F921" s="217"/>
      <c r="G921" s="217"/>
      <c r="H921" s="216"/>
      <c r="I921" s="299">
        <v>3302.7060000000001</v>
      </c>
      <c r="J921" s="300">
        <v>7573.9160000000002</v>
      </c>
      <c r="K921" s="301">
        <v>12536.24</v>
      </c>
      <c r="L921" s="300">
        <v>18071.012999999999</v>
      </c>
      <c r="M921" s="301">
        <v>23792.920999999998</v>
      </c>
      <c r="N921" s="300">
        <f>30508.55+117.16+76.974+27.045+12.267+0.122</f>
        <v>30742.117999999995</v>
      </c>
      <c r="O921" s="300">
        <f>34650.245+2520.548-693.52</f>
        <v>36477.273000000008</v>
      </c>
      <c r="P921" s="300"/>
      <c r="Q921" s="247"/>
      <c r="R921" s="217" t="s">
        <v>2121</v>
      </c>
    </row>
    <row r="922" spans="2:18" ht="14">
      <c r="B922" s="217"/>
      <c r="C922" s="217"/>
      <c r="D922" s="217"/>
      <c r="E922" s="217"/>
      <c r="F922" s="217"/>
      <c r="G922" s="217"/>
      <c r="H922" s="216"/>
      <c r="I922" s="302">
        <f t="shared" ref="I922:N922" si="303">SUM(I920:I921)</f>
        <v>12630.201999999999</v>
      </c>
      <c r="J922" s="302">
        <f t="shared" si="303"/>
        <v>23541.241000000002</v>
      </c>
      <c r="K922" s="302">
        <f t="shared" si="303"/>
        <v>35622.572999999997</v>
      </c>
      <c r="L922" s="302">
        <f t="shared" si="303"/>
        <v>48047.472999999998</v>
      </c>
      <c r="M922" s="302">
        <f t="shared" si="303"/>
        <v>60252.899000000005</v>
      </c>
      <c r="N922" s="302">
        <f t="shared" si="303"/>
        <v>70967.947</v>
      </c>
      <c r="O922" s="302">
        <f>SUM(O920:O921)</f>
        <v>79830.611000000004</v>
      </c>
      <c r="P922" s="302">
        <f>SUM(P920:P921)</f>
        <v>0</v>
      </c>
      <c r="Q922" s="247"/>
      <c r="R922" s="217" t="s">
        <v>2122</v>
      </c>
    </row>
    <row r="923" spans="2:18" ht="14">
      <c r="B923" s="217"/>
      <c r="C923" s="217"/>
      <c r="D923" s="217"/>
      <c r="E923" s="217"/>
      <c r="F923" s="217"/>
      <c r="G923" s="217"/>
      <c r="H923" s="216"/>
      <c r="I923" s="298"/>
      <c r="J923" s="298"/>
      <c r="K923" s="298"/>
      <c r="L923" s="298"/>
      <c r="M923" s="298"/>
      <c r="N923" s="303"/>
      <c r="O923" s="217"/>
      <c r="P923" s="217"/>
      <c r="Q923" s="247"/>
      <c r="R923" s="217"/>
    </row>
    <row r="924" spans="2:18" ht="14">
      <c r="B924" s="217"/>
      <c r="C924" s="217"/>
      <c r="D924" s="217"/>
      <c r="E924" s="217"/>
      <c r="F924" s="217"/>
      <c r="G924" s="217"/>
      <c r="H924" s="392" t="s">
        <v>2123</v>
      </c>
      <c r="I924" s="392"/>
      <c r="J924" s="392"/>
      <c r="K924" s="392"/>
      <c r="L924" s="392"/>
      <c r="M924" s="392"/>
      <c r="N924" s="392"/>
      <c r="O924" s="392"/>
      <c r="P924" s="243"/>
      <c r="Q924" s="247"/>
      <c r="R924" s="217"/>
    </row>
    <row r="925" spans="2:18" ht="14">
      <c r="B925" s="217"/>
      <c r="C925" s="217"/>
      <c r="D925" s="217"/>
      <c r="E925" s="217"/>
      <c r="F925" s="241"/>
      <c r="G925" s="241"/>
      <c r="H925" s="304"/>
      <c r="I925" s="305">
        <v>940</v>
      </c>
      <c r="J925" s="306">
        <v>1664</v>
      </c>
      <c r="K925" s="306">
        <v>2424</v>
      </c>
      <c r="L925" s="306">
        <v>3279</v>
      </c>
      <c r="M925" s="306">
        <v>4107</v>
      </c>
      <c r="N925" s="307">
        <v>4891</v>
      </c>
      <c r="O925" s="307">
        <v>5799</v>
      </c>
      <c r="P925" s="307">
        <v>6475</v>
      </c>
      <c r="Q925" s="242">
        <v>7000</v>
      </c>
      <c r="R925" s="308" t="s">
        <v>2124</v>
      </c>
    </row>
    <row r="926" spans="2:18" ht="14">
      <c r="B926" s="217"/>
      <c r="C926" s="217"/>
      <c r="D926" s="217"/>
      <c r="E926" s="217"/>
      <c r="F926" s="241"/>
      <c r="G926" s="241"/>
      <c r="H926" s="309"/>
      <c r="I926" s="309"/>
      <c r="J926" s="241">
        <f t="shared" ref="J926:P926" si="304">+J925-I925</f>
        <v>724</v>
      </c>
      <c r="K926" s="241">
        <f t="shared" si="304"/>
        <v>760</v>
      </c>
      <c r="L926" s="241">
        <f t="shared" si="304"/>
        <v>855</v>
      </c>
      <c r="M926" s="241">
        <f t="shared" si="304"/>
        <v>828</v>
      </c>
      <c r="N926" s="310">
        <f t="shared" si="304"/>
        <v>784</v>
      </c>
      <c r="O926" s="310">
        <f t="shared" si="304"/>
        <v>908</v>
      </c>
      <c r="P926" s="310">
        <f t="shared" si="304"/>
        <v>676</v>
      </c>
      <c r="Q926" s="242">
        <f>+Q925-O925</f>
        <v>1201</v>
      </c>
      <c r="R926" s="308" t="s">
        <v>2125</v>
      </c>
    </row>
    <row r="927" spans="2:18" ht="14">
      <c r="B927" s="253"/>
      <c r="C927" s="253"/>
      <c r="D927" s="253"/>
      <c r="E927" s="253"/>
      <c r="F927" s="253"/>
      <c r="G927" s="253"/>
      <c r="H927" s="311"/>
      <c r="I927" s="311"/>
      <c r="J927" s="253">
        <f t="shared" ref="J927:P927" si="305">(J925-I925)/I925</f>
        <v>0.77021276595744681</v>
      </c>
      <c r="K927" s="253">
        <f t="shared" si="305"/>
        <v>0.45673076923076922</v>
      </c>
      <c r="L927" s="253">
        <f t="shared" si="305"/>
        <v>0.3527227722772277</v>
      </c>
      <c r="M927" s="253">
        <f t="shared" si="305"/>
        <v>0.25251601097895698</v>
      </c>
      <c r="N927" s="312">
        <f t="shared" si="305"/>
        <v>0.19089359629900171</v>
      </c>
      <c r="O927" s="312">
        <f t="shared" si="305"/>
        <v>0.18564710693109793</v>
      </c>
      <c r="P927" s="312">
        <f t="shared" si="305"/>
        <v>0.11657182272805656</v>
      </c>
      <c r="Q927" s="313">
        <f>RATE(2,,-O925,Q925)</f>
        <v>9.8683154152971686E-2</v>
      </c>
      <c r="R927" s="314" t="s">
        <v>2126</v>
      </c>
    </row>
    <row r="928" spans="2:18" ht="14">
      <c r="B928" s="217"/>
      <c r="C928" s="217"/>
      <c r="D928" s="217"/>
      <c r="E928" s="217"/>
      <c r="F928" s="217"/>
      <c r="G928" s="217"/>
      <c r="H928" s="254"/>
      <c r="I928" s="315">
        <f>+I769/I925</f>
        <v>13.436382978723405</v>
      </c>
      <c r="J928" s="316">
        <f>+J769/J925</f>
        <v>14.147379807692307</v>
      </c>
      <c r="K928" s="316">
        <f>+K769/K925</f>
        <v>14.695779702970297</v>
      </c>
      <c r="L928" s="316">
        <f>+L769/L925</f>
        <v>14.653086306800855</v>
      </c>
      <c r="M928" s="317">
        <f t="shared" ref="M928:O928" si="306">+M901/M925</f>
        <v>14.691428293158026</v>
      </c>
      <c r="N928" s="317">
        <f t="shared" si="306"/>
        <v>14.509905336332038</v>
      </c>
      <c r="O928" s="317">
        <f t="shared" si="306"/>
        <v>15.832459906880496</v>
      </c>
      <c r="P928" s="317">
        <f>+P901/P925</f>
        <v>16.587080617760616</v>
      </c>
      <c r="Q928" s="247"/>
      <c r="R928" s="318" t="s">
        <v>2127</v>
      </c>
    </row>
    <row r="929" spans="2:18" ht="14">
      <c r="B929" s="217"/>
      <c r="C929" s="217"/>
      <c r="D929" s="217"/>
      <c r="E929" s="217"/>
      <c r="F929" s="241"/>
      <c r="G929" s="241"/>
      <c r="H929" s="309"/>
      <c r="I929" s="309">
        <v>2605</v>
      </c>
      <c r="J929" s="241">
        <v>4185</v>
      </c>
      <c r="K929" s="241">
        <v>5880</v>
      </c>
      <c r="L929" s="241">
        <v>7647</v>
      </c>
      <c r="M929" s="241">
        <v>9576</v>
      </c>
      <c r="N929" s="310">
        <v>10315</v>
      </c>
      <c r="O929" s="310">
        <v>11447</v>
      </c>
      <c r="P929" s="310">
        <v>11370</v>
      </c>
      <c r="Q929" s="242"/>
      <c r="R929" s="308" t="s">
        <v>2128</v>
      </c>
    </row>
    <row r="930" spans="2:18" ht="14">
      <c r="B930" s="217"/>
      <c r="C930" s="217"/>
      <c r="D930" s="217"/>
      <c r="E930" s="217"/>
      <c r="F930" s="319"/>
      <c r="G930" s="319"/>
      <c r="H930" s="320"/>
      <c r="I930" s="321">
        <f>+I769/I929</f>
        <v>4.8484452975047985</v>
      </c>
      <c r="J930" s="322">
        <f>+J769/J929</f>
        <v>5.6251469534050171</v>
      </c>
      <c r="K930" s="322">
        <f>+K769/K929</f>
        <v>6.0582602040816322</v>
      </c>
      <c r="L930" s="322">
        <f>+L769/L929</f>
        <v>6.283179024454034</v>
      </c>
      <c r="M930" s="322">
        <f>+M769/M929</f>
        <v>6.3009283625730994</v>
      </c>
      <c r="N930" s="323">
        <f t="shared" ref="N930:O930" si="307">+N901/N929</f>
        <v>6.8800724188075622</v>
      </c>
      <c r="O930" s="323">
        <f t="shared" si="307"/>
        <v>8.020654756704813</v>
      </c>
      <c r="P930" s="323">
        <f>+P901/P929</f>
        <v>9.4460287598944586</v>
      </c>
      <c r="Q930" s="324"/>
      <c r="R930" s="325" t="s">
        <v>2129</v>
      </c>
    </row>
    <row r="931" spans="2:18" ht="14">
      <c r="B931" s="217"/>
      <c r="C931" s="217"/>
      <c r="D931" s="217"/>
      <c r="E931" s="217"/>
      <c r="F931" s="217"/>
      <c r="G931" s="217"/>
      <c r="H931" s="217"/>
      <c r="I931" s="217"/>
      <c r="J931" s="217"/>
      <c r="K931" s="217"/>
      <c r="L931" s="217"/>
      <c r="M931" s="217"/>
      <c r="N931" s="217"/>
      <c r="O931" s="217"/>
      <c r="P931" s="217"/>
      <c r="Q931" s="247"/>
      <c r="R931" s="217"/>
    </row>
    <row r="932" spans="2:18" ht="14">
      <c r="B932" s="217"/>
      <c r="C932" s="217"/>
      <c r="D932" s="217"/>
      <c r="E932" s="217"/>
      <c r="F932" s="394" t="s">
        <v>2130</v>
      </c>
      <c r="G932" s="395"/>
      <c r="H932" s="395"/>
      <c r="I932" s="395"/>
      <c r="J932" s="395"/>
      <c r="K932" s="395"/>
      <c r="L932" s="395"/>
      <c r="M932" s="395"/>
      <c r="N932" s="395"/>
      <c r="O932" s="395"/>
      <c r="P932" s="396"/>
      <c r="Q932" s="247"/>
      <c r="R932" s="217"/>
    </row>
    <row r="933" spans="2:18" ht="14">
      <c r="B933" s="217"/>
      <c r="C933" s="217"/>
      <c r="D933" s="217"/>
      <c r="E933" s="217"/>
      <c r="F933" s="389" t="s">
        <v>2131</v>
      </c>
      <c r="G933" s="390"/>
      <c r="H933" s="390"/>
      <c r="I933" s="390"/>
      <c r="J933" s="390"/>
      <c r="K933" s="390"/>
      <c r="L933" s="390"/>
      <c r="M933" s="390"/>
      <c r="N933" s="390"/>
      <c r="O933" s="390"/>
      <c r="P933" s="391"/>
      <c r="Q933" s="247"/>
      <c r="R933" s="217"/>
    </row>
    <row r="934" spans="2:18" ht="14">
      <c r="B934" s="217"/>
      <c r="C934" s="217"/>
      <c r="D934" s="217"/>
      <c r="E934" s="217"/>
      <c r="F934" s="326"/>
      <c r="G934" s="265"/>
      <c r="H934" s="327"/>
      <c r="I934" s="265">
        <v>0.24249999999999999</v>
      </c>
      <c r="J934" s="327">
        <v>0.23350000000000001</v>
      </c>
      <c r="K934" s="265">
        <v>0.23530000000000001</v>
      </c>
      <c r="L934" s="327">
        <v>0.24049999999999999</v>
      </c>
      <c r="M934" s="265">
        <v>0.22309999999999999</v>
      </c>
      <c r="N934" s="327">
        <v>0.2225</v>
      </c>
      <c r="O934" s="265">
        <v>0.2021</v>
      </c>
      <c r="P934" s="265">
        <v>0.18360000000000001</v>
      </c>
      <c r="Q934" s="247"/>
      <c r="R934" s="328" t="s">
        <v>12</v>
      </c>
    </row>
    <row r="935" spans="2:18" ht="14">
      <c r="B935" s="217"/>
      <c r="C935" s="217"/>
      <c r="D935" s="217"/>
      <c r="E935" s="217"/>
      <c r="F935" s="326"/>
      <c r="G935" s="265"/>
      <c r="H935" s="327"/>
      <c r="I935" s="265">
        <v>0.23899999999999999</v>
      </c>
      <c r="J935" s="327">
        <v>0.23280000000000001</v>
      </c>
      <c r="K935" s="265">
        <v>0.23880000000000001</v>
      </c>
      <c r="L935" s="327">
        <v>0.24099999999999999</v>
      </c>
      <c r="M935" s="265">
        <v>0.22489999999999999</v>
      </c>
      <c r="N935" s="327">
        <v>0.21990000000000001</v>
      </c>
      <c r="O935" s="265">
        <v>0.19570000000000001</v>
      </c>
      <c r="P935" s="265">
        <v>0.1822</v>
      </c>
      <c r="Q935" s="247"/>
      <c r="R935" s="328" t="s">
        <v>13</v>
      </c>
    </row>
    <row r="936" spans="2:18" ht="14">
      <c r="B936" s="217"/>
      <c r="C936" s="217"/>
      <c r="D936" s="217"/>
      <c r="E936" s="217"/>
      <c r="F936" s="326"/>
      <c r="G936" s="265"/>
      <c r="H936" s="327"/>
      <c r="I936" s="265">
        <v>0.24</v>
      </c>
      <c r="J936" s="327">
        <v>0.2356</v>
      </c>
      <c r="K936" s="265">
        <v>0.2407</v>
      </c>
      <c r="L936" s="327">
        <v>0.23769999999999999</v>
      </c>
      <c r="M936" s="265">
        <v>0.22839999999999999</v>
      </c>
      <c r="N936" s="327">
        <v>0.2225</v>
      </c>
      <c r="O936" s="265">
        <v>0.19009999999999999</v>
      </c>
      <c r="P936" s="265"/>
      <c r="Q936" s="247"/>
      <c r="R936" s="328" t="s">
        <v>14</v>
      </c>
    </row>
    <row r="937" spans="2:18" ht="14">
      <c r="B937" s="217"/>
      <c r="C937" s="217"/>
      <c r="D937" s="217"/>
      <c r="E937" s="217"/>
      <c r="F937" s="329"/>
      <c r="G937" s="330"/>
      <c r="H937" s="331"/>
      <c r="I937" s="330">
        <v>0.23710000000000001</v>
      </c>
      <c r="J937" s="331">
        <v>0.23719999999999999</v>
      </c>
      <c r="K937" s="330">
        <v>0.24149999999999999</v>
      </c>
      <c r="L937" s="331">
        <v>0.2326</v>
      </c>
      <c r="M937" s="330">
        <v>0.22689999999999999</v>
      </c>
      <c r="N937" s="331">
        <v>0.21779999999999999</v>
      </c>
      <c r="O937" s="330">
        <v>0.18840000000000001</v>
      </c>
      <c r="P937" s="330"/>
      <c r="Q937" s="247"/>
      <c r="R937" s="328" t="s">
        <v>19</v>
      </c>
    </row>
    <row r="938" spans="2:18" ht="14">
      <c r="B938" s="217"/>
      <c r="C938" s="217"/>
      <c r="D938" s="217"/>
      <c r="E938" s="217"/>
      <c r="F938" s="265">
        <v>0.249</v>
      </c>
      <c r="G938" s="265">
        <v>0.26019999999999999</v>
      </c>
      <c r="H938" s="265">
        <v>0.25209999999999999</v>
      </c>
      <c r="I938" s="265">
        <v>0.22919999999999999</v>
      </c>
      <c r="J938" s="265">
        <v>0.22839999999999999</v>
      </c>
      <c r="K938" s="265">
        <v>0.23910000000000001</v>
      </c>
      <c r="L938" s="265">
        <v>0.2379</v>
      </c>
      <c r="M938" s="265">
        <v>0.2258</v>
      </c>
      <c r="N938" s="265">
        <v>0.2177</v>
      </c>
      <c r="O938" s="265">
        <v>0.19409999999999999</v>
      </c>
      <c r="P938" s="265"/>
      <c r="Q938" s="245"/>
      <c r="R938" s="328" t="s">
        <v>15</v>
      </c>
    </row>
    <row r="939" spans="2:18" ht="14">
      <c r="B939" s="217"/>
      <c r="C939" s="217"/>
      <c r="D939" s="217"/>
      <c r="E939" s="217"/>
      <c r="F939" s="397" t="s">
        <v>2132</v>
      </c>
      <c r="G939" s="398"/>
      <c r="H939" s="398"/>
      <c r="I939" s="398"/>
      <c r="J939" s="398"/>
      <c r="K939" s="398"/>
      <c r="L939" s="398"/>
      <c r="M939" s="398"/>
      <c r="N939" s="398"/>
      <c r="O939" s="398"/>
      <c r="P939" s="399"/>
      <c r="Q939" s="247"/>
      <c r="R939" s="217"/>
    </row>
    <row r="940" spans="2:18" ht="14">
      <c r="B940" s="217"/>
      <c r="C940" s="217"/>
      <c r="D940" s="217"/>
      <c r="E940" s="217"/>
      <c r="F940" s="326"/>
      <c r="G940" s="265"/>
      <c r="H940" s="327"/>
      <c r="I940" s="265">
        <v>5.9900000000000002E-2</v>
      </c>
      <c r="J940" s="327">
        <v>3.32E-2</v>
      </c>
      <c r="K940" s="265">
        <v>2.7400000000000001E-2</v>
      </c>
      <c r="L940" s="327">
        <v>3.3500000000000002E-2</v>
      </c>
      <c r="M940" s="265">
        <v>3.6400000000000002E-2</v>
      </c>
      <c r="N940" s="327">
        <v>3.6900000000000002E-2</v>
      </c>
      <c r="O940" s="265">
        <v>3.44E-2</v>
      </c>
      <c r="P940" s="265">
        <v>3.1899999999999998E-2</v>
      </c>
      <c r="Q940" s="247"/>
      <c r="R940" s="328" t="s">
        <v>12</v>
      </c>
    </row>
    <row r="941" spans="2:18" ht="14">
      <c r="B941" s="217"/>
      <c r="C941" s="217"/>
      <c r="D941" s="217"/>
      <c r="E941" s="217"/>
      <c r="F941" s="326"/>
      <c r="G941" s="265"/>
      <c r="H941" s="327"/>
      <c r="I941" s="265">
        <v>5.6599999999999998E-2</v>
      </c>
      <c r="J941" s="327">
        <v>2.76E-2</v>
      </c>
      <c r="K941" s="265">
        <v>2.93E-2</v>
      </c>
      <c r="L941" s="327">
        <v>3.4799999999999998E-2</v>
      </c>
      <c r="M941" s="265">
        <v>3.7199999999999997E-2</v>
      </c>
      <c r="N941" s="327">
        <v>3.6200000000000003E-2</v>
      </c>
      <c r="O941" s="265">
        <v>3.4000000000000002E-2</v>
      </c>
      <c r="P941" s="265">
        <v>3.1600000000000003E-2</v>
      </c>
      <c r="Q941" s="247"/>
      <c r="R941" s="328" t="s">
        <v>13</v>
      </c>
    </row>
    <row r="942" spans="2:18" ht="14">
      <c r="B942" s="217"/>
      <c r="C942" s="217"/>
      <c r="D942" s="217"/>
      <c r="E942" s="217"/>
      <c r="F942" s="326"/>
      <c r="G942" s="265"/>
      <c r="H942" s="327"/>
      <c r="I942" s="265">
        <v>4.5199999999999997E-2</v>
      </c>
      <c r="J942" s="327">
        <v>2.6599999999999999E-2</v>
      </c>
      <c r="K942" s="265">
        <v>3.27E-2</v>
      </c>
      <c r="L942" s="327">
        <v>3.6200000000000003E-2</v>
      </c>
      <c r="M942" s="265">
        <v>3.8800000000000001E-2</v>
      </c>
      <c r="N942" s="327">
        <v>3.6600000000000001E-2</v>
      </c>
      <c r="O942" s="265">
        <v>3.4099999999999998E-2</v>
      </c>
      <c r="P942" s="265"/>
      <c r="Q942" s="247"/>
      <c r="R942" s="328" t="s">
        <v>14</v>
      </c>
    </row>
    <row r="943" spans="2:18" ht="14">
      <c r="B943" s="217"/>
      <c r="C943" s="217"/>
      <c r="D943" s="217"/>
      <c r="E943" s="217"/>
      <c r="F943" s="329"/>
      <c r="G943" s="330"/>
      <c r="H943" s="331"/>
      <c r="I943" s="330">
        <v>3.6799999999999999E-2</v>
      </c>
      <c r="J943" s="331">
        <v>2.5899999999999999E-2</v>
      </c>
      <c r="K943" s="330">
        <v>3.3099999999999997E-2</v>
      </c>
      <c r="L943" s="331">
        <v>3.6999999999999998E-2</v>
      </c>
      <c r="M943" s="330">
        <v>3.8899999999999997E-2</v>
      </c>
      <c r="N943" s="331">
        <v>3.5200000000000002E-2</v>
      </c>
      <c r="O943" s="330">
        <v>3.3599999999999998E-2</v>
      </c>
      <c r="P943" s="330"/>
      <c r="Q943" s="247"/>
      <c r="R943" s="328" t="s">
        <v>19</v>
      </c>
    </row>
    <row r="944" spans="2:18" ht="14">
      <c r="B944" s="217"/>
      <c r="C944" s="217"/>
      <c r="D944" s="217"/>
      <c r="E944" s="217"/>
      <c r="F944" s="265">
        <v>5.3400000000000003E-2</v>
      </c>
      <c r="G944" s="265">
        <v>6.2300000000000001E-2</v>
      </c>
      <c r="H944" s="265">
        <v>5.9799999999999999E-2</v>
      </c>
      <c r="I944" s="265">
        <v>4.1799999999999997E-2</v>
      </c>
      <c r="J944" s="265">
        <v>2.7300000000000001E-2</v>
      </c>
      <c r="K944" s="265">
        <v>3.0599999999999999E-2</v>
      </c>
      <c r="L944" s="265">
        <v>3.5299999999999998E-2</v>
      </c>
      <c r="M944" s="265">
        <v>3.78E-2</v>
      </c>
      <c r="N944" s="265">
        <v>3.5799999999999998E-2</v>
      </c>
      <c r="O944" s="265">
        <v>3.4000000000000002E-2</v>
      </c>
      <c r="P944" s="265"/>
      <c r="Q944" s="245"/>
      <c r="R944" s="328" t="s">
        <v>15</v>
      </c>
    </row>
    <row r="945" spans="2:18" ht="14">
      <c r="B945" s="217"/>
      <c r="C945" s="217"/>
      <c r="D945" s="217"/>
      <c r="E945" s="217"/>
      <c r="F945" s="389" t="s">
        <v>2133</v>
      </c>
      <c r="G945" s="390"/>
      <c r="H945" s="390"/>
      <c r="I945" s="390"/>
      <c r="J945" s="390"/>
      <c r="K945" s="390"/>
      <c r="L945" s="390"/>
      <c r="M945" s="390"/>
      <c r="N945" s="390"/>
      <c r="O945" s="390"/>
      <c r="P945" s="391"/>
      <c r="Q945" s="247"/>
      <c r="R945" s="217"/>
    </row>
    <row r="946" spans="2:18" ht="14">
      <c r="B946" s="217"/>
      <c r="C946" s="217"/>
      <c r="D946" s="217"/>
      <c r="E946" s="217"/>
      <c r="F946" s="326"/>
      <c r="G946" s="265"/>
      <c r="H946" s="327"/>
      <c r="I946" s="265">
        <f t="shared" ref="I946:O950" si="308">+I934-I940</f>
        <v>0.18259999999999998</v>
      </c>
      <c r="J946" s="327">
        <f t="shared" si="308"/>
        <v>0.20030000000000001</v>
      </c>
      <c r="K946" s="265">
        <f t="shared" si="308"/>
        <v>0.2079</v>
      </c>
      <c r="L946" s="327">
        <f t="shared" si="308"/>
        <v>0.20699999999999999</v>
      </c>
      <c r="M946" s="265">
        <f t="shared" si="308"/>
        <v>0.18669999999999998</v>
      </c>
      <c r="N946" s="327">
        <f t="shared" si="308"/>
        <v>0.18559999999999999</v>
      </c>
      <c r="O946" s="265">
        <f>+O934-O940</f>
        <v>0.16770000000000002</v>
      </c>
      <c r="P946" s="265">
        <f>+P934-P940</f>
        <v>0.1517</v>
      </c>
      <c r="Q946" s="247"/>
      <c r="R946" s="328" t="s">
        <v>12</v>
      </c>
    </row>
    <row r="947" spans="2:18" ht="14">
      <c r="B947" s="217"/>
      <c r="C947" s="217"/>
      <c r="D947" s="217"/>
      <c r="E947" s="217"/>
      <c r="F947" s="326"/>
      <c r="G947" s="265"/>
      <c r="H947" s="327"/>
      <c r="I947" s="265">
        <f t="shared" si="308"/>
        <v>0.18240000000000001</v>
      </c>
      <c r="J947" s="327">
        <f t="shared" si="308"/>
        <v>0.20519999999999999</v>
      </c>
      <c r="K947" s="265">
        <f t="shared" si="308"/>
        <v>0.20950000000000002</v>
      </c>
      <c r="L947" s="327">
        <f t="shared" si="308"/>
        <v>0.20619999999999999</v>
      </c>
      <c r="M947" s="265">
        <f t="shared" si="308"/>
        <v>0.18769999999999998</v>
      </c>
      <c r="N947" s="327">
        <f t="shared" si="308"/>
        <v>0.1837</v>
      </c>
      <c r="O947" s="265">
        <f t="shared" si="308"/>
        <v>0.16170000000000001</v>
      </c>
      <c r="P947" s="265">
        <f>+P935-P941</f>
        <v>0.15060000000000001</v>
      </c>
      <c r="Q947" s="247"/>
      <c r="R947" s="328" t="s">
        <v>13</v>
      </c>
    </row>
    <row r="948" spans="2:18" ht="14">
      <c r="B948" s="217"/>
      <c r="C948" s="217"/>
      <c r="D948" s="217"/>
      <c r="E948" s="217"/>
      <c r="F948" s="326"/>
      <c r="G948" s="265"/>
      <c r="H948" s="327"/>
      <c r="I948" s="265">
        <f t="shared" si="308"/>
        <v>0.1948</v>
      </c>
      <c r="J948" s="327">
        <f t="shared" si="308"/>
        <v>0.20900000000000002</v>
      </c>
      <c r="K948" s="265">
        <f t="shared" si="308"/>
        <v>0.20799999999999999</v>
      </c>
      <c r="L948" s="327">
        <f t="shared" si="308"/>
        <v>0.20149999999999998</v>
      </c>
      <c r="M948" s="265">
        <f t="shared" si="308"/>
        <v>0.18959999999999999</v>
      </c>
      <c r="N948" s="327">
        <f t="shared" si="308"/>
        <v>0.18590000000000001</v>
      </c>
      <c r="O948" s="265">
        <f t="shared" si="308"/>
        <v>0.156</v>
      </c>
      <c r="P948" s="265">
        <f>+P936-P942</f>
        <v>0</v>
      </c>
      <c r="Q948" s="247"/>
      <c r="R948" s="328" t="s">
        <v>14</v>
      </c>
    </row>
    <row r="949" spans="2:18" ht="14">
      <c r="B949" s="217"/>
      <c r="C949" s="217"/>
      <c r="D949" s="217"/>
      <c r="E949" s="217"/>
      <c r="F949" s="329"/>
      <c r="G949" s="330"/>
      <c r="H949" s="331"/>
      <c r="I949" s="330">
        <f t="shared" si="308"/>
        <v>0.20030000000000001</v>
      </c>
      <c r="J949" s="331">
        <f t="shared" si="308"/>
        <v>0.21129999999999999</v>
      </c>
      <c r="K949" s="330">
        <f t="shared" si="308"/>
        <v>0.2084</v>
      </c>
      <c r="L949" s="331">
        <f t="shared" si="308"/>
        <v>0.1956</v>
      </c>
      <c r="M949" s="330">
        <f t="shared" si="308"/>
        <v>0.188</v>
      </c>
      <c r="N949" s="331">
        <f t="shared" si="308"/>
        <v>0.18259999999999998</v>
      </c>
      <c r="O949" s="330">
        <f t="shared" si="308"/>
        <v>0.15480000000000002</v>
      </c>
      <c r="P949" s="330">
        <f>+P937-P943</f>
        <v>0</v>
      </c>
      <c r="Q949" s="247"/>
      <c r="R949" s="328" t="s">
        <v>19</v>
      </c>
    </row>
    <row r="950" spans="2:18" ht="14">
      <c r="B950" s="217"/>
      <c r="C950" s="217"/>
      <c r="D950" s="217"/>
      <c r="E950" s="217"/>
      <c r="F950" s="332">
        <f>+F938-F944</f>
        <v>0.1956</v>
      </c>
      <c r="G950" s="332">
        <f>+G938-G944</f>
        <v>0.19789999999999999</v>
      </c>
      <c r="H950" s="332">
        <f>+H938-H944</f>
        <v>0.1923</v>
      </c>
      <c r="I950" s="332">
        <f t="shared" si="308"/>
        <v>0.18739999999999998</v>
      </c>
      <c r="J950" s="332">
        <f t="shared" si="308"/>
        <v>0.2011</v>
      </c>
      <c r="K950" s="332">
        <f t="shared" si="308"/>
        <v>0.20850000000000002</v>
      </c>
      <c r="L950" s="332">
        <f t="shared" si="308"/>
        <v>0.2026</v>
      </c>
      <c r="M950" s="332">
        <f t="shared" si="308"/>
        <v>0.188</v>
      </c>
      <c r="N950" s="332">
        <f t="shared" si="308"/>
        <v>0.18190000000000001</v>
      </c>
      <c r="O950" s="332">
        <f t="shared" si="308"/>
        <v>0.16009999999999999</v>
      </c>
      <c r="P950" s="332">
        <f>+P938-P944</f>
        <v>0</v>
      </c>
      <c r="Q950" s="245"/>
      <c r="R950" s="328" t="s">
        <v>15</v>
      </c>
    </row>
    <row r="951" spans="2:18" ht="14">
      <c r="B951" s="217"/>
      <c r="C951" s="217"/>
      <c r="D951" s="217"/>
      <c r="E951" s="217"/>
      <c r="F951" s="217"/>
      <c r="G951" s="217"/>
      <c r="H951" s="217"/>
      <c r="I951" s="217"/>
      <c r="J951" s="217"/>
      <c r="K951" s="217"/>
      <c r="L951" s="217"/>
      <c r="M951" s="217"/>
      <c r="N951" s="217"/>
      <c r="O951" s="217"/>
      <c r="P951" s="217"/>
      <c r="Q951" s="247"/>
      <c r="R951" s="217"/>
    </row>
    <row r="952" spans="2:18" ht="14">
      <c r="B952" s="217"/>
      <c r="C952" s="217"/>
      <c r="D952" s="217"/>
      <c r="E952" s="217"/>
      <c r="F952" s="216"/>
      <c r="G952" s="216"/>
      <c r="H952" s="216"/>
      <c r="I952" s="392" t="s">
        <v>2134</v>
      </c>
      <c r="J952" s="392"/>
      <c r="K952" s="392"/>
      <c r="L952" s="392"/>
      <c r="M952" s="392"/>
      <c r="N952" s="392"/>
      <c r="O952" s="392"/>
      <c r="P952" s="243"/>
      <c r="Q952" s="216"/>
      <c r="R952" s="216"/>
    </row>
    <row r="953" spans="2:18" ht="14">
      <c r="B953" s="217"/>
      <c r="C953" s="217"/>
      <c r="D953" s="217"/>
      <c r="E953" s="217"/>
      <c r="F953" s="216"/>
      <c r="G953" s="216"/>
      <c r="H953" s="216"/>
      <c r="I953" s="296">
        <v>3230</v>
      </c>
      <c r="J953" s="298">
        <v>10315</v>
      </c>
      <c r="K953" s="298">
        <v>6721.41</v>
      </c>
      <c r="L953" s="297">
        <v>4775.28</v>
      </c>
      <c r="M953" s="298">
        <v>1897.23</v>
      </c>
      <c r="N953" s="297">
        <v>2396.5259999999998</v>
      </c>
      <c r="O953" s="297">
        <v>4176.527</v>
      </c>
      <c r="P953" s="297"/>
      <c r="Q953" s="216"/>
      <c r="R953" s="216" t="s">
        <v>2135</v>
      </c>
    </row>
    <row r="954" spans="2:18" ht="14">
      <c r="B954" s="217"/>
      <c r="C954" s="217"/>
      <c r="D954" s="217"/>
      <c r="E954" s="217"/>
      <c r="F954" s="216"/>
      <c r="G954" s="216"/>
      <c r="H954" s="216"/>
      <c r="I954" s="296">
        <v>3914</v>
      </c>
      <c r="J954" s="298">
        <v>6929</v>
      </c>
      <c r="K954" s="298">
        <v>5927.43</v>
      </c>
      <c r="L954" s="297">
        <v>7694.73</v>
      </c>
      <c r="M954" s="298">
        <v>7031.66</v>
      </c>
      <c r="N954" s="297">
        <v>10125.380999999999</v>
      </c>
      <c r="O954" s="297">
        <v>10719.315000000001</v>
      </c>
      <c r="P954" s="297"/>
      <c r="Q954" s="216"/>
      <c r="R954" s="216" t="s">
        <v>2136</v>
      </c>
    </row>
    <row r="955" spans="2:18" ht="14">
      <c r="B955" s="217"/>
      <c r="C955" s="217"/>
      <c r="D955" s="217"/>
      <c r="E955" s="217"/>
      <c r="F955" s="216"/>
      <c r="G955" s="216"/>
      <c r="H955" s="216"/>
      <c r="I955" s="299">
        <v>0</v>
      </c>
      <c r="J955" s="301">
        <v>0</v>
      </c>
      <c r="K955" s="301">
        <v>27057.9</v>
      </c>
      <c r="L955" s="300">
        <v>35459.550000000003</v>
      </c>
      <c r="M955" s="301">
        <v>35207.347999999998</v>
      </c>
      <c r="N955" s="300">
        <v>38452.841</v>
      </c>
      <c r="O955" s="300">
        <v>43623.34</v>
      </c>
      <c r="P955" s="300"/>
      <c r="Q955" s="216"/>
      <c r="R955" s="216" t="s">
        <v>2137</v>
      </c>
    </row>
    <row r="956" spans="2:18" ht="14">
      <c r="B956" s="217"/>
      <c r="C956" s="217"/>
      <c r="D956" s="217"/>
      <c r="E956" s="217"/>
      <c r="F956" s="216"/>
      <c r="G956" s="216"/>
      <c r="H956" s="216"/>
      <c r="I956" s="302">
        <f t="shared" ref="I956:O956" si="309">SUM(I953:I955)</f>
        <v>7144</v>
      </c>
      <c r="J956" s="302">
        <f t="shared" si="309"/>
        <v>17244</v>
      </c>
      <c r="K956" s="302">
        <f t="shared" si="309"/>
        <v>39706.740000000005</v>
      </c>
      <c r="L956" s="302">
        <f t="shared" si="309"/>
        <v>47929.56</v>
      </c>
      <c r="M956" s="302">
        <f t="shared" si="309"/>
        <v>44136.237999999998</v>
      </c>
      <c r="N956" s="302">
        <f t="shared" si="309"/>
        <v>50974.748</v>
      </c>
      <c r="O956" s="302">
        <f t="shared" si="309"/>
        <v>58519.182000000001</v>
      </c>
      <c r="P956" s="302">
        <f>SUM(P953:P955)</f>
        <v>0</v>
      </c>
      <c r="Q956" s="216"/>
      <c r="R956" s="216" t="s">
        <v>2087</v>
      </c>
    </row>
    <row r="957" spans="2:18" ht="14">
      <c r="B957" s="217"/>
      <c r="C957" s="217"/>
      <c r="D957" s="217"/>
      <c r="E957" s="217"/>
      <c r="F957" s="217"/>
      <c r="G957" s="217"/>
      <c r="H957" s="217"/>
      <c r="I957" s="393" t="s">
        <v>388</v>
      </c>
      <c r="J957" s="393"/>
      <c r="K957" s="393"/>
      <c r="L957" s="393"/>
      <c r="M957" s="393"/>
      <c r="N957" s="393"/>
      <c r="O957" s="393"/>
      <c r="P957" s="333"/>
      <c r="Q957" s="216"/>
      <c r="R957" s="216"/>
    </row>
    <row r="958" spans="2:18" ht="14">
      <c r="B958" s="217"/>
      <c r="C958" s="217"/>
      <c r="D958" s="217"/>
      <c r="E958" s="217"/>
      <c r="F958" s="217"/>
      <c r="G958" s="217"/>
      <c r="H958" s="217"/>
      <c r="I958" s="334" t="e">
        <f t="shared" ref="I958:O960" si="310">+I953/I$692</f>
        <v>#DIV/0!</v>
      </c>
      <c r="J958" s="334" t="e">
        <f t="shared" si="310"/>
        <v>#DIV/0!</v>
      </c>
      <c r="K958" s="334">
        <f t="shared" si="310"/>
        <v>819.58419704914024</v>
      </c>
      <c r="L958" s="334">
        <f t="shared" si="310"/>
        <v>490.27515400410675</v>
      </c>
      <c r="M958" s="334">
        <f t="shared" si="310"/>
        <v>170.56819203452307</v>
      </c>
      <c r="N958" s="334">
        <f t="shared" si="310"/>
        <v>230.47951529140218</v>
      </c>
      <c r="O958" s="334">
        <f t="shared" si="310"/>
        <v>278.63946894389221</v>
      </c>
      <c r="P958" s="334">
        <f>+P953/P$692</f>
        <v>0</v>
      </c>
      <c r="Q958" s="216"/>
      <c r="R958" s="216" t="s">
        <v>2135</v>
      </c>
    </row>
    <row r="959" spans="2:18" ht="14">
      <c r="B959" s="217"/>
      <c r="C959" s="217"/>
      <c r="D959" s="217"/>
      <c r="E959" s="217"/>
      <c r="F959" s="217"/>
      <c r="G959" s="217"/>
      <c r="H959" s="217"/>
      <c r="I959" s="334" t="e">
        <f t="shared" si="310"/>
        <v>#DIV/0!</v>
      </c>
      <c r="J959" s="334" t="e">
        <f t="shared" si="310"/>
        <v>#DIV/0!</v>
      </c>
      <c r="K959" s="334">
        <f t="shared" si="310"/>
        <v>722.7691744909157</v>
      </c>
      <c r="L959" s="334">
        <f t="shared" si="310"/>
        <v>790.01334702258725</v>
      </c>
      <c r="M959" s="334">
        <f t="shared" si="310"/>
        <v>632.17297491683905</v>
      </c>
      <c r="N959" s="334">
        <f t="shared" si="310"/>
        <v>973.78159261396422</v>
      </c>
      <c r="O959" s="334">
        <f t="shared" si="310"/>
        <v>715.14543998932561</v>
      </c>
      <c r="P959" s="334">
        <f>+P954/P$692</f>
        <v>0</v>
      </c>
      <c r="Q959" s="216"/>
      <c r="R959" s="216" t="s">
        <v>2136</v>
      </c>
    </row>
    <row r="960" spans="2:18" ht="14">
      <c r="B960" s="217"/>
      <c r="C960" s="217"/>
      <c r="D960" s="217"/>
      <c r="E960" s="217"/>
      <c r="F960" s="217"/>
      <c r="G960" s="217"/>
      <c r="H960" s="217"/>
      <c r="I960" s="335" t="e">
        <f t="shared" si="310"/>
        <v>#DIV/0!</v>
      </c>
      <c r="J960" s="335" t="e">
        <f t="shared" si="310"/>
        <v>#DIV/0!</v>
      </c>
      <c r="K960" s="335">
        <f t="shared" si="310"/>
        <v>3299.3415437141812</v>
      </c>
      <c r="L960" s="335">
        <f t="shared" si="310"/>
        <v>3640.6108829568789</v>
      </c>
      <c r="M960" s="335">
        <f t="shared" si="310"/>
        <v>3165.2744763103478</v>
      </c>
      <c r="N960" s="335">
        <f t="shared" si="310"/>
        <v>3698.0997307174457</v>
      </c>
      <c r="O960" s="335">
        <f t="shared" si="310"/>
        <v>2910.3569284141704</v>
      </c>
      <c r="P960" s="335">
        <f>+P955/P$692</f>
        <v>0</v>
      </c>
      <c r="Q960" s="216"/>
      <c r="R960" s="216" t="s">
        <v>2137</v>
      </c>
    </row>
  </sheetData>
  <mergeCells count="102">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J706:P706"/>
    <mergeCell ref="J707:P707"/>
    <mergeCell ref="J715:P715"/>
    <mergeCell ref="J723:P723"/>
    <mergeCell ref="J731:P731"/>
    <mergeCell ref="J673:P673"/>
    <mergeCell ref="J674:P674"/>
    <mergeCell ref="J682:P682"/>
    <mergeCell ref="J690:P690"/>
    <mergeCell ref="J698:P698"/>
    <mergeCell ref="H773:P773"/>
    <mergeCell ref="H778:P778"/>
    <mergeCell ref="H783:P783"/>
    <mergeCell ref="H788:P788"/>
    <mergeCell ref="H793:P793"/>
    <mergeCell ref="M739:P739"/>
    <mergeCell ref="M749:P749"/>
    <mergeCell ref="H761:O761"/>
    <mergeCell ref="H771:P771"/>
    <mergeCell ref="H772:P772"/>
    <mergeCell ref="H820:P820"/>
    <mergeCell ref="H825:P825"/>
    <mergeCell ref="H830:P830"/>
    <mergeCell ref="H835:P835"/>
    <mergeCell ref="H840:P840"/>
    <mergeCell ref="H798:P798"/>
    <mergeCell ref="H803:P803"/>
    <mergeCell ref="H809:P809"/>
    <mergeCell ref="H814:P814"/>
    <mergeCell ref="H819:P819"/>
    <mergeCell ref="H867:P867"/>
    <mergeCell ref="H872:P872"/>
    <mergeCell ref="H877:P877"/>
    <mergeCell ref="H882:P882"/>
    <mergeCell ref="H887:P887"/>
    <mergeCell ref="H845:P845"/>
    <mergeCell ref="H850:P850"/>
    <mergeCell ref="H856:P856"/>
    <mergeCell ref="H861:P861"/>
    <mergeCell ref="H866:P866"/>
    <mergeCell ref="F945:P945"/>
    <mergeCell ref="I952:O952"/>
    <mergeCell ref="I957:O957"/>
    <mergeCell ref="I919:O919"/>
    <mergeCell ref="H924:O924"/>
    <mergeCell ref="F932:P932"/>
    <mergeCell ref="F933:P933"/>
    <mergeCell ref="F939:P939"/>
    <mergeCell ref="H892:P892"/>
    <mergeCell ref="H897:P897"/>
    <mergeCell ref="H903:P903"/>
    <mergeCell ref="H908:P908"/>
    <mergeCell ref="H913:P913"/>
  </mergeCells>
  <conditionalFormatting sqref="R552 R547:R550 C350:M354 C368:M372 C380:M384 C386:M390 C396:M396 R439 R442:R446 B566 N356:N358 N368:N370 N380:N382 N386:N388 B392:N394 B395:M395 B398:N400 B404:N406 B407:M407 B410:N412 B413:M413 B416:N418 B419:M419 B422:N424 B425:M425 B429:N431 B432:M432 B435:N437 B438:M438 B491:N491 B560 B584:N587 B538:N538 B552:N552 Q546:R546 B546 Q539:R539 B539 Q449:R449 B449 Q440:R441 B440:B441 B434 B427:B428 B421 B415 B409 B401:M401 B402:B403 B397 B391 B385:B389 B379:B383 B367:B371 B355:B359 B348:B349 Q492:R499 Q490:R490 Q484:R484 C356:M360 B595:Q596">
    <cfRule type="cellIs" dxfId="1241" priority="1299" operator="lessThan">
      <formula>0</formula>
    </cfRule>
  </conditionalFormatting>
  <conditionalFormatting sqref="Q546">
    <cfRule type="cellIs" dxfId="1240" priority="1298" operator="lessThan">
      <formula>0</formula>
    </cfRule>
  </conditionalFormatting>
  <conditionalFormatting sqref="B347:N347">
    <cfRule type="cellIs" dxfId="1239" priority="1297" operator="lessThan">
      <formula>0</formula>
    </cfRule>
  </conditionalFormatting>
  <conditionalFormatting sqref="B347:N347">
    <cfRule type="cellIs" dxfId="1238" priority="1296" operator="lessThan">
      <formula>0</formula>
    </cfRule>
  </conditionalFormatting>
  <conditionalFormatting sqref="R551">
    <cfRule type="cellIs" dxfId="1237" priority="1292" operator="lessThan">
      <formula>0</formula>
    </cfRule>
  </conditionalFormatting>
  <conditionalFormatting sqref="R485:R488">
    <cfRule type="cellIs" dxfId="1236" priority="1295" operator="lessThan">
      <formula>0</formula>
    </cfRule>
  </conditionalFormatting>
  <conditionalFormatting sqref="R489:R490">
    <cfRule type="cellIs" dxfId="1235" priority="1294" operator="lessThan">
      <formula>0</formula>
    </cfRule>
  </conditionalFormatting>
  <conditionalFormatting sqref="R489:R490">
    <cfRule type="cellIs" dxfId="1234" priority="1293" operator="lessThan">
      <formula>0</formula>
    </cfRule>
  </conditionalFormatting>
  <conditionalFormatting sqref="Q547:Q550">
    <cfRule type="cellIs" dxfId="1233" priority="1290" operator="lessThan">
      <formula>0</formula>
    </cfRule>
  </conditionalFormatting>
  <conditionalFormatting sqref="R371">
    <cfRule type="cellIs" dxfId="1232" priority="1258" operator="lessThan">
      <formula>0</formula>
    </cfRule>
  </conditionalFormatting>
  <conditionalFormatting sqref="R551">
    <cfRule type="cellIs" dxfId="1231" priority="1291" operator="lessThan">
      <formula>0</formula>
    </cfRule>
  </conditionalFormatting>
  <conditionalFormatting sqref="J352:N353 K350:N351">
    <cfRule type="cellIs" dxfId="1230" priority="1285" operator="lessThan">
      <formula>0</formula>
    </cfRule>
  </conditionalFormatting>
  <conditionalFormatting sqref="R353">
    <cfRule type="cellIs" dxfId="1229" priority="1278" operator="lessThan">
      <formula>0</formula>
    </cfRule>
  </conditionalFormatting>
  <conditionalFormatting sqref="R450:R454">
    <cfRule type="cellIs" dxfId="1228" priority="1289" operator="lessThan">
      <formula>0</formula>
    </cfRule>
  </conditionalFormatting>
  <conditionalFormatting sqref="J350">
    <cfRule type="cellIs" dxfId="1227" priority="1284" operator="lessThan">
      <formula>0</formula>
    </cfRule>
  </conditionalFormatting>
  <conditionalFormatting sqref="Q348:R349 R350:R352">
    <cfRule type="cellIs" dxfId="1226" priority="1288" operator="lessThan">
      <formula>0</formula>
    </cfRule>
  </conditionalFormatting>
  <conditionalFormatting sqref="B348">
    <cfRule type="cellIs" dxfId="1225" priority="1283" operator="lessThan">
      <formula>0</formula>
    </cfRule>
  </conditionalFormatting>
  <conditionalFormatting sqref="Q397:R397 R398:R400">
    <cfRule type="cellIs" dxfId="1224" priority="1228" operator="lessThan">
      <formula>0</formula>
    </cfRule>
  </conditionalFormatting>
  <conditionalFormatting sqref="Q348:Q349">
    <cfRule type="cellIs" dxfId="1223" priority="1287" operator="lessThan">
      <formula>0</formula>
    </cfRule>
  </conditionalFormatting>
  <conditionalFormatting sqref="Q350:Q353">
    <cfRule type="cellIs" dxfId="1222" priority="1286" operator="lessThan">
      <formula>0</formula>
    </cfRule>
  </conditionalFormatting>
  <conditionalFormatting sqref="R401">
    <cfRule type="cellIs" dxfId="1221" priority="1225" operator="lessThan">
      <formula>0</formula>
    </cfRule>
  </conditionalFormatting>
  <conditionalFormatting sqref="R354">
    <cfRule type="cellIs" dxfId="1220" priority="1281" operator="lessThan">
      <formula>0</formula>
    </cfRule>
  </conditionalFormatting>
  <conditionalFormatting sqref="R408">
    <cfRule type="cellIs" dxfId="1219" priority="1212" operator="lessThan">
      <formula>0</formula>
    </cfRule>
  </conditionalFormatting>
  <conditionalFormatting sqref="Q398:Q400">
    <cfRule type="cellIs" dxfId="1218" priority="1226" operator="lessThan">
      <formula>0</formula>
    </cfRule>
  </conditionalFormatting>
  <conditionalFormatting sqref="C356:J356">
    <cfRule type="cellIs" dxfId="1217" priority="1272" operator="lessThan">
      <formula>0</formula>
    </cfRule>
  </conditionalFormatting>
  <conditionalFormatting sqref="H390">
    <cfRule type="cellIs" dxfId="1216" priority="1206" operator="lessThan">
      <formula>0</formula>
    </cfRule>
  </conditionalFormatting>
  <conditionalFormatting sqref="R401">
    <cfRule type="cellIs" dxfId="1215" priority="1224" operator="lessThan">
      <formula>0</formula>
    </cfRule>
  </conditionalFormatting>
  <conditionalFormatting sqref="B349">
    <cfRule type="cellIs" dxfId="1214" priority="1282" operator="lessThan">
      <formula>0</formula>
    </cfRule>
  </conditionalFormatting>
  <conditionalFormatting sqref="J351">
    <cfRule type="cellIs" dxfId="1213" priority="1279" operator="lessThan">
      <formula>0</formula>
    </cfRule>
  </conditionalFormatting>
  <conditionalFormatting sqref="Q354">
    <cfRule type="cellIs" dxfId="1212" priority="1280" operator="lessThan">
      <formula>0</formula>
    </cfRule>
  </conditionalFormatting>
  <conditionalFormatting sqref="Q421">
    <cfRule type="cellIs" dxfId="1211" priority="1200" operator="lessThan">
      <formula>0</formula>
    </cfRule>
  </conditionalFormatting>
  <conditionalFormatting sqref="R353">
    <cfRule type="cellIs" dxfId="1210" priority="1277" operator="lessThan">
      <formula>0</formula>
    </cfRule>
  </conditionalFormatting>
  <conditionalFormatting sqref="Q355:R355 R356:R358">
    <cfRule type="cellIs" dxfId="1209" priority="1276" operator="lessThan">
      <formula>0</formula>
    </cfRule>
  </conditionalFormatting>
  <conditionalFormatting sqref="Q355">
    <cfRule type="cellIs" dxfId="1208" priority="1275" operator="lessThan">
      <formula>0</formula>
    </cfRule>
  </conditionalFormatting>
  <conditionalFormatting sqref="Q356:Q359">
    <cfRule type="cellIs" dxfId="1207" priority="1274" operator="lessThan">
      <formula>0</formula>
    </cfRule>
  </conditionalFormatting>
  <conditionalFormatting sqref="I357 K357:N357 C358:M359 K356:M356">
    <cfRule type="cellIs" dxfId="1206" priority="1273" operator="lessThan">
      <formula>0</formula>
    </cfRule>
  </conditionalFormatting>
  <conditionalFormatting sqref="B355">
    <cfRule type="cellIs" dxfId="1205" priority="1270" operator="lessThan">
      <formula>0</formula>
    </cfRule>
  </conditionalFormatting>
  <conditionalFormatting sqref="I356">
    <cfRule type="cellIs" dxfId="1204" priority="1271" operator="lessThan">
      <formula>0</formula>
    </cfRule>
  </conditionalFormatting>
  <conditionalFormatting sqref="R360">
    <cfRule type="cellIs" dxfId="1203" priority="1269" operator="lessThan">
      <formula>0</formula>
    </cfRule>
  </conditionalFormatting>
  <conditionalFormatting sqref="C357:J357">
    <cfRule type="cellIs" dxfId="1202" priority="1268" operator="lessThan">
      <formula>0</formula>
    </cfRule>
  </conditionalFormatting>
  <conditionalFormatting sqref="R359">
    <cfRule type="cellIs" dxfId="1201" priority="1267" operator="lessThan">
      <formula>0</formula>
    </cfRule>
  </conditionalFormatting>
  <conditionalFormatting sqref="R359">
    <cfRule type="cellIs" dxfId="1200" priority="1266" operator="lessThan">
      <formula>0</formula>
    </cfRule>
  </conditionalFormatting>
  <conditionalFormatting sqref="Q367:R367 R368:R370">
    <cfRule type="cellIs" dxfId="1199" priority="1265" operator="lessThan">
      <formula>0</formula>
    </cfRule>
  </conditionalFormatting>
  <conditionalFormatting sqref="Q367">
    <cfRule type="cellIs" dxfId="1198" priority="1264" operator="lessThan">
      <formula>0</formula>
    </cfRule>
  </conditionalFormatting>
  <conditionalFormatting sqref="J368">
    <cfRule type="cellIs" dxfId="1197" priority="1262" operator="lessThan">
      <formula>0</formula>
    </cfRule>
  </conditionalFormatting>
  <conditionalFormatting sqref="K368:N369 J370:M371">
    <cfRule type="cellIs" dxfId="1196" priority="1263" operator="lessThan">
      <formula>0</formula>
    </cfRule>
  </conditionalFormatting>
  <conditionalFormatting sqref="Q379">
    <cfRule type="cellIs" dxfId="1195" priority="1255" operator="lessThan">
      <formula>0</formula>
    </cfRule>
  </conditionalFormatting>
  <conditionalFormatting sqref="R372">
    <cfRule type="cellIs" dxfId="1194" priority="1260" operator="lessThan">
      <formula>0</formula>
    </cfRule>
  </conditionalFormatting>
  <conditionalFormatting sqref="B367">
    <cfRule type="cellIs" dxfId="1193" priority="1261" operator="lessThan">
      <formula>0</formula>
    </cfRule>
  </conditionalFormatting>
  <conditionalFormatting sqref="Q404:Q406">
    <cfRule type="cellIs" dxfId="1192" priority="1213" operator="lessThan">
      <formula>0</formula>
    </cfRule>
  </conditionalFormatting>
  <conditionalFormatting sqref="J369">
    <cfRule type="cellIs" dxfId="1191" priority="1259" operator="lessThan">
      <formula>0</formula>
    </cfRule>
  </conditionalFormatting>
  <conditionalFormatting sqref="R371">
    <cfRule type="cellIs" dxfId="1190" priority="1257" operator="lessThan">
      <formula>0</formula>
    </cfRule>
  </conditionalFormatting>
  <conditionalFormatting sqref="Q379:R379 R380:R382">
    <cfRule type="cellIs" dxfId="1189" priority="1256" operator="lessThan">
      <formula>0</formula>
    </cfRule>
  </conditionalFormatting>
  <conditionalFormatting sqref="R383">
    <cfRule type="cellIs" dxfId="1188" priority="1247" operator="lessThan">
      <formula>0</formula>
    </cfRule>
  </conditionalFormatting>
  <conditionalFormatting sqref="I381 K380:N381 C382:M383">
    <cfRule type="cellIs" dxfId="1187" priority="1254" operator="lessThan">
      <formula>0</formula>
    </cfRule>
  </conditionalFormatting>
  <conditionalFormatting sqref="I380">
    <cfRule type="cellIs" dxfId="1186" priority="1252" operator="lessThan">
      <formula>0</formula>
    </cfRule>
  </conditionalFormatting>
  <conditionalFormatting sqref="C380:J380">
    <cfRule type="cellIs" dxfId="1185" priority="1253" operator="lessThan">
      <formula>0</formula>
    </cfRule>
  </conditionalFormatting>
  <conditionalFormatting sqref="B379">
    <cfRule type="cellIs" dxfId="1184" priority="1251" operator="lessThan">
      <formula>0</formula>
    </cfRule>
  </conditionalFormatting>
  <conditionalFormatting sqref="R384">
    <cfRule type="cellIs" dxfId="1183" priority="1250" operator="lessThan">
      <formula>0</formula>
    </cfRule>
  </conditionalFormatting>
  <conditionalFormatting sqref="R429:R431">
    <cfRule type="cellIs" dxfId="1182" priority="1191" operator="lessThan">
      <formula>0</formula>
    </cfRule>
  </conditionalFormatting>
  <conditionalFormatting sqref="C381:J381">
    <cfRule type="cellIs" dxfId="1181" priority="1249" operator="lessThan">
      <formula>0</formula>
    </cfRule>
  </conditionalFormatting>
  <conditionalFormatting sqref="R383">
    <cfRule type="cellIs" dxfId="1180" priority="1248" operator="lessThan">
      <formula>0</formula>
    </cfRule>
  </conditionalFormatting>
  <conditionalFormatting sqref="R389">
    <cfRule type="cellIs" dxfId="1179" priority="1236" operator="lessThan">
      <formula>0</formula>
    </cfRule>
  </conditionalFormatting>
  <conditionalFormatting sqref="Q391:R391 R392:R394">
    <cfRule type="cellIs" dxfId="1178" priority="1235" operator="lessThan">
      <formula>0</formula>
    </cfRule>
  </conditionalFormatting>
  <conditionalFormatting sqref="Q391">
    <cfRule type="cellIs" dxfId="1177" priority="1234" operator="lessThan">
      <formula>0</formula>
    </cfRule>
  </conditionalFormatting>
  <conditionalFormatting sqref="Q392:Q394">
    <cfRule type="cellIs" dxfId="1176" priority="1233" operator="lessThan">
      <formula>0</formula>
    </cfRule>
  </conditionalFormatting>
  <conditionalFormatting sqref="R396">
    <cfRule type="cellIs" dxfId="1175" priority="1231" operator="lessThan">
      <formula>0</formula>
    </cfRule>
  </conditionalFormatting>
  <conditionalFormatting sqref="B391">
    <cfRule type="cellIs" dxfId="1174" priority="1232" operator="lessThan">
      <formula>0</formula>
    </cfRule>
  </conditionalFormatting>
  <conditionalFormatting sqref="R395">
    <cfRule type="cellIs" dxfId="1173" priority="1230" operator="lessThan">
      <formula>0</formula>
    </cfRule>
  </conditionalFormatting>
  <conditionalFormatting sqref="Q385:R385 R386:R388">
    <cfRule type="cellIs" dxfId="1172" priority="1246" operator="lessThan">
      <formula>0</formula>
    </cfRule>
  </conditionalFormatting>
  <conditionalFormatting sqref="Q385">
    <cfRule type="cellIs" dxfId="1171" priority="1245" operator="lessThan">
      <formula>0</formula>
    </cfRule>
  </conditionalFormatting>
  <conditionalFormatting sqref="Q386:Q388">
    <cfRule type="cellIs" dxfId="1170" priority="1244" operator="lessThan">
      <formula>0</formula>
    </cfRule>
  </conditionalFormatting>
  <conditionalFormatting sqref="I387 K386:N387 C388:N388 C389:M389">
    <cfRule type="cellIs" dxfId="1169" priority="1243" operator="lessThan">
      <formula>0</formula>
    </cfRule>
  </conditionalFormatting>
  <conditionalFormatting sqref="R395">
    <cfRule type="cellIs" dxfId="1168" priority="1229" operator="lessThan">
      <formula>0</formula>
    </cfRule>
  </conditionalFormatting>
  <conditionalFormatting sqref="J372:M372">
    <cfRule type="cellIs" dxfId="1167" priority="1220" operator="lessThan">
      <formula>0</formula>
    </cfRule>
  </conditionalFormatting>
  <conditionalFormatting sqref="C360:M360">
    <cfRule type="cellIs" dxfId="1166" priority="1219" operator="lessThan">
      <formula>0</formula>
    </cfRule>
  </conditionalFormatting>
  <conditionalFormatting sqref="J354:N354">
    <cfRule type="cellIs" dxfId="1165" priority="1218" operator="lessThan">
      <formula>0</formula>
    </cfRule>
  </conditionalFormatting>
  <conditionalFormatting sqref="I386">
    <cfRule type="cellIs" dxfId="1164" priority="1241" operator="lessThan">
      <formula>0</formula>
    </cfRule>
  </conditionalFormatting>
  <conditionalFormatting sqref="C386:J386">
    <cfRule type="cellIs" dxfId="1163" priority="1242" operator="lessThan">
      <formula>0</formula>
    </cfRule>
  </conditionalFormatting>
  <conditionalFormatting sqref="B385">
    <cfRule type="cellIs" dxfId="1162" priority="1240" operator="lessThan">
      <formula>0</formula>
    </cfRule>
  </conditionalFormatting>
  <conditionalFormatting sqref="R390">
    <cfRule type="cellIs" dxfId="1161" priority="1239" operator="lessThan">
      <formula>0</formula>
    </cfRule>
  </conditionalFormatting>
  <conditionalFormatting sqref="C387:J387">
    <cfRule type="cellIs" dxfId="1160" priority="1238" operator="lessThan">
      <formula>0</formula>
    </cfRule>
  </conditionalFormatting>
  <conditionalFormatting sqref="R389">
    <cfRule type="cellIs" dxfId="1159" priority="1237" operator="lessThan">
      <formula>0</formula>
    </cfRule>
  </conditionalFormatting>
  <conditionalFormatting sqref="Q397">
    <cfRule type="cellIs" dxfId="1158" priority="1227" operator="lessThan">
      <formula>0</formula>
    </cfRule>
  </conditionalFormatting>
  <conditionalFormatting sqref="C396:M396">
    <cfRule type="cellIs" dxfId="1157" priority="1223" operator="lessThan">
      <formula>0</formula>
    </cfRule>
  </conditionalFormatting>
  <conditionalFormatting sqref="C390:M390">
    <cfRule type="cellIs" dxfId="1156" priority="1222" operator="lessThan">
      <formula>0</formula>
    </cfRule>
  </conditionalFormatting>
  <conditionalFormatting sqref="C384:M384">
    <cfRule type="cellIs" dxfId="1155" priority="1221" operator="lessThan">
      <formula>0</formula>
    </cfRule>
  </conditionalFormatting>
  <conditionalFormatting sqref="R425">
    <cfRule type="cellIs" dxfId="1154" priority="1196" operator="lessThan">
      <formula>0</formula>
    </cfRule>
  </conditionalFormatting>
  <conditionalFormatting sqref="H383">
    <cfRule type="cellIs" dxfId="1153" priority="1203" operator="lessThan">
      <formula>0</formula>
    </cfRule>
  </conditionalFormatting>
  <conditionalFormatting sqref="H359">
    <cfRule type="cellIs" dxfId="1152" priority="1205" operator="lessThan">
      <formula>0</formula>
    </cfRule>
  </conditionalFormatting>
  <conditionalFormatting sqref="H360">
    <cfRule type="cellIs" dxfId="1151" priority="1204" operator="lessThan">
      <formula>0</formula>
    </cfRule>
  </conditionalFormatting>
  <conditionalFormatting sqref="Q422:Q424">
    <cfRule type="cellIs" dxfId="1150" priority="1199" operator="lessThan">
      <formula>0</formula>
    </cfRule>
  </conditionalFormatting>
  <conditionalFormatting sqref="B427">
    <cfRule type="cellIs" dxfId="1149" priority="1193" operator="lessThan">
      <formula>0</formula>
    </cfRule>
  </conditionalFormatting>
  <conditionalFormatting sqref="B403">
    <cfRule type="cellIs" dxfId="1148" priority="1209" operator="lessThan">
      <formula>0</formula>
    </cfRule>
  </conditionalFormatting>
  <conditionalFormatting sqref="Q421:R421 R422:R424">
    <cfRule type="cellIs" dxfId="1147" priority="1201" operator="lessThan">
      <formula>0</formula>
    </cfRule>
  </conditionalFormatting>
  <conditionalFormatting sqref="R438">
    <cfRule type="cellIs" dxfId="1146" priority="1184" operator="lessThan">
      <formula>0</formula>
    </cfRule>
  </conditionalFormatting>
  <conditionalFormatting sqref="B397">
    <cfRule type="cellIs" dxfId="1145" priority="1217" operator="lessThan">
      <formula>0</formula>
    </cfRule>
  </conditionalFormatting>
  <conditionalFormatting sqref="B402">
    <cfRule type="cellIs" dxfId="1144" priority="1216" operator="lessThan">
      <formula>0</formula>
    </cfRule>
  </conditionalFormatting>
  <conditionalFormatting sqref="R407">
    <cfRule type="cellIs" dxfId="1143" priority="1210" operator="lessThan">
      <formula>0</formula>
    </cfRule>
  </conditionalFormatting>
  <conditionalFormatting sqref="Q403:R403 R404:R406">
    <cfRule type="cellIs" dxfId="1142" priority="1215" operator="lessThan">
      <formula>0</formula>
    </cfRule>
  </conditionalFormatting>
  <conditionalFormatting sqref="Q403">
    <cfRule type="cellIs" dxfId="1141" priority="1214" operator="lessThan">
      <formula>0</formula>
    </cfRule>
  </conditionalFormatting>
  <conditionalFormatting sqref="R407">
    <cfRule type="cellIs" dxfId="1140" priority="1211" operator="lessThan">
      <formula>0</formula>
    </cfRule>
  </conditionalFormatting>
  <conditionalFormatting sqref="B434">
    <cfRule type="cellIs" dxfId="1139" priority="1182" operator="lessThan">
      <formula>0</formula>
    </cfRule>
  </conditionalFormatting>
  <conditionalFormatting sqref="H384">
    <cfRule type="cellIs" dxfId="1138" priority="1202" operator="lessThan">
      <formula>0</formula>
    </cfRule>
  </conditionalFormatting>
  <conditionalFormatting sqref="R433">
    <cfRule type="cellIs" dxfId="1137" priority="1183" operator="lessThan">
      <formula>0</formula>
    </cfRule>
  </conditionalFormatting>
  <conditionalFormatting sqref="R556:R558">
    <cfRule type="cellIs" dxfId="1136" priority="1181" operator="lessThan">
      <formula>0</formula>
    </cfRule>
  </conditionalFormatting>
  <conditionalFormatting sqref="J558:N558 K556:N557 J559:M559">
    <cfRule type="cellIs" dxfId="1135" priority="1179" operator="lessThan">
      <formula>0</formula>
    </cfRule>
  </conditionalFormatting>
  <conditionalFormatting sqref="R432">
    <cfRule type="cellIs" dxfId="1134" priority="1188" operator="lessThan">
      <formula>0</formula>
    </cfRule>
  </conditionalFormatting>
  <conditionalFormatting sqref="R435:R437">
    <cfRule type="cellIs" dxfId="1133" priority="1187" operator="lessThan">
      <formula>0</formula>
    </cfRule>
  </conditionalFormatting>
  <conditionalFormatting sqref="Q429:Q431">
    <cfRule type="cellIs" dxfId="1132" priority="1190" operator="lessThan">
      <formula>0</formula>
    </cfRule>
  </conditionalFormatting>
  <conditionalFormatting sqref="R432">
    <cfRule type="cellIs" dxfId="1131" priority="1189" operator="lessThan">
      <formula>0</formula>
    </cfRule>
  </conditionalFormatting>
  <conditionalFormatting sqref="Q556:Q558">
    <cfRule type="cellIs" dxfId="1130" priority="1180" operator="lessThan">
      <formula>0</formula>
    </cfRule>
  </conditionalFormatting>
  <conditionalFormatting sqref="H396">
    <cfRule type="cellIs" dxfId="1129" priority="1208" operator="lessThan">
      <formula>0</formula>
    </cfRule>
  </conditionalFormatting>
  <conditionalFormatting sqref="R438">
    <cfRule type="cellIs" dxfId="1128" priority="1185" operator="lessThan">
      <formula>0</formula>
    </cfRule>
  </conditionalFormatting>
  <conditionalFormatting sqref="R425">
    <cfRule type="cellIs" dxfId="1127" priority="1197" operator="lessThan">
      <formula>0</formula>
    </cfRule>
  </conditionalFormatting>
  <conditionalFormatting sqref="H389">
    <cfRule type="cellIs" dxfId="1126" priority="1207" operator="lessThan">
      <formula>0</formula>
    </cfRule>
  </conditionalFormatting>
  <conditionalFormatting sqref="B428">
    <cfRule type="cellIs" dxfId="1125" priority="1192" operator="lessThan">
      <formula>0</formula>
    </cfRule>
  </conditionalFormatting>
  <conditionalFormatting sqref="R559">
    <cfRule type="cellIs" dxfId="1124" priority="1176" operator="lessThan">
      <formula>0</formula>
    </cfRule>
  </conditionalFormatting>
  <conditionalFormatting sqref="R559">
    <cfRule type="cellIs" dxfId="1123" priority="1175" operator="lessThan">
      <formula>0</formula>
    </cfRule>
  </conditionalFormatting>
  <conditionalFormatting sqref="Q435:Q437">
    <cfRule type="cellIs" dxfId="1122" priority="1186" operator="lessThan">
      <formula>0</formula>
    </cfRule>
  </conditionalFormatting>
  <conditionalFormatting sqref="Q427">
    <cfRule type="cellIs" dxfId="1121" priority="1198" operator="lessThan">
      <formula>0</formula>
    </cfRule>
  </conditionalFormatting>
  <conditionalFormatting sqref="R426:R427">
    <cfRule type="cellIs" dxfId="1120" priority="1194" operator="lessThan">
      <formula>0</formula>
    </cfRule>
  </conditionalFormatting>
  <conditionalFormatting sqref="J557">
    <cfRule type="cellIs" dxfId="1119" priority="1177" operator="lessThan">
      <formula>0</formula>
    </cfRule>
  </conditionalFormatting>
  <conditionalFormatting sqref="J562:N562 J564:N565 J563:M563">
    <cfRule type="cellIs" dxfId="1118" priority="1169" operator="lessThan">
      <formula>0</formula>
    </cfRule>
  </conditionalFormatting>
  <conditionalFormatting sqref="B421">
    <cfRule type="cellIs" dxfId="1117" priority="1195" operator="lessThan">
      <formula>0</formula>
    </cfRule>
  </conditionalFormatting>
  <conditionalFormatting sqref="R560">
    <cfRule type="cellIs" dxfId="1116" priority="1174" operator="lessThan">
      <formula>0</formula>
    </cfRule>
  </conditionalFormatting>
  <conditionalFormatting sqref="J563">
    <cfRule type="cellIs" dxfId="1115" priority="1168" operator="lessThan">
      <formula>0</formula>
    </cfRule>
  </conditionalFormatting>
  <conditionalFormatting sqref="R565">
    <cfRule type="cellIs" dxfId="1114" priority="1167" operator="lessThan">
      <formula>0</formula>
    </cfRule>
  </conditionalFormatting>
  <conditionalFormatting sqref="R566">
    <cfRule type="cellIs" dxfId="1113" priority="1165" operator="lessThan">
      <formula>0</formula>
    </cfRule>
  </conditionalFormatting>
  <conditionalFormatting sqref="B588">
    <cfRule type="cellIs" dxfId="1112" priority="1129" operator="lessThan">
      <formula>0</formula>
    </cfRule>
  </conditionalFormatting>
  <conditionalFormatting sqref="I580 K579:N580 C581:N582">
    <cfRule type="cellIs" dxfId="1111" priority="1162" operator="lessThan">
      <formula>0</formula>
    </cfRule>
  </conditionalFormatting>
  <conditionalFormatting sqref="C579:N582">
    <cfRule type="cellIs" dxfId="1110" priority="1161" operator="lessThan">
      <formula>0</formula>
    </cfRule>
  </conditionalFormatting>
  <conditionalFormatting sqref="R582">
    <cfRule type="cellIs" dxfId="1109" priority="1157" operator="lessThan">
      <formula>0</formula>
    </cfRule>
  </conditionalFormatting>
  <conditionalFormatting sqref="I579">
    <cfRule type="cellIs" dxfId="1108" priority="1160" operator="lessThan">
      <formula>0</formula>
    </cfRule>
  </conditionalFormatting>
  <conditionalFormatting sqref="J556:N558 J559:M559">
    <cfRule type="cellIs" dxfId="1107" priority="1178" operator="lessThan">
      <formula>0</formula>
    </cfRule>
  </conditionalFormatting>
  <conditionalFormatting sqref="Q562:Q565">
    <cfRule type="cellIs" dxfId="1106" priority="1171" operator="lessThan">
      <formula>0</formula>
    </cfRule>
  </conditionalFormatting>
  <conditionalFormatting sqref="J564:N565 K562:N562 K563:M563">
    <cfRule type="cellIs" dxfId="1105" priority="1170" operator="lessThan">
      <formula>0</formula>
    </cfRule>
  </conditionalFormatting>
  <conditionalFormatting sqref="B555">
    <cfRule type="cellIs" dxfId="1104" priority="1173" operator="lessThan">
      <formula>0</formula>
    </cfRule>
  </conditionalFormatting>
  <conditionalFormatting sqref="R565">
    <cfRule type="cellIs" dxfId="1103" priority="1166" operator="lessThan">
      <formula>0</formula>
    </cfRule>
  </conditionalFormatting>
  <conditionalFormatting sqref="C580:J580">
    <cfRule type="cellIs" dxfId="1102" priority="1159" operator="lessThan">
      <formula>0</formula>
    </cfRule>
  </conditionalFormatting>
  <conditionalFormatting sqref="R562:R564">
    <cfRule type="cellIs" dxfId="1101" priority="1172" operator="lessThan">
      <formula>0</formula>
    </cfRule>
  </conditionalFormatting>
  <conditionalFormatting sqref="R579:R581">
    <cfRule type="cellIs" dxfId="1100" priority="1164" operator="lessThan">
      <formula>0</formula>
    </cfRule>
  </conditionalFormatting>
  <conditionalFormatting sqref="Q579:Q582">
    <cfRule type="cellIs" dxfId="1099" priority="1163" operator="lessThan">
      <formula>0</formula>
    </cfRule>
  </conditionalFormatting>
  <conditionalFormatting sqref="R582">
    <cfRule type="cellIs" dxfId="1098" priority="1158" operator="lessThan">
      <formula>0</formula>
    </cfRule>
  </conditionalFormatting>
  <conditionalFormatting sqref="R592">
    <cfRule type="cellIs" dxfId="1097" priority="1133" operator="lessThan">
      <formula>0</formula>
    </cfRule>
  </conditionalFormatting>
  <conditionalFormatting sqref="I589">
    <cfRule type="cellIs" dxfId="1096" priority="1136" operator="lessThan">
      <formula>0</formula>
    </cfRule>
  </conditionalFormatting>
  <conditionalFormatting sqref="H580:H582">
    <cfRule type="cellIs" dxfId="1095" priority="1156" operator="lessThan">
      <formula>0</formula>
    </cfRule>
  </conditionalFormatting>
  <conditionalFormatting sqref="H584:H587">
    <cfRule type="cellIs" dxfId="1094" priority="1143" operator="lessThan">
      <formula>0</formula>
    </cfRule>
  </conditionalFormatting>
  <conditionalFormatting sqref="H579">
    <cfRule type="cellIs" dxfId="1093" priority="1154" operator="lessThan">
      <formula>0</formula>
    </cfRule>
  </conditionalFormatting>
  <conditionalFormatting sqref="H579:H582">
    <cfRule type="cellIs" dxfId="1092" priority="1155" operator="lessThan">
      <formula>0</formula>
    </cfRule>
  </conditionalFormatting>
  <conditionalFormatting sqref="B578">
    <cfRule type="cellIs" dxfId="1091" priority="1153" operator="lessThan">
      <formula>0</formula>
    </cfRule>
  </conditionalFormatting>
  <conditionalFormatting sqref="R587">
    <cfRule type="cellIs" dxfId="1090" priority="1145" operator="lessThan">
      <formula>0</formula>
    </cfRule>
  </conditionalFormatting>
  <conditionalFormatting sqref="I584">
    <cfRule type="cellIs" dxfId="1089" priority="1148" operator="lessThan">
      <formula>0</formula>
    </cfRule>
  </conditionalFormatting>
  <conditionalFormatting sqref="C584:N587">
    <cfRule type="cellIs" dxfId="1088" priority="1149" operator="lessThan">
      <formula>0</formula>
    </cfRule>
  </conditionalFormatting>
  <conditionalFormatting sqref="R587">
    <cfRule type="cellIs" dxfId="1087" priority="1146" operator="lessThan">
      <formula>0</formula>
    </cfRule>
  </conditionalFormatting>
  <conditionalFormatting sqref="H584">
    <cfRule type="cellIs" dxfId="1086" priority="1142" operator="lessThan">
      <formula>0</formula>
    </cfRule>
  </conditionalFormatting>
  <conditionalFormatting sqref="Q584:Q587">
    <cfRule type="cellIs" dxfId="1085" priority="1151" operator="lessThan">
      <formula>0</formula>
    </cfRule>
  </conditionalFormatting>
  <conditionalFormatting sqref="C585:J585">
    <cfRule type="cellIs" dxfId="1084" priority="1147" operator="lessThan">
      <formula>0</formula>
    </cfRule>
  </conditionalFormatting>
  <conditionalFormatting sqref="H585:H587">
    <cfRule type="cellIs" dxfId="1083" priority="1144" operator="lessThan">
      <formula>0</formula>
    </cfRule>
  </conditionalFormatting>
  <conditionalFormatting sqref="I585 K584:N585 C586:N587">
    <cfRule type="cellIs" dxfId="1082" priority="1150" operator="lessThan">
      <formula>0</formula>
    </cfRule>
  </conditionalFormatting>
  <conditionalFormatting sqref="R584:R586">
    <cfRule type="cellIs" dxfId="1081" priority="1152" operator="lessThan">
      <formula>0</formula>
    </cfRule>
  </conditionalFormatting>
  <conditionalFormatting sqref="B583">
    <cfRule type="cellIs" dxfId="1080" priority="1141" operator="lessThan">
      <formula>0</formula>
    </cfRule>
  </conditionalFormatting>
  <conditionalFormatting sqref="C589:N592">
    <cfRule type="cellIs" dxfId="1079" priority="1137" operator="lessThan">
      <formula>0</formula>
    </cfRule>
  </conditionalFormatting>
  <conditionalFormatting sqref="R592">
    <cfRule type="cellIs" dxfId="1078" priority="1134" operator="lessThan">
      <formula>0</formula>
    </cfRule>
  </conditionalFormatting>
  <conditionalFormatting sqref="H589">
    <cfRule type="cellIs" dxfId="1077" priority="1130" operator="lessThan">
      <formula>0</formula>
    </cfRule>
  </conditionalFormatting>
  <conditionalFormatting sqref="H589:H592">
    <cfRule type="cellIs" dxfId="1076" priority="1131" operator="lessThan">
      <formula>0</formula>
    </cfRule>
  </conditionalFormatting>
  <conditionalFormatting sqref="Q589:Q592">
    <cfRule type="cellIs" dxfId="1075" priority="1139" operator="lessThan">
      <formula>0</formula>
    </cfRule>
  </conditionalFormatting>
  <conditionalFormatting sqref="C590:J590">
    <cfRule type="cellIs" dxfId="1074" priority="1135" operator="lessThan">
      <formula>0</formula>
    </cfRule>
  </conditionalFormatting>
  <conditionalFormatting sqref="H590:H592">
    <cfRule type="cellIs" dxfId="1073" priority="1132" operator="lessThan">
      <formula>0</formula>
    </cfRule>
  </conditionalFormatting>
  <conditionalFormatting sqref="I590 K589:N590 C591:N592">
    <cfRule type="cellIs" dxfId="1072" priority="1138" operator="lessThan">
      <formula>0</formula>
    </cfRule>
  </conditionalFormatting>
  <conditionalFormatting sqref="R589:R591">
    <cfRule type="cellIs" dxfId="1071" priority="1140" operator="lessThan">
      <formula>0</formula>
    </cfRule>
  </conditionalFormatting>
  <conditionalFormatting sqref="C350:I350">
    <cfRule type="cellIs" dxfId="1070" priority="1126" operator="lessThan">
      <formula>0</formula>
    </cfRule>
  </conditionalFormatting>
  <conditionalFormatting sqref="C352:I353">
    <cfRule type="cellIs" dxfId="1069" priority="1127" operator="lessThan">
      <formula>0</formula>
    </cfRule>
  </conditionalFormatting>
  <conditionalFormatting sqref="Q492:R492">
    <cfRule type="cellIs" dxfId="1068" priority="1110" operator="lessThan">
      <formula>0</formula>
    </cfRule>
  </conditionalFormatting>
  <conditionalFormatting sqref="Q485:Q488">
    <cfRule type="cellIs" dxfId="1067" priority="1111" operator="lessThan">
      <formula>0</formula>
    </cfRule>
  </conditionalFormatting>
  <conditionalFormatting sqref="R574:R576">
    <cfRule type="cellIs" dxfId="1066" priority="1080" operator="lessThan">
      <formula>0</formula>
    </cfRule>
  </conditionalFormatting>
  <conditionalFormatting sqref="B484">
    <cfRule type="cellIs" dxfId="1065" priority="1128" operator="lessThan">
      <formula>0</formula>
    </cfRule>
  </conditionalFormatting>
  <conditionalFormatting sqref="N420">
    <cfRule type="cellIs" dxfId="1064" priority="897" operator="lessThan">
      <formula>0</formula>
    </cfRule>
  </conditionalFormatting>
  <conditionalFormatting sqref="C351:I351">
    <cfRule type="cellIs" dxfId="1063" priority="1125" operator="lessThan">
      <formula>0</formula>
    </cfRule>
  </conditionalFormatting>
  <conditionalFormatting sqref="C354:I354">
    <cfRule type="cellIs" dxfId="1062" priority="1124" operator="lessThan">
      <formula>0</formula>
    </cfRule>
  </conditionalFormatting>
  <conditionalFormatting sqref="C370:I371">
    <cfRule type="cellIs" dxfId="1061" priority="1123" operator="lessThan">
      <formula>0</formula>
    </cfRule>
  </conditionalFormatting>
  <conditionalFormatting sqref="C368:I368">
    <cfRule type="cellIs" dxfId="1060" priority="1122" operator="lessThan">
      <formula>0</formula>
    </cfRule>
  </conditionalFormatting>
  <conditionalFormatting sqref="C369:I369">
    <cfRule type="cellIs" dxfId="1059" priority="1121" operator="lessThan">
      <formula>0</formula>
    </cfRule>
  </conditionalFormatting>
  <conditionalFormatting sqref="C372:I372">
    <cfRule type="cellIs" dxfId="1058" priority="1120" operator="lessThan">
      <formula>0</formula>
    </cfRule>
  </conditionalFormatting>
  <conditionalFormatting sqref="C556:I559">
    <cfRule type="cellIs" dxfId="1057" priority="1118" operator="lessThan">
      <formula>0</formula>
    </cfRule>
  </conditionalFormatting>
  <conditionalFormatting sqref="C557:I557">
    <cfRule type="cellIs" dxfId="1056" priority="1117" operator="lessThan">
      <formula>0</formula>
    </cfRule>
  </conditionalFormatting>
  <conditionalFormatting sqref="C558:I559">
    <cfRule type="cellIs" dxfId="1055" priority="1119" operator="lessThan">
      <formula>0</formula>
    </cfRule>
  </conditionalFormatting>
  <conditionalFormatting sqref="C562:I565">
    <cfRule type="cellIs" dxfId="1054" priority="1115" operator="lessThan">
      <formula>0</formula>
    </cfRule>
  </conditionalFormatting>
  <conditionalFormatting sqref="C563:I563">
    <cfRule type="cellIs" dxfId="1053" priority="1114" operator="lessThan">
      <formula>0</formula>
    </cfRule>
  </conditionalFormatting>
  <conditionalFormatting sqref="C564:I565">
    <cfRule type="cellIs" dxfId="1052" priority="1116" operator="lessThan">
      <formula>0</formula>
    </cfRule>
  </conditionalFormatting>
  <conditionalFormatting sqref="C442:C445">
    <cfRule type="cellIs" dxfId="1051" priority="1113" operator="lessThan">
      <formula>0</formula>
    </cfRule>
  </conditionalFormatting>
  <conditionalFormatting sqref="Q450:Q453">
    <cfRule type="cellIs" dxfId="1050" priority="1112" operator="lessThan">
      <formula>0</formula>
    </cfRule>
  </conditionalFormatting>
  <conditionalFormatting sqref="R493:R496">
    <cfRule type="cellIs" dxfId="1049" priority="1109" operator="lessThan">
      <formula>0</formula>
    </cfRule>
  </conditionalFormatting>
  <conditionalFormatting sqref="R497:R498">
    <cfRule type="cellIs" dxfId="1048" priority="1108" operator="lessThan">
      <formula>0</formula>
    </cfRule>
  </conditionalFormatting>
  <conditionalFormatting sqref="R498">
    <cfRule type="cellIs" dxfId="1047" priority="1107" operator="lessThan">
      <formula>0</formula>
    </cfRule>
  </conditionalFormatting>
  <conditionalFormatting sqref="R497">
    <cfRule type="cellIs" dxfId="1046" priority="1106" operator="lessThan">
      <formula>0</formula>
    </cfRule>
  </conditionalFormatting>
  <conditionalFormatting sqref="Q493:Q496">
    <cfRule type="cellIs" dxfId="1045" priority="1105" operator="lessThan">
      <formula>0</formula>
    </cfRule>
  </conditionalFormatting>
  <conditionalFormatting sqref="B492">
    <cfRule type="cellIs" dxfId="1044" priority="1104" operator="lessThan">
      <formula>0</formula>
    </cfRule>
  </conditionalFormatting>
  <conditionalFormatting sqref="C574:N577">
    <cfRule type="cellIs" dxfId="1043" priority="1077" operator="lessThan">
      <formula>0</formula>
    </cfRule>
  </conditionalFormatting>
  <conditionalFormatting sqref="R577">
    <cfRule type="cellIs" dxfId="1042" priority="1074" operator="lessThan">
      <formula>0</formula>
    </cfRule>
  </conditionalFormatting>
  <conditionalFormatting sqref="H574:H577">
    <cfRule type="cellIs" dxfId="1041" priority="1071" operator="lessThan">
      <formula>0</formula>
    </cfRule>
  </conditionalFormatting>
  <conditionalFormatting sqref="R491">
    <cfRule type="cellIs" dxfId="1040" priority="1103" operator="lessThan">
      <formula>0</formula>
    </cfRule>
  </conditionalFormatting>
  <conditionalFormatting sqref="R533:R536 R538">
    <cfRule type="cellIs" dxfId="1039" priority="1102" operator="lessThan">
      <formula>0</formula>
    </cfRule>
  </conditionalFormatting>
  <conditionalFormatting sqref="Q532">
    <cfRule type="cellIs" dxfId="1038" priority="1101" operator="lessThan">
      <formula>0</formula>
    </cfRule>
  </conditionalFormatting>
  <conditionalFormatting sqref="R537">
    <cfRule type="cellIs" dxfId="1037" priority="1100" operator="lessThan">
      <formula>0</formula>
    </cfRule>
  </conditionalFormatting>
  <conditionalFormatting sqref="R537">
    <cfRule type="cellIs" dxfId="1036" priority="1099" operator="lessThan">
      <formula>0</formula>
    </cfRule>
  </conditionalFormatting>
  <conditionalFormatting sqref="Q533:Q536">
    <cfRule type="cellIs" dxfId="1035" priority="1098" operator="lessThan">
      <formula>0</formula>
    </cfRule>
  </conditionalFormatting>
  <conditionalFormatting sqref="R545 R540:R543">
    <cfRule type="cellIs" dxfId="1034" priority="1096" operator="lessThan">
      <formula>0</formula>
    </cfRule>
  </conditionalFormatting>
  <conditionalFormatting sqref="R544">
    <cfRule type="cellIs" dxfId="1033" priority="1094" operator="lessThan">
      <formula>0</formula>
    </cfRule>
  </conditionalFormatting>
  <conditionalFormatting sqref="B532">
    <cfRule type="cellIs" dxfId="1032" priority="1097" operator="lessThan">
      <formula>0</formula>
    </cfRule>
  </conditionalFormatting>
  <conditionalFormatting sqref="Q539">
    <cfRule type="cellIs" dxfId="1031" priority="1095" operator="lessThan">
      <formula>0</formula>
    </cfRule>
  </conditionalFormatting>
  <conditionalFormatting sqref="Q540:Q543">
    <cfRule type="cellIs" dxfId="1030" priority="1092" operator="lessThan">
      <formula>0</formula>
    </cfRule>
  </conditionalFormatting>
  <conditionalFormatting sqref="R544">
    <cfRule type="cellIs" dxfId="1029" priority="1093" operator="lessThan">
      <formula>0</formula>
    </cfRule>
  </conditionalFormatting>
  <conditionalFormatting sqref="Q568:Q570 Q572">
    <cfRule type="cellIs" dxfId="1028" priority="1090" operator="lessThan">
      <formula>0</formula>
    </cfRule>
  </conditionalFormatting>
  <conditionalFormatting sqref="R568:R570">
    <cfRule type="cellIs" dxfId="1027" priority="1091" operator="lessThan">
      <formula>0</formula>
    </cfRule>
  </conditionalFormatting>
  <conditionalFormatting sqref="C570:I570">
    <cfRule type="cellIs" dxfId="1026" priority="1083" operator="lessThan">
      <formula>0</formula>
    </cfRule>
  </conditionalFormatting>
  <conditionalFormatting sqref="C568:I570">
    <cfRule type="cellIs" dxfId="1025" priority="1082" operator="lessThan">
      <formula>0</formula>
    </cfRule>
  </conditionalFormatting>
  <conditionalFormatting sqref="B567">
    <cfRule type="cellIs" dxfId="1024" priority="1084" operator="lessThan">
      <formula>0</formula>
    </cfRule>
  </conditionalFormatting>
  <conditionalFormatting sqref="J568:N570">
    <cfRule type="cellIs" dxfId="1023" priority="1088" operator="lessThan">
      <formula>0</formula>
    </cfRule>
  </conditionalFormatting>
  <conditionalFormatting sqref="Q574:Q577">
    <cfRule type="cellIs" dxfId="1022" priority="1079" operator="lessThan">
      <formula>0</formula>
    </cfRule>
  </conditionalFormatting>
  <conditionalFormatting sqref="R571:R572">
    <cfRule type="cellIs" dxfId="1021" priority="1085" operator="lessThan">
      <formula>0</formula>
    </cfRule>
  </conditionalFormatting>
  <conditionalFormatting sqref="C433:M433">
    <cfRule type="cellIs" dxfId="1020" priority="879" operator="lessThan">
      <formula>0</formula>
    </cfRule>
  </conditionalFormatting>
  <conditionalFormatting sqref="R571:R572">
    <cfRule type="cellIs" dxfId="1019" priority="1086" operator="lessThan">
      <formula>0</formula>
    </cfRule>
  </conditionalFormatting>
  <conditionalFormatting sqref="J569">
    <cfRule type="cellIs" dxfId="1018" priority="1087" operator="lessThan">
      <formula>0</formula>
    </cfRule>
  </conditionalFormatting>
  <conditionalFormatting sqref="J570:N570 K568:N569">
    <cfRule type="cellIs" dxfId="1017" priority="1089" operator="lessThan">
      <formula>0</formula>
    </cfRule>
  </conditionalFormatting>
  <conditionalFormatting sqref="I575 K574:N575 C576:N577">
    <cfRule type="cellIs" dxfId="1016" priority="1078" operator="lessThan">
      <formula>0</formula>
    </cfRule>
  </conditionalFormatting>
  <conditionalFormatting sqref="N420">
    <cfRule type="cellIs" dxfId="1015" priority="898" operator="lessThan">
      <formula>0</formula>
    </cfRule>
  </conditionalFormatting>
  <conditionalFormatting sqref="B429:N429">
    <cfRule type="cellIs" dxfId="1014" priority="874" operator="lessThan">
      <formula>0</formula>
    </cfRule>
  </conditionalFormatting>
  <conditionalFormatting sqref="C569:I569">
    <cfRule type="cellIs" dxfId="1013" priority="1081" operator="lessThan">
      <formula>0</formula>
    </cfRule>
  </conditionalFormatting>
  <conditionalFormatting sqref="B429:N429">
    <cfRule type="cellIs" dxfId="1012" priority="875" operator="lessThan">
      <formula>0</formula>
    </cfRule>
  </conditionalFormatting>
  <conditionalFormatting sqref="H433">
    <cfRule type="cellIs" dxfId="1011" priority="878" operator="lessThan">
      <formula>0</formula>
    </cfRule>
  </conditionalFormatting>
  <conditionalFormatting sqref="B433">
    <cfRule type="cellIs" dxfId="1010" priority="877" operator="lessThan">
      <formula>0</formula>
    </cfRule>
  </conditionalFormatting>
  <conditionalFormatting sqref="B433">
    <cfRule type="cellIs" dxfId="1009" priority="876" operator="lessThan">
      <formula>0</formula>
    </cfRule>
  </conditionalFormatting>
  <conditionalFormatting sqref="B429:N429">
    <cfRule type="cellIs" dxfId="1008" priority="872" operator="lessThan">
      <formula>0</formula>
    </cfRule>
  </conditionalFormatting>
  <conditionalFormatting sqref="B429:N429">
    <cfRule type="cellIs" dxfId="1007" priority="873" operator="lessThan">
      <formula>0</formula>
    </cfRule>
  </conditionalFormatting>
  <conditionalFormatting sqref="B422:N422">
    <cfRule type="cellIs" dxfId="1006" priority="884" operator="lessThan">
      <formula>0</formula>
    </cfRule>
  </conditionalFormatting>
  <conditionalFormatting sqref="H574">
    <cfRule type="cellIs" dxfId="1005" priority="1070" operator="lessThan">
      <formula>0</formula>
    </cfRule>
  </conditionalFormatting>
  <conditionalFormatting sqref="C433:M433">
    <cfRule type="cellIs" dxfId="1004" priority="880" operator="lessThan">
      <formula>0</formula>
    </cfRule>
  </conditionalFormatting>
  <conditionalFormatting sqref="H575:H577">
    <cfRule type="cellIs" dxfId="1003" priority="1072" operator="lessThan">
      <formula>0</formula>
    </cfRule>
  </conditionalFormatting>
  <conditionalFormatting sqref="R577">
    <cfRule type="cellIs" dxfId="1002" priority="1073" operator="lessThan">
      <formula>0</formula>
    </cfRule>
  </conditionalFormatting>
  <conditionalFormatting sqref="I574">
    <cfRule type="cellIs" dxfId="1001" priority="1076" operator="lessThan">
      <formula>0</formula>
    </cfRule>
  </conditionalFormatting>
  <conditionalFormatting sqref="H426">
    <cfRule type="cellIs" dxfId="1000" priority="894" operator="lessThan">
      <formula>0</formula>
    </cfRule>
  </conditionalFormatting>
  <conditionalFormatting sqref="C575:J575">
    <cfRule type="cellIs" dxfId="999" priority="1075" operator="lessThan">
      <formula>0</formula>
    </cfRule>
  </conditionalFormatting>
  <conditionalFormatting sqref="B573">
    <cfRule type="cellIs" dxfId="998" priority="1069" operator="lessThan">
      <formula>0</formula>
    </cfRule>
  </conditionalFormatting>
  <conditionalFormatting sqref="N425">
    <cfRule type="cellIs" dxfId="997" priority="883" operator="lessThan">
      <formula>0</formula>
    </cfRule>
  </conditionalFormatting>
  <conditionalFormatting sqref="C426:M426">
    <cfRule type="cellIs" dxfId="996" priority="895" operator="lessThan">
      <formula>0</formula>
    </cfRule>
  </conditionalFormatting>
  <conditionalFormatting sqref="C426:M426">
    <cfRule type="cellIs" dxfId="995" priority="896" operator="lessThan">
      <formula>0</formula>
    </cfRule>
  </conditionalFormatting>
  <conditionalFormatting sqref="N426">
    <cfRule type="cellIs" dxfId="994" priority="882" operator="lessThan">
      <formula>0</formula>
    </cfRule>
  </conditionalFormatting>
  <conditionalFormatting sqref="B429:N429">
    <cfRule type="cellIs" dxfId="993" priority="870" operator="lessThan">
      <formula>0</formula>
    </cfRule>
  </conditionalFormatting>
  <conditionalFormatting sqref="N426">
    <cfRule type="cellIs" dxfId="992" priority="881" operator="lessThan">
      <formula>0</formula>
    </cfRule>
  </conditionalFormatting>
  <conditionalFormatting sqref="B429:N429">
    <cfRule type="cellIs" dxfId="991" priority="871" operator="lessThan">
      <formula>0</formula>
    </cfRule>
  </conditionalFormatting>
  <conditionalFormatting sqref="B561">
    <cfRule type="cellIs" dxfId="990" priority="1068" operator="lessThan">
      <formula>0</formula>
    </cfRule>
  </conditionalFormatting>
  <conditionalFormatting sqref="B426">
    <cfRule type="cellIs" dxfId="989" priority="893" operator="lessThan">
      <formula>0</formula>
    </cfRule>
  </conditionalFormatting>
  <conditionalFormatting sqref="N433">
    <cfRule type="cellIs" dxfId="988" priority="865" operator="lessThan">
      <formula>0</formula>
    </cfRule>
  </conditionalFormatting>
  <conditionalFormatting sqref="B561">
    <cfRule type="cellIs" dxfId="987" priority="1067" operator="lessThan">
      <formula>0</formula>
    </cfRule>
  </conditionalFormatting>
  <conditionalFormatting sqref="B554">
    <cfRule type="cellIs" dxfId="986" priority="1065" operator="lessThan">
      <formula>0</formula>
    </cfRule>
  </conditionalFormatting>
  <conditionalFormatting sqref="B554">
    <cfRule type="cellIs" dxfId="985" priority="1066" operator="lessThan">
      <formula>0</formula>
    </cfRule>
  </conditionalFormatting>
  <conditionalFormatting sqref="B572">
    <cfRule type="cellIs" dxfId="984" priority="1063" operator="lessThan">
      <formula>0</formula>
    </cfRule>
  </conditionalFormatting>
  <conditionalFormatting sqref="B572">
    <cfRule type="cellIs" dxfId="983" priority="1064" operator="lessThan">
      <formula>0</formula>
    </cfRule>
  </conditionalFormatting>
  <conditionalFormatting sqref="A532:B532 A539:B539 A546:B546 A572:B573 A567:B567 A561:B561 A554:B555 A588:B588 A583:B583 A578:B578 A600:B600 A597:B597 A593:B594 T614:XFD614 A614:N614 A361:A366 Q614:R614 Q1:XFD613 A533:P538 A540:P545 A547:P553 A574:P577 A568:P571 A562:P566 A556:P560 A584:P587 A579:P582 A589:P592 A598:P599 A595:P596 A601:P613 A615:XFD672 A367:P531 A1:P360 A961:XFD1048576 A673:A960 S673:XFD960">
    <cfRule type="cellIs" dxfId="982" priority="1062" operator="lessThan">
      <formula>0</formula>
    </cfRule>
  </conditionalFormatting>
  <conditionalFormatting sqref="B600">
    <cfRule type="cellIs" dxfId="981" priority="1059" operator="lessThan">
      <formula>0</formula>
    </cfRule>
  </conditionalFormatting>
  <conditionalFormatting sqref="B594">
    <cfRule type="cellIs" dxfId="980" priority="1061" operator="lessThan">
      <formula>0</formula>
    </cfRule>
  </conditionalFormatting>
  <conditionalFormatting sqref="B597">
    <cfRule type="cellIs" dxfId="979" priority="1060" operator="lessThan">
      <formula>0</formula>
    </cfRule>
  </conditionalFormatting>
  <conditionalFormatting sqref="B615">
    <cfRule type="cellIs" dxfId="978" priority="1058" operator="lessThan">
      <formula>0</formula>
    </cfRule>
  </conditionalFormatting>
  <conditionalFormatting sqref="B623">
    <cfRule type="cellIs" dxfId="977" priority="1057" operator="lessThan">
      <formula>0</formula>
    </cfRule>
  </conditionalFormatting>
  <conditionalFormatting sqref="I626:N626 Q624:R627">
    <cfRule type="cellIs" dxfId="976" priority="1056" operator="lessThan">
      <formula>0</formula>
    </cfRule>
  </conditionalFormatting>
  <conditionalFormatting sqref="Q415:R415 R416:R418">
    <cfRule type="cellIs" dxfId="975" priority="1044" operator="lessThan">
      <formula>0</formula>
    </cfRule>
  </conditionalFormatting>
  <conditionalFormatting sqref="B409">
    <cfRule type="cellIs" dxfId="974" priority="1045" operator="lessThan">
      <formula>0</formula>
    </cfRule>
  </conditionalFormatting>
  <conditionalFormatting sqref="Q416:Q418">
    <cfRule type="cellIs" dxfId="973" priority="1042" operator="lessThan">
      <formula>0</formula>
    </cfRule>
  </conditionalFormatting>
  <conditionalFormatting sqref="Q415">
    <cfRule type="cellIs" dxfId="972" priority="1043" operator="lessThan">
      <formula>0</formula>
    </cfRule>
  </conditionalFormatting>
  <conditionalFormatting sqref="R419">
    <cfRule type="cellIs" dxfId="971" priority="1040" operator="lessThan">
      <formula>0</formula>
    </cfRule>
  </conditionalFormatting>
  <conditionalFormatting sqref="R420">
    <cfRule type="cellIs" dxfId="970" priority="1041" operator="lessThan">
      <formula>0</formula>
    </cfRule>
  </conditionalFormatting>
  <conditionalFormatting sqref="B415">
    <cfRule type="cellIs" dxfId="969" priority="1038" operator="lessThan">
      <formula>0</formula>
    </cfRule>
  </conditionalFormatting>
  <conditionalFormatting sqref="R419">
    <cfRule type="cellIs" dxfId="968" priority="1039" operator="lessThan">
      <formula>0</formula>
    </cfRule>
  </conditionalFormatting>
  <conditionalFormatting sqref="B435:N435">
    <cfRule type="cellIs" dxfId="967" priority="858" operator="lessThan">
      <formula>0</formula>
    </cfRule>
  </conditionalFormatting>
  <conditionalFormatting sqref="B435:N435">
    <cfRule type="cellIs" dxfId="966" priority="859" operator="lessThan">
      <formula>0</formula>
    </cfRule>
  </conditionalFormatting>
  <conditionalFormatting sqref="C606:I606">
    <cfRule type="cellIs" dxfId="965" priority="1055" operator="lessThan">
      <formula>0</formula>
    </cfRule>
  </conditionalFormatting>
  <conditionalFormatting sqref="C607:I607">
    <cfRule type="cellIs" dxfId="964" priority="1054" operator="lessThan">
      <formula>0</formula>
    </cfRule>
  </conditionalFormatting>
  <conditionalFormatting sqref="C611:M611">
    <cfRule type="cellIs" dxfId="963" priority="1053" operator="lessThan">
      <formula>0</formula>
    </cfRule>
  </conditionalFormatting>
  <conditionalFormatting sqref="Q604">
    <cfRule type="cellIs" dxfId="962" priority="1052" operator="lessThan">
      <formula>0</formula>
    </cfRule>
  </conditionalFormatting>
  <conditionalFormatting sqref="Q410:Q412">
    <cfRule type="cellIs" dxfId="961" priority="1049" operator="lessThan">
      <formula>0</formula>
    </cfRule>
  </conditionalFormatting>
  <conditionalFormatting sqref="R413">
    <cfRule type="cellIs" dxfId="960" priority="1046" operator="lessThan">
      <formula>0</formula>
    </cfRule>
  </conditionalFormatting>
  <conditionalFormatting sqref="R414">
    <cfRule type="cellIs" dxfId="959" priority="1048" operator="lessThan">
      <formula>0</formula>
    </cfRule>
  </conditionalFormatting>
  <conditionalFormatting sqref="Q409:R409 R410:R412">
    <cfRule type="cellIs" dxfId="958" priority="1051" operator="lessThan">
      <formula>0</formula>
    </cfRule>
  </conditionalFormatting>
  <conditionalFormatting sqref="Q409">
    <cfRule type="cellIs" dxfId="957" priority="1050" operator="lessThan">
      <formula>0</formula>
    </cfRule>
  </conditionalFormatting>
  <conditionalFormatting sqref="R413">
    <cfRule type="cellIs" dxfId="956" priority="1047" operator="lessThan">
      <formula>0</formula>
    </cfRule>
  </conditionalFormatting>
  <conditionalFormatting sqref="B435:N435">
    <cfRule type="cellIs" dxfId="955" priority="857" operator="lessThan">
      <formula>0</formula>
    </cfRule>
  </conditionalFormatting>
  <conditionalFormatting sqref="B435:N435">
    <cfRule type="cellIs" dxfId="954" priority="856" operator="lessThan">
      <formula>0</formula>
    </cfRule>
  </conditionalFormatting>
  <conditionalFormatting sqref="B435:N435">
    <cfRule type="cellIs" dxfId="953" priority="855" operator="lessThan">
      <formula>0</formula>
    </cfRule>
  </conditionalFormatting>
  <conditionalFormatting sqref="B435:N435">
    <cfRule type="cellIs" dxfId="952" priority="853" operator="lessThan">
      <formula>0</formula>
    </cfRule>
  </conditionalFormatting>
  <conditionalFormatting sqref="B435:N435">
    <cfRule type="cellIs" dxfId="951" priority="854" operator="lessThan">
      <formula>0</formula>
    </cfRule>
  </conditionalFormatting>
  <conditionalFormatting sqref="N438">
    <cfRule type="cellIs" dxfId="950" priority="851" operator="lessThan">
      <formula>0</formula>
    </cfRule>
  </conditionalFormatting>
  <conditionalFormatting sqref="B435:N435">
    <cfRule type="cellIs" dxfId="949" priority="852" operator="lessThan">
      <formula>0</formula>
    </cfRule>
  </conditionalFormatting>
  <conditionalFormatting sqref="N439">
    <cfRule type="cellIs" dxfId="948" priority="850" operator="lessThan">
      <formula>0</formula>
    </cfRule>
  </conditionalFormatting>
  <conditionalFormatting sqref="N439">
    <cfRule type="cellIs" dxfId="947" priority="849" operator="lessThan">
      <formula>0</formula>
    </cfRule>
  </conditionalFormatting>
  <conditionalFormatting sqref="D442:N445">
    <cfRule type="cellIs" dxfId="946" priority="846" operator="lessThan">
      <formula>0</formula>
    </cfRule>
  </conditionalFormatting>
  <conditionalFormatting sqref="B442:B445">
    <cfRule type="cellIs" dxfId="945" priority="843" operator="lessThan">
      <formula>0</formula>
    </cfRule>
  </conditionalFormatting>
  <conditionalFormatting sqref="B498">
    <cfRule type="cellIs" dxfId="944" priority="840" operator="lessThan">
      <formula>0</formula>
    </cfRule>
  </conditionalFormatting>
  <conditionalFormatting sqref="C498">
    <cfRule type="cellIs" dxfId="943" priority="837" operator="lessThan">
      <formula>0</formula>
    </cfRule>
  </conditionalFormatting>
  <conditionalFormatting sqref="Q553">
    <cfRule type="cellIs" dxfId="942" priority="655" operator="lessThan">
      <formula>0</formula>
    </cfRule>
  </conditionalFormatting>
  <conditionalFormatting sqref="N370">
    <cfRule type="cellIs" dxfId="941" priority="1037" operator="lessThan">
      <formula>0</formula>
    </cfRule>
  </conditionalFormatting>
  <conditionalFormatting sqref="N382">
    <cfRule type="cellIs" dxfId="940" priority="1036" operator="lessThan">
      <formula>0</formula>
    </cfRule>
  </conditionalFormatting>
  <conditionalFormatting sqref="B354">
    <cfRule type="cellIs" dxfId="939" priority="1004" operator="lessThan">
      <formula>0</formula>
    </cfRule>
  </conditionalFormatting>
  <conditionalFormatting sqref="N358">
    <cfRule type="cellIs" dxfId="938" priority="1035" operator="lessThan">
      <formula>0</formula>
    </cfRule>
  </conditionalFormatting>
  <conditionalFormatting sqref="B351">
    <cfRule type="cellIs" dxfId="937" priority="1005" operator="lessThan">
      <formula>0</formula>
    </cfRule>
  </conditionalFormatting>
  <conditionalFormatting sqref="B551">
    <cfRule type="cellIs" dxfId="936" priority="1031" operator="lessThan">
      <formula>0</formula>
    </cfRule>
  </conditionalFormatting>
  <conditionalFormatting sqref="B382:B383">
    <cfRule type="cellIs" dxfId="935" priority="1026" operator="lessThan">
      <formula>0</formula>
    </cfRule>
  </conditionalFormatting>
  <conditionalFormatting sqref="B386">
    <cfRule type="cellIs" dxfId="934" priority="1022" operator="lessThan">
      <formula>0</formula>
    </cfRule>
  </conditionalFormatting>
  <conditionalFormatting sqref="C350:M353">
    <cfRule type="cellIs" dxfId="933" priority="1034" operator="lessThan">
      <formula>0</formula>
    </cfRule>
  </conditionalFormatting>
  <conditionalFormatting sqref="B368">
    <cfRule type="cellIs" dxfId="932" priority="1002" operator="lessThan">
      <formula>0</formula>
    </cfRule>
  </conditionalFormatting>
  <conditionalFormatting sqref="B396 B386:B390 B380:B384 B368:B372 B350:B354 B356:B360">
    <cfRule type="cellIs" dxfId="931" priority="1033" operator="lessThan">
      <formula>0</formula>
    </cfRule>
  </conditionalFormatting>
  <conditionalFormatting sqref="B358:B359">
    <cfRule type="cellIs" dxfId="930" priority="1029" operator="lessThan">
      <formula>0</formula>
    </cfRule>
  </conditionalFormatting>
  <conditionalFormatting sqref="B356">
    <cfRule type="cellIs" dxfId="929" priority="1028" operator="lessThan">
      <formula>0</formula>
    </cfRule>
  </conditionalFormatting>
  <conditionalFormatting sqref="B548:B550">
    <cfRule type="cellIs" dxfId="928" priority="1032" operator="lessThan">
      <formula>0</formula>
    </cfRule>
  </conditionalFormatting>
  <conditionalFormatting sqref="B547">
    <cfRule type="cellIs" dxfId="927" priority="1030" operator="lessThan">
      <formula>0</formula>
    </cfRule>
  </conditionalFormatting>
  <conditionalFormatting sqref="B384">
    <cfRule type="cellIs" dxfId="926" priority="1018" operator="lessThan">
      <formula>0</formula>
    </cfRule>
  </conditionalFormatting>
  <conditionalFormatting sqref="B357">
    <cfRule type="cellIs" dxfId="925" priority="1027" operator="lessThan">
      <formula>0</formula>
    </cfRule>
  </conditionalFormatting>
  <conditionalFormatting sqref="B380">
    <cfRule type="cellIs" dxfId="924" priority="1025" operator="lessThan">
      <formula>0</formula>
    </cfRule>
  </conditionalFormatting>
  <conditionalFormatting sqref="B381">
    <cfRule type="cellIs" dxfId="923" priority="1024" operator="lessThan">
      <formula>0</formula>
    </cfRule>
  </conditionalFormatting>
  <conditionalFormatting sqref="B387">
    <cfRule type="cellIs" dxfId="922" priority="1021" operator="lessThan">
      <formula>0</formula>
    </cfRule>
  </conditionalFormatting>
  <conditionalFormatting sqref="B388:B389">
    <cfRule type="cellIs" dxfId="921" priority="1023" operator="lessThan">
      <formula>0</formula>
    </cfRule>
  </conditionalFormatting>
  <conditionalFormatting sqref="B352:B353">
    <cfRule type="cellIs" dxfId="920" priority="1007" operator="lessThan">
      <formula>0</formula>
    </cfRule>
  </conditionalFormatting>
  <conditionalFormatting sqref="B350">
    <cfRule type="cellIs" dxfId="919" priority="1006" operator="lessThan">
      <formula>0</formula>
    </cfRule>
  </conditionalFormatting>
  <conditionalFormatting sqref="B396">
    <cfRule type="cellIs" dxfId="918" priority="1020" operator="lessThan">
      <formula>0</formula>
    </cfRule>
  </conditionalFormatting>
  <conditionalFormatting sqref="B390">
    <cfRule type="cellIs" dxfId="917" priority="1019" operator="lessThan">
      <formula>0</formula>
    </cfRule>
  </conditionalFormatting>
  <conditionalFormatting sqref="B579:B582">
    <cfRule type="cellIs" dxfId="916" priority="1015" operator="lessThan">
      <formula>0</formula>
    </cfRule>
  </conditionalFormatting>
  <conditionalFormatting sqref="B369">
    <cfRule type="cellIs" dxfId="915" priority="1001" operator="lessThan">
      <formula>0</formula>
    </cfRule>
  </conditionalFormatting>
  <conditionalFormatting sqref="B360">
    <cfRule type="cellIs" dxfId="914" priority="1017" operator="lessThan">
      <formula>0</formula>
    </cfRule>
  </conditionalFormatting>
  <conditionalFormatting sqref="B584:B587">
    <cfRule type="cellIs" dxfId="913" priority="1012" operator="lessThan">
      <formula>0</formula>
    </cfRule>
  </conditionalFormatting>
  <conditionalFormatting sqref="B556:B559">
    <cfRule type="cellIs" dxfId="912" priority="998" operator="lessThan">
      <formula>0</formula>
    </cfRule>
  </conditionalFormatting>
  <conditionalFormatting sqref="B580">
    <cfRule type="cellIs" dxfId="911" priority="1014" operator="lessThan">
      <formula>0</formula>
    </cfRule>
  </conditionalFormatting>
  <conditionalFormatting sqref="B581:B582">
    <cfRule type="cellIs" dxfId="910" priority="1016" operator="lessThan">
      <formula>0</formula>
    </cfRule>
  </conditionalFormatting>
  <conditionalFormatting sqref="B591:B592">
    <cfRule type="cellIs" dxfId="909" priority="1010" operator="lessThan">
      <formula>0</formula>
    </cfRule>
  </conditionalFormatting>
  <conditionalFormatting sqref="B585">
    <cfRule type="cellIs" dxfId="908" priority="1011" operator="lessThan">
      <formula>0</formula>
    </cfRule>
  </conditionalFormatting>
  <conditionalFormatting sqref="B586:B587">
    <cfRule type="cellIs" dxfId="907" priority="1013" operator="lessThan">
      <formula>0</formula>
    </cfRule>
  </conditionalFormatting>
  <conditionalFormatting sqref="B589:B592">
    <cfRule type="cellIs" dxfId="906" priority="1009" operator="lessThan">
      <formula>0</formula>
    </cfRule>
  </conditionalFormatting>
  <conditionalFormatting sqref="B590">
    <cfRule type="cellIs" dxfId="905" priority="1008" operator="lessThan">
      <formula>0</formula>
    </cfRule>
  </conditionalFormatting>
  <conditionalFormatting sqref="B370:B371">
    <cfRule type="cellIs" dxfId="904" priority="1003" operator="lessThan">
      <formula>0</formula>
    </cfRule>
  </conditionalFormatting>
  <conditionalFormatting sqref="B564:B565">
    <cfRule type="cellIs" dxfId="903" priority="996" operator="lessThan">
      <formula>0</formula>
    </cfRule>
  </conditionalFormatting>
  <conditionalFormatting sqref="B392:N392">
    <cfRule type="cellIs" dxfId="902" priority="971" operator="lessThan">
      <formula>0</formula>
    </cfRule>
  </conditionalFormatting>
  <conditionalFormatting sqref="B392:N392">
    <cfRule type="cellIs" dxfId="901" priority="970" operator="lessThan">
      <formula>0</formula>
    </cfRule>
  </conditionalFormatting>
  <conditionalFormatting sqref="B537">
    <cfRule type="cellIs" dxfId="900" priority="990" operator="lessThan">
      <formula>0</formula>
    </cfRule>
  </conditionalFormatting>
  <conditionalFormatting sqref="B533">
    <cfRule type="cellIs" dxfId="899" priority="989" operator="lessThan">
      <formula>0</formula>
    </cfRule>
  </conditionalFormatting>
  <conditionalFormatting sqref="B570:B571">
    <cfRule type="cellIs" dxfId="898" priority="988" operator="lessThan">
      <formula>0</formula>
    </cfRule>
  </conditionalFormatting>
  <conditionalFormatting sqref="B557">
    <cfRule type="cellIs" dxfId="897" priority="997" operator="lessThan">
      <formula>0</formula>
    </cfRule>
  </conditionalFormatting>
  <conditionalFormatting sqref="B574:B577">
    <cfRule type="cellIs" dxfId="896" priority="984" operator="lessThan">
      <formula>0</formula>
    </cfRule>
  </conditionalFormatting>
  <conditionalFormatting sqref="B372">
    <cfRule type="cellIs" dxfId="895" priority="1000" operator="lessThan">
      <formula>0</formula>
    </cfRule>
  </conditionalFormatting>
  <conditionalFormatting sqref="B575">
    <cfRule type="cellIs" dxfId="894" priority="983" operator="lessThan">
      <formula>0</formula>
    </cfRule>
  </conditionalFormatting>
  <conditionalFormatting sqref="B558:B559">
    <cfRule type="cellIs" dxfId="893" priority="999" operator="lessThan">
      <formula>0</formula>
    </cfRule>
  </conditionalFormatting>
  <conditionalFormatting sqref="B566">
    <cfRule type="cellIs" dxfId="892" priority="992" operator="lessThan">
      <formula>0</formula>
    </cfRule>
  </conditionalFormatting>
  <conditionalFormatting sqref="B566">
    <cfRule type="cellIs" dxfId="891" priority="993" operator="lessThan">
      <formula>0</formula>
    </cfRule>
  </conditionalFormatting>
  <conditionalFormatting sqref="B562:B565">
    <cfRule type="cellIs" dxfId="890" priority="995" operator="lessThan">
      <formula>0</formula>
    </cfRule>
  </conditionalFormatting>
  <conditionalFormatting sqref="B563">
    <cfRule type="cellIs" dxfId="889" priority="994" operator="lessThan">
      <formula>0</formula>
    </cfRule>
  </conditionalFormatting>
  <conditionalFormatting sqref="B350:B353">
    <cfRule type="cellIs" dxfId="888" priority="978" operator="lessThan">
      <formula>0</formula>
    </cfRule>
  </conditionalFormatting>
  <conditionalFormatting sqref="N395">
    <cfRule type="cellIs" dxfId="887" priority="965" operator="lessThan">
      <formula>0</formula>
    </cfRule>
  </conditionalFormatting>
  <conditionalFormatting sqref="B534:B536">
    <cfRule type="cellIs" dxfId="886" priority="991" operator="lessThan">
      <formula>0</formula>
    </cfRule>
  </conditionalFormatting>
  <conditionalFormatting sqref="B568:B571">
    <cfRule type="cellIs" dxfId="885" priority="987" operator="lessThan">
      <formula>0</formula>
    </cfRule>
  </conditionalFormatting>
  <conditionalFormatting sqref="B552">
    <cfRule type="cellIs" dxfId="884" priority="816" operator="lessThan">
      <formula>0</formula>
    </cfRule>
  </conditionalFormatting>
  <conditionalFormatting sqref="B576:B577">
    <cfRule type="cellIs" dxfId="883" priority="985" operator="lessThan">
      <formula>0</formula>
    </cfRule>
  </conditionalFormatting>
  <conditionalFormatting sqref="B569">
    <cfRule type="cellIs" dxfId="882" priority="986" operator="lessThan">
      <formula>0</formula>
    </cfRule>
  </conditionalFormatting>
  <conditionalFormatting sqref="D552">
    <cfRule type="cellIs" dxfId="881" priority="810" operator="lessThan">
      <formula>0</formula>
    </cfRule>
  </conditionalFormatting>
  <conditionalFormatting sqref="B604 B609:B610 B616 B622">
    <cfRule type="cellIs" dxfId="880" priority="982" operator="lessThan">
      <formula>0</formula>
    </cfRule>
  </conditionalFormatting>
  <conditionalFormatting sqref="B398:N398">
    <cfRule type="cellIs" dxfId="879" priority="963" operator="lessThan">
      <formula>0</formula>
    </cfRule>
  </conditionalFormatting>
  <conditionalFormatting sqref="N383">
    <cfRule type="cellIs" dxfId="878" priority="975" operator="lessThan">
      <formula>0</formula>
    </cfRule>
  </conditionalFormatting>
  <conditionalFormatting sqref="B392:N392">
    <cfRule type="cellIs" dxfId="877" priority="973" operator="lessThan">
      <formula>0</formula>
    </cfRule>
  </conditionalFormatting>
  <conditionalFormatting sqref="N389">
    <cfRule type="cellIs" dxfId="876" priority="974" operator="lessThan">
      <formula>0</formula>
    </cfRule>
  </conditionalFormatting>
  <conditionalFormatting sqref="B392:N392">
    <cfRule type="cellIs" dxfId="875" priority="972" operator="lessThan">
      <formula>0</formula>
    </cfRule>
  </conditionalFormatting>
  <conditionalFormatting sqref="B392:N392">
    <cfRule type="cellIs" dxfId="874" priority="969" operator="lessThan">
      <formula>0</formula>
    </cfRule>
  </conditionalFormatting>
  <conditionalFormatting sqref="B606">
    <cfRule type="cellIs" dxfId="873" priority="981" operator="lessThan">
      <formula>0</formula>
    </cfRule>
  </conditionalFormatting>
  <conditionalFormatting sqref="B607">
    <cfRule type="cellIs" dxfId="872" priority="980" operator="lessThan">
      <formula>0</formula>
    </cfRule>
  </conditionalFormatting>
  <conditionalFormatting sqref="B611">
    <cfRule type="cellIs" dxfId="871" priority="979" operator="lessThan">
      <formula>0</formula>
    </cfRule>
  </conditionalFormatting>
  <conditionalFormatting sqref="G552">
    <cfRule type="cellIs" dxfId="870" priority="801" operator="lessThan">
      <formula>0</formula>
    </cfRule>
  </conditionalFormatting>
  <conditionalFormatting sqref="H552">
    <cfRule type="cellIs" dxfId="869" priority="798" operator="lessThan">
      <formula>0</formula>
    </cfRule>
  </conditionalFormatting>
  <conditionalFormatting sqref="N359">
    <cfRule type="cellIs" dxfId="868" priority="977" operator="lessThan">
      <formula>0</formula>
    </cfRule>
  </conditionalFormatting>
  <conditionalFormatting sqref="N371">
    <cfRule type="cellIs" dxfId="867" priority="976" operator="lessThan">
      <formula>0</formula>
    </cfRule>
  </conditionalFormatting>
  <conditionalFormatting sqref="B392:N392">
    <cfRule type="cellIs" dxfId="866" priority="968" operator="lessThan">
      <formula>0</formula>
    </cfRule>
  </conditionalFormatting>
  <conditionalFormatting sqref="B392:N392">
    <cfRule type="cellIs" dxfId="865" priority="967" operator="lessThan">
      <formula>0</formula>
    </cfRule>
  </conditionalFormatting>
  <conditionalFormatting sqref="B392:N392">
    <cfRule type="cellIs" dxfId="864" priority="966" operator="lessThan">
      <formula>0</formula>
    </cfRule>
  </conditionalFormatting>
  <conditionalFormatting sqref="B398:N398">
    <cfRule type="cellIs" dxfId="863" priority="964" operator="lessThan">
      <formula>0</formula>
    </cfRule>
  </conditionalFormatting>
  <conditionalFormatting sqref="N390">
    <cfRule type="cellIs" dxfId="862" priority="948" operator="lessThan">
      <formula>0</formula>
    </cfRule>
  </conditionalFormatting>
  <conditionalFormatting sqref="B398:N398">
    <cfRule type="cellIs" dxfId="861" priority="962" operator="lessThan">
      <formula>0</formula>
    </cfRule>
  </conditionalFormatting>
  <conditionalFormatting sqref="B398:N398">
    <cfRule type="cellIs" dxfId="860" priority="961" operator="lessThan">
      <formula>0</formula>
    </cfRule>
  </conditionalFormatting>
  <conditionalFormatting sqref="B398:N398">
    <cfRule type="cellIs" dxfId="859" priority="960" operator="lessThan">
      <formula>0</formula>
    </cfRule>
  </conditionalFormatting>
  <conditionalFormatting sqref="B398:N398">
    <cfRule type="cellIs" dxfId="858" priority="959" operator="lessThan">
      <formula>0</formula>
    </cfRule>
  </conditionalFormatting>
  <conditionalFormatting sqref="B398:N398">
    <cfRule type="cellIs" dxfId="857" priority="958" operator="lessThan">
      <formula>0</formula>
    </cfRule>
  </conditionalFormatting>
  <conditionalFormatting sqref="B398:N398">
    <cfRule type="cellIs" dxfId="856" priority="957" operator="lessThan">
      <formula>0</formula>
    </cfRule>
  </conditionalFormatting>
  <conditionalFormatting sqref="N401">
    <cfRule type="cellIs" dxfId="855" priority="956" operator="lessThan">
      <formula>0</formula>
    </cfRule>
  </conditionalFormatting>
  <conditionalFormatting sqref="N354">
    <cfRule type="cellIs" dxfId="854" priority="955" operator="lessThan">
      <formula>0</formula>
    </cfRule>
  </conditionalFormatting>
  <conditionalFormatting sqref="N360">
    <cfRule type="cellIs" dxfId="853" priority="954" operator="lessThan">
      <formula>0</formula>
    </cfRule>
  </conditionalFormatting>
  <conditionalFormatting sqref="N360">
    <cfRule type="cellIs" dxfId="852" priority="953" operator="lessThan">
      <formula>0</formula>
    </cfRule>
  </conditionalFormatting>
  <conditionalFormatting sqref="N372">
    <cfRule type="cellIs" dxfId="851" priority="952" operator="lessThan">
      <formula>0</formula>
    </cfRule>
  </conditionalFormatting>
  <conditionalFormatting sqref="N372">
    <cfRule type="cellIs" dxfId="850" priority="951" operator="lessThan">
      <formula>0</formula>
    </cfRule>
  </conditionalFormatting>
  <conditionalFormatting sqref="N384">
    <cfRule type="cellIs" dxfId="849" priority="950" operator="lessThan">
      <formula>0</formula>
    </cfRule>
  </conditionalFormatting>
  <conditionalFormatting sqref="N384">
    <cfRule type="cellIs" dxfId="848" priority="949" operator="lessThan">
      <formula>0</formula>
    </cfRule>
  </conditionalFormatting>
  <conditionalFormatting sqref="N396">
    <cfRule type="cellIs" dxfId="847" priority="946" operator="lessThan">
      <formula>0</formula>
    </cfRule>
  </conditionalFormatting>
  <conditionalFormatting sqref="N396">
    <cfRule type="cellIs" dxfId="846" priority="945" operator="lessThan">
      <formula>0</formula>
    </cfRule>
  </conditionalFormatting>
  <conditionalFormatting sqref="N390">
    <cfRule type="cellIs" dxfId="845" priority="947" operator="lessThan">
      <formula>0</formula>
    </cfRule>
  </conditionalFormatting>
  <conditionalFormatting sqref="N407">
    <cfRule type="cellIs" dxfId="844" priority="931" operator="lessThan">
      <formula>0</formula>
    </cfRule>
  </conditionalFormatting>
  <conditionalFormatting sqref="N408">
    <cfRule type="cellIs" dxfId="843" priority="930" operator="lessThan">
      <formula>0</formula>
    </cfRule>
  </conditionalFormatting>
  <conditionalFormatting sqref="H408">
    <cfRule type="cellIs" dxfId="842" priority="942" operator="lessThan">
      <formula>0</formula>
    </cfRule>
  </conditionalFormatting>
  <conditionalFormatting sqref="B408">
    <cfRule type="cellIs" dxfId="841" priority="941" operator="lessThan">
      <formula>0</formula>
    </cfRule>
  </conditionalFormatting>
  <conditionalFormatting sqref="C408:M408">
    <cfRule type="cellIs" dxfId="840" priority="944" operator="lessThan">
      <formula>0</formula>
    </cfRule>
  </conditionalFormatting>
  <conditionalFormatting sqref="C408:M408">
    <cfRule type="cellIs" dxfId="839" priority="943" operator="lessThan">
      <formula>0</formula>
    </cfRule>
  </conditionalFormatting>
  <conditionalFormatting sqref="B414">
    <cfRule type="cellIs" dxfId="838" priority="924" operator="lessThan">
      <formula>0</formula>
    </cfRule>
  </conditionalFormatting>
  <conditionalFormatting sqref="B410:N410">
    <cfRule type="cellIs" dxfId="837" priority="923" operator="lessThan">
      <formula>0</formula>
    </cfRule>
  </conditionalFormatting>
  <conditionalFormatting sqref="B408">
    <cfRule type="cellIs" dxfId="836" priority="940" operator="lessThan">
      <formula>0</formula>
    </cfRule>
  </conditionalFormatting>
  <conditionalFormatting sqref="B404:N404">
    <cfRule type="cellIs" dxfId="835" priority="939" operator="lessThan">
      <formula>0</formula>
    </cfRule>
  </conditionalFormatting>
  <conditionalFormatting sqref="B404:N404">
    <cfRule type="cellIs" dxfId="834" priority="938" operator="lessThan">
      <formula>0</formula>
    </cfRule>
  </conditionalFormatting>
  <conditionalFormatting sqref="B404:N404">
    <cfRule type="cellIs" dxfId="833" priority="937" operator="lessThan">
      <formula>0</formula>
    </cfRule>
  </conditionalFormatting>
  <conditionalFormatting sqref="B404:N404">
    <cfRule type="cellIs" dxfId="832" priority="936" operator="lessThan">
      <formula>0</formula>
    </cfRule>
  </conditionalFormatting>
  <conditionalFormatting sqref="B404:N404">
    <cfRule type="cellIs" dxfId="831" priority="935" operator="lessThan">
      <formula>0</formula>
    </cfRule>
  </conditionalFormatting>
  <conditionalFormatting sqref="B404:N404">
    <cfRule type="cellIs" dxfId="830" priority="934" operator="lessThan">
      <formula>0</formula>
    </cfRule>
  </conditionalFormatting>
  <conditionalFormatting sqref="B404:N404">
    <cfRule type="cellIs" dxfId="829" priority="933" operator="lessThan">
      <formula>0</formula>
    </cfRule>
  </conditionalFormatting>
  <conditionalFormatting sqref="B404:N404">
    <cfRule type="cellIs" dxfId="828" priority="932" operator="lessThan">
      <formula>0</formula>
    </cfRule>
  </conditionalFormatting>
  <conditionalFormatting sqref="N408">
    <cfRule type="cellIs" dxfId="827" priority="929" operator="lessThan">
      <formula>0</formula>
    </cfRule>
  </conditionalFormatting>
  <conditionalFormatting sqref="B410:N410">
    <cfRule type="cellIs" dxfId="826" priority="922" operator="lessThan">
      <formula>0</formula>
    </cfRule>
  </conditionalFormatting>
  <conditionalFormatting sqref="B410:N410">
    <cfRule type="cellIs" dxfId="825" priority="921" operator="lessThan">
      <formula>0</formula>
    </cfRule>
  </conditionalFormatting>
  <conditionalFormatting sqref="B410:N410">
    <cfRule type="cellIs" dxfId="824" priority="920" operator="lessThan">
      <formula>0</formula>
    </cfRule>
  </conditionalFormatting>
  <conditionalFormatting sqref="B410:N410">
    <cfRule type="cellIs" dxfId="823" priority="919" operator="lessThan">
      <formula>0</formula>
    </cfRule>
  </conditionalFormatting>
  <conditionalFormatting sqref="B410:N410">
    <cfRule type="cellIs" dxfId="822" priority="918" operator="lessThan">
      <formula>0</formula>
    </cfRule>
  </conditionalFormatting>
  <conditionalFormatting sqref="B410:N410">
    <cfRule type="cellIs" dxfId="821" priority="917" operator="lessThan">
      <formula>0</formula>
    </cfRule>
  </conditionalFormatting>
  <conditionalFormatting sqref="B410:N410">
    <cfRule type="cellIs" dxfId="820" priority="916" operator="lessThan">
      <formula>0</formula>
    </cfRule>
  </conditionalFormatting>
  <conditionalFormatting sqref="N413">
    <cfRule type="cellIs" dxfId="819" priority="915" operator="lessThan">
      <formula>0</formula>
    </cfRule>
  </conditionalFormatting>
  <conditionalFormatting sqref="N414">
    <cfRule type="cellIs" dxfId="818" priority="914" operator="lessThan">
      <formula>0</formula>
    </cfRule>
  </conditionalFormatting>
  <conditionalFormatting sqref="N414">
    <cfRule type="cellIs" dxfId="817" priority="913" operator="lessThan">
      <formula>0</formula>
    </cfRule>
  </conditionalFormatting>
  <conditionalFormatting sqref="C420:M420">
    <cfRule type="cellIs" dxfId="816" priority="912" operator="lessThan">
      <formula>0</formula>
    </cfRule>
  </conditionalFormatting>
  <conditionalFormatting sqref="C414:M414">
    <cfRule type="cellIs" dxfId="815" priority="928" operator="lessThan">
      <formula>0</formula>
    </cfRule>
  </conditionalFormatting>
  <conditionalFormatting sqref="C414:M414">
    <cfRule type="cellIs" dxfId="814" priority="927" operator="lessThan">
      <formula>0</formula>
    </cfRule>
  </conditionalFormatting>
  <conditionalFormatting sqref="H414">
    <cfRule type="cellIs" dxfId="813" priority="926" operator="lessThan">
      <formula>0</formula>
    </cfRule>
  </conditionalFormatting>
  <conditionalFormatting sqref="B414">
    <cfRule type="cellIs" dxfId="812" priority="925" operator="lessThan">
      <formula>0</formula>
    </cfRule>
  </conditionalFormatting>
  <conditionalFormatting sqref="C420:M420">
    <cfRule type="cellIs" dxfId="811" priority="911" operator="lessThan">
      <formula>0</formula>
    </cfRule>
  </conditionalFormatting>
  <conditionalFormatting sqref="H420">
    <cfRule type="cellIs" dxfId="810" priority="910" operator="lessThan">
      <formula>0</formula>
    </cfRule>
  </conditionalFormatting>
  <conditionalFormatting sqref="B420">
    <cfRule type="cellIs" dxfId="809" priority="909" operator="lessThan">
      <formula>0</formula>
    </cfRule>
  </conditionalFormatting>
  <conditionalFormatting sqref="B420">
    <cfRule type="cellIs" dxfId="808" priority="908" operator="lessThan">
      <formula>0</formula>
    </cfRule>
  </conditionalFormatting>
  <conditionalFormatting sqref="B416:N416">
    <cfRule type="cellIs" dxfId="807" priority="906" operator="lessThan">
      <formula>0</formula>
    </cfRule>
  </conditionalFormatting>
  <conditionalFormatting sqref="B416:N416">
    <cfRule type="cellIs" dxfId="806" priority="905" operator="lessThan">
      <formula>0</formula>
    </cfRule>
  </conditionalFormatting>
  <conditionalFormatting sqref="B416:N416">
    <cfRule type="cellIs" dxfId="805" priority="904" operator="lessThan">
      <formula>0</formula>
    </cfRule>
  </conditionalFormatting>
  <conditionalFormatting sqref="B416:N416">
    <cfRule type="cellIs" dxfId="804" priority="903" operator="lessThan">
      <formula>0</formula>
    </cfRule>
  </conditionalFormatting>
  <conditionalFormatting sqref="B416:N416">
    <cfRule type="cellIs" dxfId="803" priority="902" operator="lessThan">
      <formula>0</formula>
    </cfRule>
  </conditionalFormatting>
  <conditionalFormatting sqref="B416:N416">
    <cfRule type="cellIs" dxfId="802" priority="901" operator="lessThan">
      <formula>0</formula>
    </cfRule>
  </conditionalFormatting>
  <conditionalFormatting sqref="B416:N416">
    <cfRule type="cellIs" dxfId="801" priority="900" operator="lessThan">
      <formula>0</formula>
    </cfRule>
  </conditionalFormatting>
  <conditionalFormatting sqref="N419">
    <cfRule type="cellIs" dxfId="800" priority="899" operator="lessThan">
      <formula>0</formula>
    </cfRule>
  </conditionalFormatting>
  <conditionalFormatting sqref="B416:N416">
    <cfRule type="cellIs" dxfId="799" priority="907" operator="lessThan">
      <formula>0</formula>
    </cfRule>
  </conditionalFormatting>
  <conditionalFormatting sqref="C439:M439">
    <cfRule type="cellIs" dxfId="798" priority="864" operator="lessThan">
      <formula>0</formula>
    </cfRule>
  </conditionalFormatting>
  <conditionalFormatting sqref="C439:M439">
    <cfRule type="cellIs" dxfId="797" priority="863" operator="lessThan">
      <formula>0</formula>
    </cfRule>
  </conditionalFormatting>
  <conditionalFormatting sqref="B429:N429">
    <cfRule type="cellIs" dxfId="796" priority="869" operator="lessThan">
      <formula>0</formula>
    </cfRule>
  </conditionalFormatting>
  <conditionalFormatting sqref="B429:N429">
    <cfRule type="cellIs" dxfId="795" priority="868" operator="lessThan">
      <formula>0</formula>
    </cfRule>
  </conditionalFormatting>
  <conditionalFormatting sqref="N432">
    <cfRule type="cellIs" dxfId="794" priority="867" operator="lessThan">
      <formula>0</formula>
    </cfRule>
  </conditionalFormatting>
  <conditionalFormatting sqref="B422:N422">
    <cfRule type="cellIs" dxfId="793" priority="891" operator="lessThan">
      <formula>0</formula>
    </cfRule>
  </conditionalFormatting>
  <conditionalFormatting sqref="B422:N422">
    <cfRule type="cellIs" dxfId="792" priority="890" operator="lessThan">
      <formula>0</formula>
    </cfRule>
  </conditionalFormatting>
  <conditionalFormatting sqref="B422:N422">
    <cfRule type="cellIs" dxfId="791" priority="889" operator="lessThan">
      <formula>0</formula>
    </cfRule>
  </conditionalFormatting>
  <conditionalFormatting sqref="B422:N422">
    <cfRule type="cellIs" dxfId="790" priority="888" operator="lessThan">
      <formula>0</formula>
    </cfRule>
  </conditionalFormatting>
  <conditionalFormatting sqref="B422:N422">
    <cfRule type="cellIs" dxfId="789" priority="887" operator="lessThan">
      <formula>0</formula>
    </cfRule>
  </conditionalFormatting>
  <conditionalFormatting sqref="B422:N422">
    <cfRule type="cellIs" dxfId="788" priority="886" operator="lessThan">
      <formula>0</formula>
    </cfRule>
  </conditionalFormatting>
  <conditionalFormatting sqref="B422:N422">
    <cfRule type="cellIs" dxfId="787" priority="885" operator="lessThan">
      <formula>0</formula>
    </cfRule>
  </conditionalFormatting>
  <conditionalFormatting sqref="C598:N599">
    <cfRule type="cellIs" dxfId="786" priority="704" operator="lessThan">
      <formula>0</formula>
    </cfRule>
  </conditionalFormatting>
  <conditionalFormatting sqref="C560:N560">
    <cfRule type="cellIs" dxfId="785" priority="701" operator="lessThan">
      <formula>0</formula>
    </cfRule>
  </conditionalFormatting>
  <conditionalFormatting sqref="C566:N566">
    <cfRule type="cellIs" dxfId="784" priority="698" operator="lessThan">
      <formula>0</formula>
    </cfRule>
  </conditionalFormatting>
  <conditionalFormatting sqref="C566:N566">
    <cfRule type="cellIs" dxfId="783" priority="697" operator="lessThan">
      <formula>0</formula>
    </cfRule>
  </conditionalFormatting>
  <conditionalFormatting sqref="C566:N566">
    <cfRule type="cellIs" dxfId="782" priority="696" operator="lessThan">
      <formula>0</formula>
    </cfRule>
  </conditionalFormatting>
  <conditionalFormatting sqref="H439">
    <cfRule type="cellIs" dxfId="781" priority="862" operator="lessThan">
      <formula>0</formula>
    </cfRule>
  </conditionalFormatting>
  <conditionalFormatting sqref="B439">
    <cfRule type="cellIs" dxfId="780" priority="861" operator="lessThan">
      <formula>0</formula>
    </cfRule>
  </conditionalFormatting>
  <conditionalFormatting sqref="B426">
    <cfRule type="cellIs" dxfId="779" priority="892" operator="lessThan">
      <formula>0</formula>
    </cfRule>
  </conditionalFormatting>
  <conditionalFormatting sqref="N433">
    <cfRule type="cellIs" dxfId="778" priority="866" operator="lessThan">
      <formula>0</formula>
    </cfRule>
  </conditionalFormatting>
  <conditionalFormatting sqref="B439">
    <cfRule type="cellIs" dxfId="777" priority="860" operator="lessThan">
      <formula>0</formula>
    </cfRule>
  </conditionalFormatting>
  <conditionalFormatting sqref="R499">
    <cfRule type="cellIs" dxfId="776" priority="659" operator="lessThan">
      <formula>0</formula>
    </cfRule>
  </conditionalFormatting>
  <conditionalFormatting sqref="Q499">
    <cfRule type="cellIs" dxfId="775" priority="658" operator="lessThan">
      <formula>0</formula>
    </cfRule>
  </conditionalFormatting>
  <conditionalFormatting sqref="C442:C445 B595:P596">
    <cfRule type="expression" dxfId="774" priority="847">
      <formula>B442/A442&gt;1</formula>
    </cfRule>
    <cfRule type="expression" dxfId="773" priority="848">
      <formula>B442/A442&lt;1</formula>
    </cfRule>
  </conditionalFormatting>
  <conditionalFormatting sqref="D442:N445">
    <cfRule type="expression" dxfId="772" priority="844">
      <formula>D442/C442&gt;1</formula>
    </cfRule>
    <cfRule type="expression" dxfId="771" priority="845">
      <formula>D442/C442&lt;1</formula>
    </cfRule>
  </conditionalFormatting>
  <conditionalFormatting sqref="B442:B445 B538:N538 B552:N552">
    <cfRule type="expression" dxfId="770" priority="841">
      <formula>B442/#REF!&gt;1</formula>
    </cfRule>
    <cfRule type="expression" dxfId="769" priority="842">
      <formula>B442/#REF!&lt;1</formula>
    </cfRule>
  </conditionalFormatting>
  <conditionalFormatting sqref="B498">
    <cfRule type="expression" dxfId="768" priority="838">
      <formula>B498/#REF!&gt;1</formula>
    </cfRule>
    <cfRule type="expression" dxfId="767" priority="839">
      <formula>B498/#REF!&lt;1</formula>
    </cfRule>
  </conditionalFormatting>
  <conditionalFormatting sqref="R553">
    <cfRule type="cellIs" dxfId="766" priority="656" operator="lessThan">
      <formula>0</formula>
    </cfRule>
  </conditionalFormatting>
  <conditionalFormatting sqref="C498">
    <cfRule type="expression" dxfId="765" priority="835">
      <formula>C498/B498&gt;1</formula>
    </cfRule>
    <cfRule type="expression" dxfId="764" priority="836">
      <formula>C498/B498&lt;1</formula>
    </cfRule>
  </conditionalFormatting>
  <conditionalFormatting sqref="D498">
    <cfRule type="cellIs" dxfId="763" priority="834" operator="lessThan">
      <formula>0</formula>
    </cfRule>
  </conditionalFormatting>
  <conditionalFormatting sqref="D498">
    <cfRule type="expression" dxfId="762" priority="832">
      <formula>D498/C498&gt;1</formula>
    </cfRule>
    <cfRule type="expression" dxfId="761" priority="833">
      <formula>D498/C498&lt;1</formula>
    </cfRule>
  </conditionalFormatting>
  <conditionalFormatting sqref="E498">
    <cfRule type="cellIs" dxfId="760" priority="831" operator="lessThan">
      <formula>0</formula>
    </cfRule>
  </conditionalFormatting>
  <conditionalFormatting sqref="E498">
    <cfRule type="expression" dxfId="759" priority="829">
      <formula>E498/D498&gt;1</formula>
    </cfRule>
    <cfRule type="expression" dxfId="758" priority="830">
      <formula>E498/D498&lt;1</formula>
    </cfRule>
  </conditionalFormatting>
  <conditionalFormatting sqref="F498">
    <cfRule type="cellIs" dxfId="757" priority="828" operator="lessThan">
      <formula>0</formula>
    </cfRule>
  </conditionalFormatting>
  <conditionalFormatting sqref="F498">
    <cfRule type="expression" dxfId="756" priority="826">
      <formula>F498/E498&gt;1</formula>
    </cfRule>
    <cfRule type="expression" dxfId="755" priority="827">
      <formula>F498/E498&lt;1</formula>
    </cfRule>
  </conditionalFormatting>
  <conditionalFormatting sqref="G498">
    <cfRule type="cellIs" dxfId="754" priority="825" operator="lessThan">
      <formula>0</formula>
    </cfRule>
  </conditionalFormatting>
  <conditionalFormatting sqref="G498">
    <cfRule type="expression" dxfId="753" priority="823">
      <formula>G498/F498&gt;1</formula>
    </cfRule>
    <cfRule type="expression" dxfId="752" priority="824">
      <formula>G498/F498&lt;1</formula>
    </cfRule>
  </conditionalFormatting>
  <conditionalFormatting sqref="H498">
    <cfRule type="cellIs" dxfId="751" priority="822" operator="lessThan">
      <formula>0</formula>
    </cfRule>
  </conditionalFormatting>
  <conditionalFormatting sqref="H498">
    <cfRule type="expression" dxfId="750" priority="820">
      <formula>H498/G498&gt;1</formula>
    </cfRule>
    <cfRule type="expression" dxfId="749" priority="821">
      <formula>H498/G498&lt;1</formula>
    </cfRule>
  </conditionalFormatting>
  <conditionalFormatting sqref="I498:N498">
    <cfRule type="cellIs" dxfId="748" priority="819" operator="lessThan">
      <formula>0</formula>
    </cfRule>
  </conditionalFormatting>
  <conditionalFormatting sqref="I498:N498">
    <cfRule type="expression" dxfId="747" priority="817">
      <formula>I498/H498&gt;1</formula>
    </cfRule>
    <cfRule type="expression" dxfId="746" priority="818">
      <formula>I498/H498&lt;1</formula>
    </cfRule>
  </conditionalFormatting>
  <conditionalFormatting sqref="B552">
    <cfRule type="expression" dxfId="745" priority="814">
      <formula>B552/#REF!&gt;1</formula>
    </cfRule>
    <cfRule type="expression" dxfId="744" priority="815">
      <formula>B552/#REF!&lt;1</formula>
    </cfRule>
  </conditionalFormatting>
  <conditionalFormatting sqref="C552">
    <cfRule type="cellIs" dxfId="743" priority="813" operator="lessThan">
      <formula>0</formula>
    </cfRule>
  </conditionalFormatting>
  <conditionalFormatting sqref="C552">
    <cfRule type="expression" dxfId="742" priority="811">
      <formula>C552/B552&gt;1</formula>
    </cfRule>
    <cfRule type="expression" dxfId="741" priority="812">
      <formula>C552/B552&lt;1</formula>
    </cfRule>
  </conditionalFormatting>
  <conditionalFormatting sqref="D552">
    <cfRule type="expression" dxfId="740" priority="808">
      <formula>D552/C552&gt;1</formula>
    </cfRule>
    <cfRule type="expression" dxfId="739" priority="809">
      <formula>D552/C552&lt;1</formula>
    </cfRule>
  </conditionalFormatting>
  <conditionalFormatting sqref="E552">
    <cfRule type="cellIs" dxfId="738" priority="807" operator="lessThan">
      <formula>0</formula>
    </cfRule>
  </conditionalFormatting>
  <conditionalFormatting sqref="E552">
    <cfRule type="expression" dxfId="737" priority="805">
      <formula>E552/D552&gt;1</formula>
    </cfRule>
    <cfRule type="expression" dxfId="736" priority="806">
      <formula>E552/D552&lt;1</formula>
    </cfRule>
  </conditionalFormatting>
  <conditionalFormatting sqref="F552">
    <cfRule type="cellIs" dxfId="735" priority="804" operator="lessThan">
      <formula>0</formula>
    </cfRule>
  </conditionalFormatting>
  <conditionalFormatting sqref="F552">
    <cfRule type="expression" dxfId="734" priority="802">
      <formula>F552/E552&gt;1</formula>
    </cfRule>
    <cfRule type="expression" dxfId="733" priority="803">
      <formula>F552/E552&lt;1</formula>
    </cfRule>
  </conditionalFormatting>
  <conditionalFormatting sqref="G552">
    <cfRule type="expression" dxfId="732" priority="799">
      <formula>G552/F552&gt;1</formula>
    </cfRule>
    <cfRule type="expression" dxfId="731" priority="800">
      <formula>G552/F552&lt;1</formula>
    </cfRule>
  </conditionalFormatting>
  <conditionalFormatting sqref="H552">
    <cfRule type="expression" dxfId="730" priority="796">
      <formula>H552/G552&gt;1</formula>
    </cfRule>
    <cfRule type="expression" dxfId="729" priority="797">
      <formula>H552/G552&lt;1</formula>
    </cfRule>
  </conditionalFormatting>
  <conditionalFormatting sqref="N559">
    <cfRule type="cellIs" dxfId="728" priority="795" operator="lessThan">
      <formula>0</formula>
    </cfRule>
  </conditionalFormatting>
  <conditionalFormatting sqref="N563">
    <cfRule type="cellIs" dxfId="727" priority="794" operator="lessThan">
      <formula>0</formula>
    </cfRule>
  </conditionalFormatting>
  <conditionalFormatting sqref="N563">
    <cfRule type="cellIs" dxfId="726" priority="793" operator="lessThan">
      <formula>0</formula>
    </cfRule>
  </conditionalFormatting>
  <conditionalFormatting sqref="Q368">
    <cfRule type="cellIs" dxfId="725" priority="792" operator="lessThan">
      <formula>0</formula>
    </cfRule>
  </conditionalFormatting>
  <conditionalFormatting sqref="Q369:Q370">
    <cfRule type="cellIs" dxfId="724" priority="791" operator="lessThan">
      <formula>0</formula>
    </cfRule>
  </conditionalFormatting>
  <conditionalFormatting sqref="Q442:Q445">
    <cfRule type="cellIs" dxfId="723" priority="790" operator="lessThan">
      <formula>0</formula>
    </cfRule>
  </conditionalFormatting>
  <conditionalFormatting sqref="Q360">
    <cfRule type="cellIs" dxfId="722" priority="789" operator="lessThan">
      <formula>0</formula>
    </cfRule>
  </conditionalFormatting>
  <conditionalFormatting sqref="Q371:Q372">
    <cfRule type="cellIs" dxfId="721" priority="788" operator="lessThan">
      <formula>0</formula>
    </cfRule>
  </conditionalFormatting>
  <conditionalFormatting sqref="Q380:Q384">
    <cfRule type="cellIs" dxfId="720" priority="787" operator="lessThan">
      <formula>0</formula>
    </cfRule>
  </conditionalFormatting>
  <conditionalFormatting sqref="Q401">
    <cfRule type="cellIs" dxfId="719" priority="784" operator="lessThan">
      <formula>0</formula>
    </cfRule>
  </conditionalFormatting>
  <conditionalFormatting sqref="Q389:Q390">
    <cfRule type="cellIs" dxfId="718" priority="786" operator="lessThan">
      <formula>0</formula>
    </cfRule>
  </conditionalFormatting>
  <conditionalFormatting sqref="Q395:Q396">
    <cfRule type="cellIs" dxfId="717" priority="785" operator="lessThan">
      <formula>0</formula>
    </cfRule>
  </conditionalFormatting>
  <conditionalFormatting sqref="Q407:Q408">
    <cfRule type="cellIs" dxfId="716" priority="783" operator="lessThan">
      <formula>0</formula>
    </cfRule>
  </conditionalFormatting>
  <conditionalFormatting sqref="Q551:Q552">
    <cfRule type="cellIs" dxfId="715" priority="771" operator="lessThan">
      <formula>0</formula>
    </cfRule>
  </conditionalFormatting>
  <conditionalFormatting sqref="Q413:Q414">
    <cfRule type="cellIs" dxfId="714" priority="782" operator="lessThan">
      <formula>0</formula>
    </cfRule>
  </conditionalFormatting>
  <conditionalFormatting sqref="Q419:Q420">
    <cfRule type="cellIs" dxfId="713" priority="781" operator="lessThan">
      <formula>0</formula>
    </cfRule>
  </conditionalFormatting>
  <conditionalFormatting sqref="J551:N551 J537:N537">
    <cfRule type="cellIs" dxfId="712" priority="752" operator="lessThan">
      <formula>0</formula>
    </cfRule>
  </conditionalFormatting>
  <conditionalFormatting sqref="Q446">
    <cfRule type="cellIs" dxfId="711" priority="777" operator="lessThan">
      <formula>0</formula>
    </cfRule>
  </conditionalFormatting>
  <conditionalFormatting sqref="Q425:Q426">
    <cfRule type="cellIs" dxfId="710" priority="780" operator="lessThan">
      <formula>0</formula>
    </cfRule>
  </conditionalFormatting>
  <conditionalFormatting sqref="Q432:Q433">
    <cfRule type="cellIs" dxfId="709" priority="779" operator="lessThan">
      <formula>0</formula>
    </cfRule>
  </conditionalFormatting>
  <conditionalFormatting sqref="Q438:Q439">
    <cfRule type="cellIs" dxfId="708" priority="778" operator="lessThan">
      <formula>0</formula>
    </cfRule>
  </conditionalFormatting>
  <conditionalFormatting sqref="Q454">
    <cfRule type="cellIs" dxfId="707" priority="776" operator="lessThan">
      <formula>0</formula>
    </cfRule>
  </conditionalFormatting>
  <conditionalFormatting sqref="Q489:Q491">
    <cfRule type="cellIs" dxfId="706" priority="775" operator="lessThan">
      <formula>0</formula>
    </cfRule>
  </conditionalFormatting>
  <conditionalFormatting sqref="Q497:Q498">
    <cfRule type="cellIs" dxfId="705" priority="774" operator="lessThan">
      <formula>0</formula>
    </cfRule>
  </conditionalFormatting>
  <conditionalFormatting sqref="C493:C496">
    <cfRule type="cellIs" dxfId="704" priority="761" operator="lessThan">
      <formula>0</formula>
    </cfRule>
  </conditionalFormatting>
  <conditionalFormatting sqref="Q537:Q538">
    <cfRule type="cellIs" dxfId="703" priority="773" operator="lessThan">
      <formula>0</formula>
    </cfRule>
  </conditionalFormatting>
  <conditionalFormatting sqref="Q544:Q545">
    <cfRule type="cellIs" dxfId="702" priority="772" operator="lessThan">
      <formula>0</formula>
    </cfRule>
  </conditionalFormatting>
  <conditionalFormatting sqref="B493:B496">
    <cfRule type="cellIs" dxfId="701" priority="755" operator="lessThan">
      <formula>0</formula>
    </cfRule>
  </conditionalFormatting>
  <conditionalFormatting sqref="Q559:Q560">
    <cfRule type="cellIs" dxfId="700" priority="770" operator="lessThan">
      <formula>0</formula>
    </cfRule>
  </conditionalFormatting>
  <conditionalFormatting sqref="Q566">
    <cfRule type="cellIs" dxfId="699" priority="769" operator="lessThan">
      <formula>0</formula>
    </cfRule>
  </conditionalFormatting>
  <conditionalFormatting sqref="Q571">
    <cfRule type="cellIs" dxfId="698" priority="768" operator="lessThan">
      <formula>0</formula>
    </cfRule>
  </conditionalFormatting>
  <conditionalFormatting sqref="C551:I551 C547:C550 C537:I537 C533:C536">
    <cfRule type="cellIs" dxfId="697" priority="751" operator="lessThan">
      <formula>0</formula>
    </cfRule>
  </conditionalFormatting>
  <conditionalFormatting sqref="I662:N662 Q660:R663">
    <cfRule type="cellIs" dxfId="696" priority="762" operator="lessThan">
      <formula>0</formula>
    </cfRule>
  </conditionalFormatting>
  <conditionalFormatting sqref="Q598:Q599">
    <cfRule type="cellIs" dxfId="695" priority="767" operator="lessThan">
      <formula>0</formula>
    </cfRule>
  </conditionalFormatting>
  <conditionalFormatting sqref="Q602">
    <cfRule type="cellIs" dxfId="694" priority="766" operator="lessThan">
      <formula>0</formula>
    </cfRule>
  </conditionalFormatting>
  <conditionalFormatting sqref="Q603">
    <cfRule type="cellIs" dxfId="693" priority="765" operator="lessThan">
      <formula>0</formula>
    </cfRule>
  </conditionalFormatting>
  <conditionalFormatting sqref="Q605">
    <cfRule type="cellIs" dxfId="692" priority="764" operator="lessThan">
      <formula>0</formula>
    </cfRule>
  </conditionalFormatting>
  <conditionalFormatting sqref="Q606">
    <cfRule type="cellIs" dxfId="691" priority="763" operator="lessThan">
      <formula>0</formula>
    </cfRule>
  </conditionalFormatting>
  <conditionalFormatting sqref="D608:N608 D605:N605 D602:N603">
    <cfRule type="expression" dxfId="690" priority="735">
      <formula>D602/C602&gt;1</formula>
    </cfRule>
    <cfRule type="expression" dxfId="689" priority="736">
      <formula>D602/C602&lt;1</formula>
    </cfRule>
  </conditionalFormatting>
  <conditionalFormatting sqref="C493:C496">
    <cfRule type="expression" dxfId="688" priority="759">
      <formula>C493/B493&gt;1</formula>
    </cfRule>
    <cfRule type="expression" dxfId="687" priority="760">
      <formula>C493/B493&lt;1</formula>
    </cfRule>
  </conditionalFormatting>
  <conditionalFormatting sqref="D493:N496">
    <cfRule type="cellIs" dxfId="686" priority="758" operator="lessThan">
      <formula>0</formula>
    </cfRule>
  </conditionalFormatting>
  <conditionalFormatting sqref="D493:N496">
    <cfRule type="expression" dxfId="685" priority="756">
      <formula>D493/C493&gt;1</formula>
    </cfRule>
    <cfRule type="expression" dxfId="684" priority="757">
      <formula>D493/C493&lt;1</formula>
    </cfRule>
  </conditionalFormatting>
  <conditionalFormatting sqref="B493:B496">
    <cfRule type="expression" dxfId="683" priority="753">
      <formula>B493/#REF!&gt;1</formula>
    </cfRule>
    <cfRule type="expression" dxfId="682" priority="754">
      <formula>B493/#REF!&lt;1</formula>
    </cfRule>
  </conditionalFormatting>
  <conditionalFormatting sqref="C551:N551 C537:N537">
    <cfRule type="cellIs" dxfId="681" priority="744" operator="lessThan">
      <formula>0</formula>
    </cfRule>
  </conditionalFormatting>
  <conditionalFormatting sqref="C551:M551 C537:M537">
    <cfRule type="cellIs" dxfId="680" priority="750" operator="lessThan">
      <formula>0</formula>
    </cfRule>
  </conditionalFormatting>
  <conditionalFormatting sqref="C547:C550 C533:C536">
    <cfRule type="expression" dxfId="679" priority="748">
      <formula>C533/B533&gt;1</formula>
    </cfRule>
    <cfRule type="expression" dxfId="678" priority="749">
      <formula>C533/B533&lt;1</formula>
    </cfRule>
  </conditionalFormatting>
  <conditionalFormatting sqref="D547:N550 D533:N536">
    <cfRule type="cellIs" dxfId="677" priority="747" operator="lessThan">
      <formula>0</formula>
    </cfRule>
  </conditionalFormatting>
  <conditionalFormatting sqref="D547:N550 D533:N536">
    <cfRule type="expression" dxfId="676" priority="745">
      <formula>D533/C533&gt;1</formula>
    </cfRule>
    <cfRule type="expression" dxfId="675" priority="746">
      <formula>D533/C533&lt;1</formula>
    </cfRule>
  </conditionalFormatting>
  <conditionalFormatting sqref="D608:N608 D605:N605 D602:N603">
    <cfRule type="cellIs" dxfId="674" priority="737" operator="lessThan">
      <formula>0</formula>
    </cfRule>
  </conditionalFormatting>
  <conditionalFormatting sqref="C551:N551 C537:N537">
    <cfRule type="expression" dxfId="673" priority="742">
      <formula>C537/B537&gt;1</formula>
    </cfRule>
    <cfRule type="expression" dxfId="672" priority="743">
      <formula>C537/B537&lt;1</formula>
    </cfRule>
  </conditionalFormatting>
  <conditionalFormatting sqref="B608 B605 B602:B603 B598:B599">
    <cfRule type="cellIs" dxfId="671" priority="741" operator="lessThan">
      <formula>0</formula>
    </cfRule>
  </conditionalFormatting>
  <conditionalFormatting sqref="C608 C605 C602:C603">
    <cfRule type="cellIs" dxfId="670" priority="740" operator="lessThan">
      <formula>0</formula>
    </cfRule>
  </conditionalFormatting>
  <conditionalFormatting sqref="C608 C605 C602:C603">
    <cfRule type="expression" dxfId="669" priority="738">
      <formula>C602/B602&gt;1</formula>
    </cfRule>
    <cfRule type="expression" dxfId="668" priority="739">
      <formula>C602/B602&lt;1</formula>
    </cfRule>
  </conditionalFormatting>
  <conditionalFormatting sqref="B491:N491 B560">
    <cfRule type="expression" dxfId="667" priority="1300">
      <formula>B491/#REF!&gt;1</formula>
    </cfRule>
    <cfRule type="expression" dxfId="666" priority="1301">
      <formula>B491/#REF!&lt;1</formula>
    </cfRule>
  </conditionalFormatting>
  <conditionalFormatting sqref="C446">
    <cfRule type="cellIs" dxfId="665" priority="734" operator="lessThan">
      <formula>0</formula>
    </cfRule>
  </conditionalFormatting>
  <conditionalFormatting sqref="C446">
    <cfRule type="expression" dxfId="664" priority="732">
      <formula>C446/B446&gt;1</formula>
    </cfRule>
    <cfRule type="expression" dxfId="663" priority="733">
      <formula>C446/B446&lt;1</formula>
    </cfRule>
  </conditionalFormatting>
  <conditionalFormatting sqref="D446:N446">
    <cfRule type="cellIs" dxfId="662" priority="731" operator="lessThan">
      <formula>0</formula>
    </cfRule>
  </conditionalFormatting>
  <conditionalFormatting sqref="D446:N446">
    <cfRule type="expression" dxfId="661" priority="729">
      <formula>D446/C446&gt;1</formula>
    </cfRule>
    <cfRule type="expression" dxfId="660" priority="730">
      <formula>D446/C446&lt;1</formula>
    </cfRule>
  </conditionalFormatting>
  <conditionalFormatting sqref="B446">
    <cfRule type="cellIs" dxfId="659" priority="728" operator="lessThan">
      <formula>0</formula>
    </cfRule>
  </conditionalFormatting>
  <conditionalFormatting sqref="B446">
    <cfRule type="expression" dxfId="658" priority="726">
      <formula>B446/#REF!&gt;1</formula>
    </cfRule>
    <cfRule type="expression" dxfId="657" priority="727">
      <formula>B446/#REF!&lt;1</formula>
    </cfRule>
  </conditionalFormatting>
  <conditionalFormatting sqref="C497">
    <cfRule type="cellIs" dxfId="656" priority="725" operator="lessThan">
      <formula>0</formula>
    </cfRule>
  </conditionalFormatting>
  <conditionalFormatting sqref="D497:N497">
    <cfRule type="cellIs" dxfId="655" priority="722" operator="lessThan">
      <formula>0</formula>
    </cfRule>
  </conditionalFormatting>
  <conditionalFormatting sqref="C497">
    <cfRule type="expression" dxfId="654" priority="723">
      <formula>C497/B497&gt;1</formula>
    </cfRule>
    <cfRule type="expression" dxfId="653" priority="724">
      <formula>C497/B497&lt;1</formula>
    </cfRule>
  </conditionalFormatting>
  <conditionalFormatting sqref="D497:N497">
    <cfRule type="expression" dxfId="652" priority="720">
      <formula>D497/C497&gt;1</formula>
    </cfRule>
    <cfRule type="expression" dxfId="651" priority="721">
      <formula>D497/C497&lt;1</formula>
    </cfRule>
  </conditionalFormatting>
  <conditionalFormatting sqref="B497">
    <cfRule type="cellIs" dxfId="650" priority="719" operator="lessThan">
      <formula>0</formula>
    </cfRule>
  </conditionalFormatting>
  <conditionalFormatting sqref="B497">
    <cfRule type="expression" dxfId="649" priority="717">
      <formula>B497/#REF!&gt;1</formula>
    </cfRule>
    <cfRule type="expression" dxfId="648" priority="718">
      <formula>B497/#REF!&lt;1</formula>
    </cfRule>
  </conditionalFormatting>
  <conditionalFormatting sqref="C566:N566">
    <cfRule type="expression" dxfId="647" priority="694">
      <formula>C566/B566&gt;1</formula>
    </cfRule>
    <cfRule type="expression" dxfId="646" priority="695">
      <formula>C566/B566&lt;1</formula>
    </cfRule>
  </conditionalFormatting>
  <conditionalFormatting sqref="B538:N538">
    <cfRule type="cellIs" dxfId="645" priority="716" operator="lessThan">
      <formula>0</formula>
    </cfRule>
  </conditionalFormatting>
  <conditionalFormatting sqref="B538:N538">
    <cfRule type="expression" dxfId="644" priority="714">
      <formula>B538/A538&gt;1</formula>
    </cfRule>
    <cfRule type="expression" dxfId="643" priority="715">
      <formula>B538/A538&lt;1</formula>
    </cfRule>
  </conditionalFormatting>
  <conditionalFormatting sqref="B552:N552">
    <cfRule type="cellIs" dxfId="642" priority="713" operator="lessThan">
      <formula>0</formula>
    </cfRule>
  </conditionalFormatting>
  <conditionalFormatting sqref="B552:N552">
    <cfRule type="expression" dxfId="641" priority="711">
      <formula>B552/A552&gt;1</formula>
    </cfRule>
    <cfRule type="expression" dxfId="640" priority="712">
      <formula>B552/A552&lt;1</formula>
    </cfRule>
  </conditionalFormatting>
  <conditionalFormatting sqref="N571">
    <cfRule type="cellIs" dxfId="639" priority="687" operator="lessThan">
      <formula>0</formula>
    </cfRule>
  </conditionalFormatting>
  <conditionalFormatting sqref="C545:N545">
    <cfRule type="expression" dxfId="638" priority="705">
      <formula>C545/B545&gt;1</formula>
    </cfRule>
    <cfRule type="expression" dxfId="637" priority="706">
      <formula>C545/B545&lt;1</formula>
    </cfRule>
  </conditionalFormatting>
  <conditionalFormatting sqref="C571:M571">
    <cfRule type="expression" dxfId="636" priority="689">
      <formula>C571/B571&gt;1</formula>
    </cfRule>
    <cfRule type="expression" dxfId="635" priority="690">
      <formula>C571/B571&lt;1</formula>
    </cfRule>
  </conditionalFormatting>
  <conditionalFormatting sqref="N571">
    <cfRule type="expression" dxfId="634" priority="684">
      <formula>N571/M571&gt;1</formula>
    </cfRule>
    <cfRule type="expression" dxfId="633" priority="685">
      <formula>N571/M571&lt;1</formula>
    </cfRule>
  </conditionalFormatting>
  <conditionalFormatting sqref="C571:M571">
    <cfRule type="cellIs" dxfId="632" priority="693" operator="lessThan">
      <formula>0</formula>
    </cfRule>
  </conditionalFormatting>
  <conditionalFormatting sqref="C571:M571">
    <cfRule type="cellIs" dxfId="631" priority="692" operator="lessThan">
      <formula>0</formula>
    </cfRule>
  </conditionalFormatting>
  <conditionalFormatting sqref="B545">
    <cfRule type="cellIs" dxfId="630" priority="708" operator="lessThan">
      <formula>0</formula>
    </cfRule>
  </conditionalFormatting>
  <conditionalFormatting sqref="B545">
    <cfRule type="expression" dxfId="629" priority="709">
      <formula>B545/#REF!&gt;1</formula>
    </cfRule>
    <cfRule type="expression" dxfId="628" priority="710">
      <formula>B545/#REF!&lt;1</formula>
    </cfRule>
  </conditionalFormatting>
  <conditionalFormatting sqref="C545:N545">
    <cfRule type="cellIs" dxfId="627" priority="707" operator="lessThan">
      <formula>0</formula>
    </cfRule>
  </conditionalFormatting>
  <conditionalFormatting sqref="C598:N599">
    <cfRule type="expression" dxfId="626" priority="702">
      <formula>C598/B598&gt;1</formula>
    </cfRule>
    <cfRule type="expression" dxfId="625" priority="703">
      <formula>C598/B598&lt;1</formula>
    </cfRule>
  </conditionalFormatting>
  <conditionalFormatting sqref="C560:N560">
    <cfRule type="expression" dxfId="624" priority="699">
      <formula>C560/B560&gt;1</formula>
    </cfRule>
    <cfRule type="expression" dxfId="623" priority="700">
      <formula>C560/B560&lt;1</formula>
    </cfRule>
  </conditionalFormatting>
  <conditionalFormatting sqref="N571">
    <cfRule type="cellIs" dxfId="622" priority="688" operator="lessThan">
      <formula>0</formula>
    </cfRule>
  </conditionalFormatting>
  <conditionalFormatting sqref="C571:M571">
    <cfRule type="cellIs" dxfId="621" priority="691" operator="lessThan">
      <formula>0</formula>
    </cfRule>
  </conditionalFormatting>
  <conditionalFormatting sqref="N571">
    <cfRule type="cellIs" dxfId="620" priority="686" operator="lessThan">
      <formula>0</formula>
    </cfRule>
  </conditionalFormatting>
  <conditionalFormatting sqref="B628:N631">
    <cfRule type="cellIs" dxfId="619" priority="683" operator="lessThan">
      <formula>0</formula>
    </cfRule>
  </conditionalFormatting>
  <conditionalFormatting sqref="I630:N630 Q628:R631">
    <cfRule type="cellIs" dxfId="618" priority="682" operator="lessThan">
      <formula>0</formula>
    </cfRule>
  </conditionalFormatting>
  <conditionalFormatting sqref="B632:N635">
    <cfRule type="cellIs" dxfId="617" priority="681" operator="lessThan">
      <formula>0</formula>
    </cfRule>
  </conditionalFormatting>
  <conditionalFormatting sqref="I634:N634 Q632:R635">
    <cfRule type="cellIs" dxfId="616" priority="680" operator="lessThan">
      <formula>0</formula>
    </cfRule>
  </conditionalFormatting>
  <conditionalFormatting sqref="B636:N639">
    <cfRule type="cellIs" dxfId="615" priority="679" operator="lessThan">
      <formula>0</formula>
    </cfRule>
  </conditionalFormatting>
  <conditionalFormatting sqref="I638:N638 Q636:R639">
    <cfRule type="cellIs" dxfId="614" priority="678" operator="lessThan">
      <formula>0</formula>
    </cfRule>
  </conditionalFormatting>
  <conditionalFormatting sqref="B640:N643">
    <cfRule type="cellIs" dxfId="613" priority="677" operator="lessThan">
      <formula>0</formula>
    </cfRule>
  </conditionalFormatting>
  <conditionalFormatting sqref="I642:N642 Q640:R643">
    <cfRule type="cellIs" dxfId="612" priority="676" operator="lessThan">
      <formula>0</formula>
    </cfRule>
  </conditionalFormatting>
  <conditionalFormatting sqref="B644:N647">
    <cfRule type="cellIs" dxfId="611" priority="675" operator="lessThan">
      <formula>0</formula>
    </cfRule>
  </conditionalFormatting>
  <conditionalFormatting sqref="I646:N646 Q644:R647">
    <cfRule type="cellIs" dxfId="610" priority="674" operator="lessThan">
      <formula>0</formula>
    </cfRule>
  </conditionalFormatting>
  <conditionalFormatting sqref="B648:N651">
    <cfRule type="cellIs" dxfId="609" priority="673" operator="lessThan">
      <formula>0</formula>
    </cfRule>
  </conditionalFormatting>
  <conditionalFormatting sqref="I650:N650 Q648:R651">
    <cfRule type="cellIs" dxfId="608" priority="672" operator="lessThan">
      <formula>0</formula>
    </cfRule>
  </conditionalFormatting>
  <conditionalFormatting sqref="B652:N655">
    <cfRule type="cellIs" dxfId="607" priority="671" operator="lessThan">
      <formula>0</formula>
    </cfRule>
  </conditionalFormatting>
  <conditionalFormatting sqref="I654:N654 Q652:R655">
    <cfRule type="cellIs" dxfId="606" priority="670" operator="lessThan">
      <formula>0</formula>
    </cfRule>
  </conditionalFormatting>
  <conditionalFormatting sqref="B656:N659">
    <cfRule type="cellIs" dxfId="605" priority="669" operator="lessThan">
      <formula>0</formula>
    </cfRule>
  </conditionalFormatting>
  <conditionalFormatting sqref="I658:N658 Q656:R659">
    <cfRule type="cellIs" dxfId="604" priority="668" operator="lessThan">
      <formula>0</formula>
    </cfRule>
  </conditionalFormatting>
  <conditionalFormatting sqref="B664:N667">
    <cfRule type="cellIs" dxfId="603" priority="667" operator="lessThan">
      <formula>0</formula>
    </cfRule>
  </conditionalFormatting>
  <conditionalFormatting sqref="I666:N666 Q664:R667">
    <cfRule type="cellIs" dxfId="602" priority="666" operator="lessThan">
      <formula>0</formula>
    </cfRule>
  </conditionalFormatting>
  <conditionalFormatting sqref="B668:N671">
    <cfRule type="cellIs" dxfId="601" priority="665" operator="lessThan">
      <formula>0</formula>
    </cfRule>
  </conditionalFormatting>
  <conditionalFormatting sqref="I670:N670 Q668:R671">
    <cfRule type="cellIs" dxfId="600" priority="664" operator="lessThan">
      <formula>0</formula>
    </cfRule>
  </conditionalFormatting>
  <conditionalFormatting sqref="Q608">
    <cfRule type="cellIs" dxfId="599" priority="663" operator="lessThan">
      <formula>0</formula>
    </cfRule>
  </conditionalFormatting>
  <conditionalFormatting sqref="R447:R448">
    <cfRule type="cellIs" dxfId="598" priority="662" operator="lessThan">
      <formula>0</formula>
    </cfRule>
  </conditionalFormatting>
  <conditionalFormatting sqref="Q447:Q448">
    <cfRule type="cellIs" dxfId="597" priority="661" operator="lessThan">
      <formula>0</formula>
    </cfRule>
  </conditionalFormatting>
  <conditionalFormatting sqref="B447:N447 B492 B493:P499 B490:P490">
    <cfRule type="cellIs" dxfId="596" priority="660" operator="lessThan">
      <formula>0</formula>
    </cfRule>
  </conditionalFormatting>
  <conditionalFormatting sqref="B499:N499">
    <cfRule type="cellIs" dxfId="595" priority="657" operator="lessThan">
      <formula>0</formula>
    </cfRule>
  </conditionalFormatting>
  <conditionalFormatting sqref="B553:N553">
    <cfRule type="cellIs" dxfId="594" priority="654" operator="lessThan">
      <formula>0</formula>
    </cfRule>
  </conditionalFormatting>
  <conditionalFormatting sqref="Q477:R477 B477">
    <cfRule type="cellIs" dxfId="593" priority="653" operator="lessThan">
      <formula>0</formula>
    </cfRule>
  </conditionalFormatting>
  <conditionalFormatting sqref="R478:R482">
    <cfRule type="cellIs" dxfId="592" priority="652" operator="lessThan">
      <formula>0</formula>
    </cfRule>
  </conditionalFormatting>
  <conditionalFormatting sqref="Q478:Q481">
    <cfRule type="cellIs" dxfId="591" priority="651" operator="lessThan">
      <formula>0</formula>
    </cfRule>
  </conditionalFormatting>
  <conditionalFormatting sqref="Q482">
    <cfRule type="cellIs" dxfId="590" priority="650" operator="lessThan">
      <formula>0</formula>
    </cfRule>
  </conditionalFormatting>
  <conditionalFormatting sqref="Q457:R457 B457">
    <cfRule type="cellIs" dxfId="589" priority="649" operator="lessThan">
      <formula>0</formula>
    </cfRule>
  </conditionalFormatting>
  <conditionalFormatting sqref="R458:R462">
    <cfRule type="cellIs" dxfId="588" priority="648" operator="lessThan">
      <formula>0</formula>
    </cfRule>
  </conditionalFormatting>
  <conditionalFormatting sqref="Q458:Q461">
    <cfRule type="cellIs" dxfId="587" priority="647" operator="lessThan">
      <formula>0</formula>
    </cfRule>
  </conditionalFormatting>
  <conditionalFormatting sqref="Q462">
    <cfRule type="cellIs" dxfId="586" priority="646" operator="lessThan">
      <formula>0</formula>
    </cfRule>
  </conditionalFormatting>
  <conditionalFormatting sqref="Q465:R465 B465">
    <cfRule type="cellIs" dxfId="585" priority="645" operator="lessThan">
      <formula>0</formula>
    </cfRule>
  </conditionalFormatting>
  <conditionalFormatting sqref="R466:R470">
    <cfRule type="cellIs" dxfId="584" priority="644" operator="lessThan">
      <formula>0</formula>
    </cfRule>
  </conditionalFormatting>
  <conditionalFormatting sqref="Q466:Q469">
    <cfRule type="cellIs" dxfId="583" priority="643" operator="lessThan">
      <formula>0</formula>
    </cfRule>
  </conditionalFormatting>
  <conditionalFormatting sqref="Q470">
    <cfRule type="cellIs" dxfId="582" priority="642" operator="lessThan">
      <formula>0</formula>
    </cfRule>
  </conditionalFormatting>
  <conditionalFormatting sqref="O574:P577">
    <cfRule type="cellIs" dxfId="581" priority="618" operator="lessThan">
      <formula>0</formula>
    </cfRule>
  </conditionalFormatting>
  <conditionalFormatting sqref="O574:P577">
    <cfRule type="cellIs" dxfId="580" priority="617" operator="lessThan">
      <formula>0</formula>
    </cfRule>
  </conditionalFormatting>
  <conditionalFormatting sqref="O382:P382">
    <cfRule type="cellIs" dxfId="579" priority="613" operator="lessThan">
      <formula>0</formula>
    </cfRule>
  </conditionalFormatting>
  <conditionalFormatting sqref="B358:P358">
    <cfRule type="cellIs" dxfId="578" priority="612" operator="lessThan">
      <formula>0</formula>
    </cfRule>
  </conditionalFormatting>
  <conditionalFormatting sqref="O370:P370">
    <cfRule type="cellIs" dxfId="577" priority="614" operator="lessThan">
      <formula>0</formula>
    </cfRule>
  </conditionalFormatting>
  <conditionalFormatting sqref="O368:P370 O380:P382 O386:P388 O392:P394 O398:P400 O404:P406 O410:P412 O416:P418 O422:P424 O429:P431 O435:P437 O491:P491 O584:P587 O538:P538 O552:P552 B356:P358">
    <cfRule type="cellIs" dxfId="576" priority="639" operator="lessThan">
      <formula>0</formula>
    </cfRule>
  </conditionalFormatting>
  <conditionalFormatting sqref="O347:P347">
    <cfRule type="cellIs" dxfId="575" priority="638" operator="lessThan">
      <formula>0</formula>
    </cfRule>
  </conditionalFormatting>
  <conditionalFormatting sqref="O347:P347">
    <cfRule type="cellIs" dxfId="574" priority="637" operator="lessThan">
      <formula>0</formula>
    </cfRule>
  </conditionalFormatting>
  <conditionalFormatting sqref="O350:P353">
    <cfRule type="cellIs" dxfId="573" priority="636" operator="lessThan">
      <formula>0</formula>
    </cfRule>
  </conditionalFormatting>
  <conditionalFormatting sqref="B357:P357">
    <cfRule type="cellIs" dxfId="572" priority="635" operator="lessThan">
      <formula>0</formula>
    </cfRule>
  </conditionalFormatting>
  <conditionalFormatting sqref="O368:P369">
    <cfRule type="cellIs" dxfId="571" priority="634" operator="lessThan">
      <formula>0</formula>
    </cfRule>
  </conditionalFormatting>
  <conditionalFormatting sqref="O380:P381">
    <cfRule type="cellIs" dxfId="570" priority="633" operator="lessThan">
      <formula>0</formula>
    </cfRule>
  </conditionalFormatting>
  <conditionalFormatting sqref="O556:P558">
    <cfRule type="cellIs" dxfId="569" priority="629" operator="lessThan">
      <formula>0</formula>
    </cfRule>
  </conditionalFormatting>
  <conditionalFormatting sqref="O386:P388">
    <cfRule type="cellIs" dxfId="568" priority="632" operator="lessThan">
      <formula>0</formula>
    </cfRule>
  </conditionalFormatting>
  <conditionalFormatting sqref="O354:P354">
    <cfRule type="cellIs" dxfId="567" priority="631" operator="lessThan">
      <formula>0</formula>
    </cfRule>
  </conditionalFormatting>
  <conditionalFormatting sqref="O389:P389">
    <cfRule type="cellIs" dxfId="566" priority="608" operator="lessThan">
      <formula>0</formula>
    </cfRule>
  </conditionalFormatting>
  <conditionalFormatting sqref="O556:P558">
    <cfRule type="cellIs" dxfId="565" priority="630" operator="lessThan">
      <formula>0</formula>
    </cfRule>
  </conditionalFormatting>
  <conditionalFormatting sqref="O562:P562 O564:P565">
    <cfRule type="cellIs" dxfId="564" priority="627" operator="lessThan">
      <formula>0</formula>
    </cfRule>
  </conditionalFormatting>
  <conditionalFormatting sqref="O564:P565 O562:P562">
    <cfRule type="cellIs" dxfId="563" priority="628" operator="lessThan">
      <formula>0</formula>
    </cfRule>
  </conditionalFormatting>
  <conditionalFormatting sqref="O579:P582">
    <cfRule type="cellIs" dxfId="562" priority="625" operator="lessThan">
      <formula>0</formula>
    </cfRule>
  </conditionalFormatting>
  <conditionalFormatting sqref="O579:P582">
    <cfRule type="cellIs" dxfId="561" priority="626" operator="lessThan">
      <formula>0</formula>
    </cfRule>
  </conditionalFormatting>
  <conditionalFormatting sqref="O584:P587">
    <cfRule type="cellIs" dxfId="560" priority="623" operator="lessThan">
      <formula>0</formula>
    </cfRule>
  </conditionalFormatting>
  <conditionalFormatting sqref="O584:P587">
    <cfRule type="cellIs" dxfId="559" priority="624" operator="lessThan">
      <formula>0</formula>
    </cfRule>
  </conditionalFormatting>
  <conditionalFormatting sqref="O589:P592">
    <cfRule type="cellIs" dxfId="558" priority="621" operator="lessThan">
      <formula>0</formula>
    </cfRule>
  </conditionalFormatting>
  <conditionalFormatting sqref="O589:P592">
    <cfRule type="cellIs" dxfId="557" priority="622" operator="lessThan">
      <formula>0</formula>
    </cfRule>
  </conditionalFormatting>
  <conditionalFormatting sqref="O420:P420">
    <cfRule type="cellIs" dxfId="556" priority="546" operator="lessThan">
      <formula>0</formula>
    </cfRule>
  </conditionalFormatting>
  <conditionalFormatting sqref="O383:P383">
    <cfRule type="cellIs" dxfId="555" priority="609" operator="lessThan">
      <formula>0</formula>
    </cfRule>
  </conditionalFormatting>
  <conditionalFormatting sqref="O568:P570">
    <cfRule type="cellIs" dxfId="554" priority="619" operator="lessThan">
      <formula>0</formula>
    </cfRule>
  </conditionalFormatting>
  <conditionalFormatting sqref="O568:P570">
    <cfRule type="cellIs" dxfId="553" priority="620" operator="lessThan">
      <formula>0</formula>
    </cfRule>
  </conditionalFormatting>
  <conditionalFormatting sqref="O371:P371">
    <cfRule type="cellIs" dxfId="552" priority="610" operator="lessThan">
      <formula>0</formula>
    </cfRule>
  </conditionalFormatting>
  <conditionalFormatting sqref="O420:P420">
    <cfRule type="cellIs" dxfId="551" priority="547" operator="lessThan">
      <formula>0</formula>
    </cfRule>
  </conditionalFormatting>
  <conditionalFormatting sqref="O435:P435">
    <cfRule type="cellIs" dxfId="550" priority="523" operator="lessThan">
      <formula>0</formula>
    </cfRule>
  </conditionalFormatting>
  <conditionalFormatting sqref="O433:P433">
    <cfRule type="cellIs" dxfId="549" priority="524" operator="lessThan">
      <formula>0</formula>
    </cfRule>
  </conditionalFormatting>
  <conditionalFormatting sqref="O435:P435">
    <cfRule type="cellIs" dxfId="548" priority="521" operator="lessThan">
      <formula>0</formula>
    </cfRule>
  </conditionalFormatting>
  <conditionalFormatting sqref="O435:P435">
    <cfRule type="cellIs" dxfId="547" priority="522" operator="lessThan">
      <formula>0</formula>
    </cfRule>
  </conditionalFormatting>
  <conditionalFormatting sqref="O429:P429">
    <cfRule type="cellIs" dxfId="546" priority="533" operator="lessThan">
      <formula>0</formula>
    </cfRule>
  </conditionalFormatting>
  <conditionalFormatting sqref="O422:P422">
    <cfRule type="cellIs" dxfId="545" priority="543" operator="lessThan">
      <formula>0</formula>
    </cfRule>
  </conditionalFormatting>
  <conditionalFormatting sqref="O429:P429">
    <cfRule type="cellIs" dxfId="544" priority="532" operator="lessThan">
      <formula>0</formula>
    </cfRule>
  </conditionalFormatting>
  <conditionalFormatting sqref="O429:P429">
    <cfRule type="cellIs" dxfId="543" priority="531" operator="lessThan">
      <formula>0</formula>
    </cfRule>
  </conditionalFormatting>
  <conditionalFormatting sqref="O422:P422">
    <cfRule type="cellIs" dxfId="542" priority="544" operator="lessThan">
      <formula>0</formula>
    </cfRule>
  </conditionalFormatting>
  <conditionalFormatting sqref="O429:P429">
    <cfRule type="cellIs" dxfId="541" priority="530" operator="lessThan">
      <formula>0</formula>
    </cfRule>
  </conditionalFormatting>
  <conditionalFormatting sqref="O422:P422">
    <cfRule type="cellIs" dxfId="540" priority="545" operator="lessThan">
      <formula>0</formula>
    </cfRule>
  </conditionalFormatting>
  <conditionalFormatting sqref="O422:P422">
    <cfRule type="cellIs" dxfId="539" priority="542" operator="lessThan">
      <formula>0</formula>
    </cfRule>
  </conditionalFormatting>
  <conditionalFormatting sqref="O429:P429">
    <cfRule type="cellIs" dxfId="538" priority="529" operator="lessThan">
      <formula>0</formula>
    </cfRule>
  </conditionalFormatting>
  <conditionalFormatting sqref="O604:P604 O606:P607 O624:P627 O660:P663">
    <cfRule type="cellIs" dxfId="537" priority="616" operator="lessThan">
      <formula>0</formula>
    </cfRule>
  </conditionalFormatting>
  <conditionalFormatting sqref="O626:P626">
    <cfRule type="cellIs" dxfId="536" priority="615" operator="lessThan">
      <formula>0</formula>
    </cfRule>
  </conditionalFormatting>
  <conditionalFormatting sqref="O435:P435">
    <cfRule type="cellIs" dxfId="535" priority="519" operator="lessThan">
      <formula>0</formula>
    </cfRule>
  </conditionalFormatting>
  <conditionalFormatting sqref="O435:P435">
    <cfRule type="cellIs" dxfId="534" priority="520" operator="lessThan">
      <formula>0</formula>
    </cfRule>
  </conditionalFormatting>
  <conditionalFormatting sqref="B359:P359">
    <cfRule type="cellIs" dxfId="533" priority="611" operator="lessThan">
      <formula>0</formula>
    </cfRule>
  </conditionalFormatting>
  <conditionalFormatting sqref="O435:P435">
    <cfRule type="cellIs" dxfId="532" priority="518" operator="lessThan">
      <formula>0</formula>
    </cfRule>
  </conditionalFormatting>
  <conditionalFormatting sqref="O438:P438">
    <cfRule type="cellIs" dxfId="531" priority="515" operator="lessThan">
      <formula>0</formula>
    </cfRule>
  </conditionalFormatting>
  <conditionalFormatting sqref="O439:P439">
    <cfRule type="cellIs" dxfId="530" priority="514" operator="lessThan">
      <formula>0</formula>
    </cfRule>
  </conditionalFormatting>
  <conditionalFormatting sqref="O435:P435">
    <cfRule type="cellIs" dxfId="529" priority="517" operator="lessThan">
      <formula>0</formula>
    </cfRule>
  </conditionalFormatting>
  <conditionalFormatting sqref="O439:P439">
    <cfRule type="cellIs" dxfId="528" priority="513" operator="lessThan">
      <formula>0</formula>
    </cfRule>
  </conditionalFormatting>
  <conditionalFormatting sqref="O551:P551 O537:P537">
    <cfRule type="cellIs" dxfId="527" priority="497" operator="lessThan">
      <formula>0</formula>
    </cfRule>
  </conditionalFormatting>
  <conditionalFormatting sqref="O435:P435">
    <cfRule type="cellIs" dxfId="526" priority="516" operator="lessThan">
      <formula>0</formula>
    </cfRule>
  </conditionalFormatting>
  <conditionalFormatting sqref="O498:P498">
    <cfRule type="cellIs" dxfId="525" priority="507" operator="lessThan">
      <formula>0</formula>
    </cfRule>
  </conditionalFormatting>
  <conditionalFormatting sqref="O442:P445">
    <cfRule type="cellIs" dxfId="524" priority="512" operator="lessThan">
      <formula>0</formula>
    </cfRule>
  </conditionalFormatting>
  <conditionalFormatting sqref="O392:P392">
    <cfRule type="cellIs" dxfId="523" priority="602" operator="lessThan">
      <formula>0</formula>
    </cfRule>
  </conditionalFormatting>
  <conditionalFormatting sqref="O392:P392">
    <cfRule type="cellIs" dxfId="522" priority="607" operator="lessThan">
      <formula>0</formula>
    </cfRule>
  </conditionalFormatting>
  <conditionalFormatting sqref="O392:P392">
    <cfRule type="cellIs" dxfId="521" priority="605" operator="lessThan">
      <formula>0</formula>
    </cfRule>
  </conditionalFormatting>
  <conditionalFormatting sqref="O392:P392">
    <cfRule type="cellIs" dxfId="520" priority="604" operator="lessThan">
      <formula>0</formula>
    </cfRule>
  </conditionalFormatting>
  <conditionalFormatting sqref="O395:P395">
    <cfRule type="cellIs" dxfId="519" priority="599" operator="lessThan">
      <formula>0</formula>
    </cfRule>
  </conditionalFormatting>
  <conditionalFormatting sqref="O398:P398">
    <cfRule type="cellIs" dxfId="518" priority="597" operator="lessThan">
      <formula>0</formula>
    </cfRule>
  </conditionalFormatting>
  <conditionalFormatting sqref="O372:P372">
    <cfRule type="cellIs" dxfId="517" priority="585" operator="lessThan">
      <formula>0</formula>
    </cfRule>
  </conditionalFormatting>
  <conditionalFormatting sqref="O392:P392">
    <cfRule type="cellIs" dxfId="516" priority="600" operator="lessThan">
      <formula>0</formula>
    </cfRule>
  </conditionalFormatting>
  <conditionalFormatting sqref="O392:P392">
    <cfRule type="cellIs" dxfId="515" priority="601" operator="lessThan">
      <formula>0</formula>
    </cfRule>
  </conditionalFormatting>
  <conditionalFormatting sqref="O392:P392">
    <cfRule type="cellIs" dxfId="514" priority="606" operator="lessThan">
      <formula>0</formula>
    </cfRule>
  </conditionalFormatting>
  <conditionalFormatting sqref="O392:P392">
    <cfRule type="cellIs" dxfId="513" priority="603" operator="lessThan">
      <formula>0</formula>
    </cfRule>
  </conditionalFormatting>
  <conditionalFormatting sqref="O398:P398">
    <cfRule type="cellIs" dxfId="512" priority="592" operator="lessThan">
      <formula>0</formula>
    </cfRule>
  </conditionalFormatting>
  <conditionalFormatting sqref="O398:P398">
    <cfRule type="cellIs" dxfId="511" priority="596" operator="lessThan">
      <formula>0</formula>
    </cfRule>
  </conditionalFormatting>
  <conditionalFormatting sqref="O398:P398">
    <cfRule type="cellIs" dxfId="510" priority="595" operator="lessThan">
      <formula>0</formula>
    </cfRule>
  </conditionalFormatting>
  <conditionalFormatting sqref="O398:P398">
    <cfRule type="cellIs" dxfId="509" priority="594" operator="lessThan">
      <formula>0</formula>
    </cfRule>
  </conditionalFormatting>
  <conditionalFormatting sqref="O398:P398">
    <cfRule type="cellIs" dxfId="508" priority="593" operator="lessThan">
      <formula>0</formula>
    </cfRule>
  </conditionalFormatting>
  <conditionalFormatting sqref="O398:P398">
    <cfRule type="cellIs" dxfId="507" priority="598" operator="lessThan">
      <formula>0</formula>
    </cfRule>
  </conditionalFormatting>
  <conditionalFormatting sqref="O390:P390">
    <cfRule type="cellIs" dxfId="506" priority="582" operator="lessThan">
      <formula>0</formula>
    </cfRule>
  </conditionalFormatting>
  <conditionalFormatting sqref="O398:P398">
    <cfRule type="cellIs" dxfId="505" priority="591" operator="lessThan">
      <formula>0</formula>
    </cfRule>
  </conditionalFormatting>
  <conditionalFormatting sqref="O401:P401">
    <cfRule type="cellIs" dxfId="504" priority="590" operator="lessThan">
      <formula>0</formula>
    </cfRule>
  </conditionalFormatting>
  <conditionalFormatting sqref="O354:P354">
    <cfRule type="cellIs" dxfId="503" priority="589" operator="lessThan">
      <formula>0</formula>
    </cfRule>
  </conditionalFormatting>
  <conditionalFormatting sqref="O360:P360">
    <cfRule type="cellIs" dxfId="502" priority="588" operator="lessThan">
      <formula>0</formula>
    </cfRule>
  </conditionalFormatting>
  <conditionalFormatting sqref="O360:P360">
    <cfRule type="cellIs" dxfId="501" priority="587" operator="lessThan">
      <formula>0</formula>
    </cfRule>
  </conditionalFormatting>
  <conditionalFormatting sqref="O372:P372">
    <cfRule type="cellIs" dxfId="500" priority="586" operator="lessThan">
      <formula>0</formula>
    </cfRule>
  </conditionalFormatting>
  <conditionalFormatting sqref="O384:P384">
    <cfRule type="cellIs" dxfId="499" priority="584" operator="lessThan">
      <formula>0</formula>
    </cfRule>
  </conditionalFormatting>
  <conditionalFormatting sqref="O384:P384">
    <cfRule type="cellIs" dxfId="498" priority="583" operator="lessThan">
      <formula>0</formula>
    </cfRule>
  </conditionalFormatting>
  <conditionalFormatting sqref="O396:P396">
    <cfRule type="cellIs" dxfId="497" priority="580" operator="lessThan">
      <formula>0</formula>
    </cfRule>
  </conditionalFormatting>
  <conditionalFormatting sqref="O396:P396">
    <cfRule type="cellIs" dxfId="496" priority="579" operator="lessThan">
      <formula>0</formula>
    </cfRule>
  </conditionalFormatting>
  <conditionalFormatting sqref="O390:P390">
    <cfRule type="cellIs" dxfId="495" priority="581" operator="lessThan">
      <formula>0</formula>
    </cfRule>
  </conditionalFormatting>
  <conditionalFormatting sqref="O413:P413">
    <cfRule type="cellIs" dxfId="494" priority="559" operator="lessThan">
      <formula>0</formula>
    </cfRule>
  </conditionalFormatting>
  <conditionalFormatting sqref="O414:P414">
    <cfRule type="cellIs" dxfId="493" priority="558" operator="lessThan">
      <formula>0</formula>
    </cfRule>
  </conditionalFormatting>
  <conditionalFormatting sqref="O404:P404">
    <cfRule type="cellIs" dxfId="492" priority="576" operator="lessThan">
      <formula>0</formula>
    </cfRule>
  </conditionalFormatting>
  <conditionalFormatting sqref="O404:P404">
    <cfRule type="cellIs" dxfId="491" priority="575" operator="lessThan">
      <formula>0</formula>
    </cfRule>
  </conditionalFormatting>
  <conditionalFormatting sqref="O404:P404">
    <cfRule type="cellIs" dxfId="490" priority="578" operator="lessThan">
      <formula>0</formula>
    </cfRule>
  </conditionalFormatting>
  <conditionalFormatting sqref="O404:P404">
    <cfRule type="cellIs" dxfId="489" priority="577" operator="lessThan">
      <formula>0</formula>
    </cfRule>
  </conditionalFormatting>
  <conditionalFormatting sqref="O416:P416">
    <cfRule type="cellIs" dxfId="488" priority="553" operator="lessThan">
      <formula>0</formula>
    </cfRule>
  </conditionalFormatting>
  <conditionalFormatting sqref="O416:P416">
    <cfRule type="cellIs" dxfId="487" priority="552" operator="lessThan">
      <formula>0</formula>
    </cfRule>
  </conditionalFormatting>
  <conditionalFormatting sqref="O404:P404">
    <cfRule type="cellIs" dxfId="486" priority="574" operator="lessThan">
      <formula>0</formula>
    </cfRule>
  </conditionalFormatting>
  <conditionalFormatting sqref="O404:P404">
    <cfRule type="cellIs" dxfId="485" priority="573" operator="lessThan">
      <formula>0</formula>
    </cfRule>
  </conditionalFormatting>
  <conditionalFormatting sqref="O404:P404">
    <cfRule type="cellIs" dxfId="484" priority="572" operator="lessThan">
      <formula>0</formula>
    </cfRule>
  </conditionalFormatting>
  <conditionalFormatting sqref="O404:P404">
    <cfRule type="cellIs" dxfId="483" priority="571" operator="lessThan">
      <formula>0</formula>
    </cfRule>
  </conditionalFormatting>
  <conditionalFormatting sqref="O407:P407">
    <cfRule type="cellIs" dxfId="482" priority="570" operator="lessThan">
      <formula>0</formula>
    </cfRule>
  </conditionalFormatting>
  <conditionalFormatting sqref="O408:P408">
    <cfRule type="cellIs" dxfId="481" priority="569" operator="lessThan">
      <formula>0</formula>
    </cfRule>
  </conditionalFormatting>
  <conditionalFormatting sqref="O408:P408">
    <cfRule type="cellIs" dxfId="480" priority="568" operator="lessThan">
      <formula>0</formula>
    </cfRule>
  </conditionalFormatting>
  <conditionalFormatting sqref="O414:P414">
    <cfRule type="cellIs" dxfId="479" priority="557" operator="lessThan">
      <formula>0</formula>
    </cfRule>
  </conditionalFormatting>
  <conditionalFormatting sqref="O416:P416">
    <cfRule type="cellIs" dxfId="478" priority="556" operator="lessThan">
      <formula>0</formula>
    </cfRule>
  </conditionalFormatting>
  <conditionalFormatting sqref="O416:P416">
    <cfRule type="cellIs" dxfId="477" priority="555" operator="lessThan">
      <formula>0</formula>
    </cfRule>
  </conditionalFormatting>
  <conditionalFormatting sqref="O416:P416">
    <cfRule type="cellIs" dxfId="476" priority="554" operator="lessThan">
      <formula>0</formula>
    </cfRule>
  </conditionalFormatting>
  <conditionalFormatting sqref="O416:P416">
    <cfRule type="cellIs" dxfId="475" priority="551" operator="lessThan">
      <formula>0</formula>
    </cfRule>
  </conditionalFormatting>
  <conditionalFormatting sqref="O410:P410">
    <cfRule type="cellIs" dxfId="474" priority="567" operator="lessThan">
      <formula>0</formula>
    </cfRule>
  </conditionalFormatting>
  <conditionalFormatting sqref="O410:P410">
    <cfRule type="cellIs" dxfId="473" priority="566" operator="lessThan">
      <formula>0</formula>
    </cfRule>
  </conditionalFormatting>
  <conditionalFormatting sqref="O410:P410">
    <cfRule type="cellIs" dxfId="472" priority="565" operator="lessThan">
      <formula>0</formula>
    </cfRule>
  </conditionalFormatting>
  <conditionalFormatting sqref="O410:P410">
    <cfRule type="cellIs" dxfId="471" priority="564" operator="lessThan">
      <formula>0</formula>
    </cfRule>
  </conditionalFormatting>
  <conditionalFormatting sqref="O416:P416">
    <cfRule type="cellIs" dxfId="470" priority="550" operator="lessThan">
      <formula>0</formula>
    </cfRule>
  </conditionalFormatting>
  <conditionalFormatting sqref="O416:P416">
    <cfRule type="cellIs" dxfId="469" priority="549" operator="lessThan">
      <formula>0</formula>
    </cfRule>
  </conditionalFormatting>
  <conditionalFormatting sqref="O419:P419">
    <cfRule type="cellIs" dxfId="468" priority="548" operator="lessThan">
      <formula>0</formula>
    </cfRule>
  </conditionalFormatting>
  <conditionalFormatting sqref="O410:P410">
    <cfRule type="cellIs" dxfId="467" priority="563" operator="lessThan">
      <formula>0</formula>
    </cfRule>
  </conditionalFormatting>
  <conditionalFormatting sqref="O410:P410">
    <cfRule type="cellIs" dxfId="466" priority="562" operator="lessThan">
      <formula>0</formula>
    </cfRule>
  </conditionalFormatting>
  <conditionalFormatting sqref="O410:P410">
    <cfRule type="cellIs" dxfId="465" priority="561" operator="lessThan">
      <formula>0</formula>
    </cfRule>
  </conditionalFormatting>
  <conditionalFormatting sqref="O410:P410">
    <cfRule type="cellIs" dxfId="464" priority="560" operator="lessThan">
      <formula>0</formula>
    </cfRule>
  </conditionalFormatting>
  <conditionalFormatting sqref="O559:P559">
    <cfRule type="cellIs" dxfId="463" priority="504" operator="lessThan">
      <formula>0</formula>
    </cfRule>
  </conditionalFormatting>
  <conditionalFormatting sqref="O563:P563">
    <cfRule type="cellIs" dxfId="462" priority="503" operator="lessThan">
      <formula>0</formula>
    </cfRule>
  </conditionalFormatting>
  <conditionalFormatting sqref="O563:P563">
    <cfRule type="cellIs" dxfId="461" priority="502" operator="lessThan">
      <formula>0</formula>
    </cfRule>
  </conditionalFormatting>
  <conditionalFormatting sqref="O608:P608 O605:P605 O602:P603">
    <cfRule type="cellIs" dxfId="460" priority="490" operator="lessThan">
      <formula>0</formula>
    </cfRule>
  </conditionalFormatting>
  <conditionalFormatting sqref="O426:P426">
    <cfRule type="cellIs" dxfId="459" priority="535" operator="lessThan">
      <formula>0</formula>
    </cfRule>
  </conditionalFormatting>
  <conditionalFormatting sqref="O429:P429">
    <cfRule type="cellIs" dxfId="458" priority="534" operator="lessThan">
      <formula>0</formula>
    </cfRule>
  </conditionalFormatting>
  <conditionalFormatting sqref="B598:P599">
    <cfRule type="cellIs" dxfId="457" priority="472" operator="lessThan">
      <formula>0</formula>
    </cfRule>
  </conditionalFormatting>
  <conditionalFormatting sqref="O560:P560">
    <cfRule type="cellIs" dxfId="456" priority="469" operator="lessThan">
      <formula>0</formula>
    </cfRule>
  </conditionalFormatting>
  <conditionalFormatting sqref="O566:P566">
    <cfRule type="cellIs" dxfId="455" priority="466" operator="lessThan">
      <formula>0</formula>
    </cfRule>
  </conditionalFormatting>
  <conditionalFormatting sqref="O566:P566">
    <cfRule type="cellIs" dxfId="454" priority="465" operator="lessThan">
      <formula>0</formula>
    </cfRule>
  </conditionalFormatting>
  <conditionalFormatting sqref="O566:P566">
    <cfRule type="cellIs" dxfId="453" priority="464" operator="lessThan">
      <formula>0</formula>
    </cfRule>
  </conditionalFormatting>
  <conditionalFormatting sqref="O429:P429">
    <cfRule type="cellIs" dxfId="452" priority="528" operator="lessThan">
      <formula>0</formula>
    </cfRule>
  </conditionalFormatting>
  <conditionalFormatting sqref="O429:P429">
    <cfRule type="cellIs" dxfId="451" priority="527" operator="lessThan">
      <formula>0</formula>
    </cfRule>
  </conditionalFormatting>
  <conditionalFormatting sqref="O432:P432">
    <cfRule type="cellIs" dxfId="450" priority="526" operator="lessThan">
      <formula>0</formula>
    </cfRule>
  </conditionalFormatting>
  <conditionalFormatting sqref="O433:P433">
    <cfRule type="cellIs" dxfId="449" priority="525" operator="lessThan">
      <formula>0</formula>
    </cfRule>
  </conditionalFormatting>
  <conditionalFormatting sqref="O422:P422">
    <cfRule type="cellIs" dxfId="448" priority="541" operator="lessThan">
      <formula>0</formula>
    </cfRule>
  </conditionalFormatting>
  <conditionalFormatting sqref="O422:P422">
    <cfRule type="cellIs" dxfId="447" priority="540" operator="lessThan">
      <formula>0</formula>
    </cfRule>
  </conditionalFormatting>
  <conditionalFormatting sqref="O422:P422">
    <cfRule type="cellIs" dxfId="446" priority="539" operator="lessThan">
      <formula>0</formula>
    </cfRule>
  </conditionalFormatting>
  <conditionalFormatting sqref="O422:P422">
    <cfRule type="cellIs" dxfId="445" priority="538" operator="lessThan">
      <formula>0</formula>
    </cfRule>
  </conditionalFormatting>
  <conditionalFormatting sqref="O425:P425">
    <cfRule type="cellIs" dxfId="444" priority="537" operator="lessThan">
      <formula>0</formula>
    </cfRule>
  </conditionalFormatting>
  <conditionalFormatting sqref="O426:P426">
    <cfRule type="cellIs" dxfId="443" priority="536" operator="lessThan">
      <formula>0</formula>
    </cfRule>
  </conditionalFormatting>
  <conditionalFormatting sqref="O442:P445">
    <cfRule type="expression" dxfId="442" priority="510">
      <formula>O442/N442&gt;1</formula>
    </cfRule>
    <cfRule type="expression" dxfId="441" priority="511">
      <formula>O442/N442&lt;1</formula>
    </cfRule>
  </conditionalFormatting>
  <conditionalFormatting sqref="O538:P538 O552:P552">
    <cfRule type="expression" dxfId="440" priority="508">
      <formula>O538/#REF!&gt;1</formula>
    </cfRule>
    <cfRule type="expression" dxfId="439" priority="509">
      <formula>O538/#REF!&lt;1</formula>
    </cfRule>
  </conditionalFormatting>
  <conditionalFormatting sqref="O493:P496">
    <cfRule type="cellIs" dxfId="438" priority="500" operator="lessThan">
      <formula>0</formula>
    </cfRule>
  </conditionalFormatting>
  <conditionalFormatting sqref="O498:P498">
    <cfRule type="expression" dxfId="437" priority="505">
      <formula>O498/N498&gt;1</formula>
    </cfRule>
    <cfRule type="expression" dxfId="436" priority="506">
      <formula>O498/N498&lt;1</formula>
    </cfRule>
  </conditionalFormatting>
  <conditionalFormatting sqref="O547:P550 O533:P536">
    <cfRule type="cellIs" dxfId="435" priority="496" operator="lessThan">
      <formula>0</formula>
    </cfRule>
  </conditionalFormatting>
  <conditionalFormatting sqref="O662:P662">
    <cfRule type="cellIs" dxfId="434" priority="501" operator="lessThan">
      <formula>0</formula>
    </cfRule>
  </conditionalFormatting>
  <conditionalFormatting sqref="O608:P608 O605:P605 O602:P603">
    <cfRule type="expression" dxfId="433" priority="488">
      <formula>O602/N602&gt;1</formula>
    </cfRule>
    <cfRule type="expression" dxfId="432" priority="489">
      <formula>O602/N602&lt;1</formula>
    </cfRule>
  </conditionalFormatting>
  <conditionalFormatting sqref="O493:P496">
    <cfRule type="expression" dxfId="431" priority="498">
      <formula>O493/N493&gt;1</formula>
    </cfRule>
    <cfRule type="expression" dxfId="430" priority="499">
      <formula>O493/N493&lt;1</formula>
    </cfRule>
  </conditionalFormatting>
  <conditionalFormatting sqref="O551:P551 O537:P537">
    <cfRule type="cellIs" dxfId="429" priority="493" operator="lessThan">
      <formula>0</formula>
    </cfRule>
  </conditionalFormatting>
  <conditionalFormatting sqref="O547:P550 O533:P536">
    <cfRule type="expression" dxfId="428" priority="494">
      <formula>O533/N533&gt;1</formula>
    </cfRule>
    <cfRule type="expression" dxfId="427" priority="495">
      <formula>O533/N533&lt;1</formula>
    </cfRule>
  </conditionalFormatting>
  <conditionalFormatting sqref="O551:P551 O537:P537">
    <cfRule type="expression" dxfId="426" priority="491">
      <formula>O537/N537&gt;1</formula>
    </cfRule>
    <cfRule type="expression" dxfId="425" priority="492">
      <formula>O537/N537&lt;1</formula>
    </cfRule>
  </conditionalFormatting>
  <conditionalFormatting sqref="O491:P491">
    <cfRule type="expression" dxfId="424" priority="640">
      <formula>O491/#REF!&gt;1</formula>
    </cfRule>
    <cfRule type="expression" dxfId="423" priority="641">
      <formula>O491/#REF!&lt;1</formula>
    </cfRule>
  </conditionalFormatting>
  <conditionalFormatting sqref="O446:P446">
    <cfRule type="cellIs" dxfId="422" priority="487" operator="lessThan">
      <formula>0</formula>
    </cfRule>
  </conditionalFormatting>
  <conditionalFormatting sqref="O446:P446">
    <cfRule type="expression" dxfId="421" priority="485">
      <formula>O446/N446&gt;1</formula>
    </cfRule>
    <cfRule type="expression" dxfId="420" priority="486">
      <formula>O446/N446&lt;1</formula>
    </cfRule>
  </conditionalFormatting>
  <conditionalFormatting sqref="O497:P497">
    <cfRule type="cellIs" dxfId="419" priority="484" operator="lessThan">
      <formula>0</formula>
    </cfRule>
  </conditionalFormatting>
  <conditionalFormatting sqref="O497:P497">
    <cfRule type="expression" dxfId="418" priority="482">
      <formula>O497/N497&gt;1</formula>
    </cfRule>
    <cfRule type="expression" dxfId="417" priority="483">
      <formula>O497/N497&lt;1</formula>
    </cfRule>
  </conditionalFormatting>
  <conditionalFormatting sqref="O566:P566">
    <cfRule type="expression" dxfId="416" priority="462">
      <formula>O566/N566&gt;1</formula>
    </cfRule>
    <cfRule type="expression" dxfId="415" priority="463">
      <formula>O566/N566&lt;1</formula>
    </cfRule>
  </conditionalFormatting>
  <conditionalFormatting sqref="O538:P538">
    <cfRule type="cellIs" dxfId="414" priority="481" operator="lessThan">
      <formula>0</formula>
    </cfRule>
  </conditionalFormatting>
  <conditionalFormatting sqref="O538:P538">
    <cfRule type="expression" dxfId="413" priority="479">
      <formula>O538/N538&gt;1</formula>
    </cfRule>
    <cfRule type="expression" dxfId="412" priority="480">
      <formula>O538/N538&lt;1</formula>
    </cfRule>
  </conditionalFormatting>
  <conditionalFormatting sqref="O552:P552">
    <cfRule type="cellIs" dxfId="411" priority="478" operator="lessThan">
      <formula>0</formula>
    </cfRule>
  </conditionalFormatting>
  <conditionalFormatting sqref="O552:P552">
    <cfRule type="expression" dxfId="410" priority="476">
      <formula>O552/N552&gt;1</formula>
    </cfRule>
    <cfRule type="expression" dxfId="409" priority="477">
      <formula>O552/N552&lt;1</formula>
    </cfRule>
  </conditionalFormatting>
  <conditionalFormatting sqref="O571:P571">
    <cfRule type="cellIs" dxfId="408" priority="460" operator="lessThan">
      <formula>0</formula>
    </cfRule>
  </conditionalFormatting>
  <conditionalFormatting sqref="O545:P545">
    <cfRule type="expression" dxfId="407" priority="473">
      <formula>O545/N545&gt;1</formula>
    </cfRule>
    <cfRule type="expression" dxfId="406" priority="474">
      <formula>O545/N545&lt;1</formula>
    </cfRule>
  </conditionalFormatting>
  <conditionalFormatting sqref="O571:P571">
    <cfRule type="expression" dxfId="405" priority="457">
      <formula>O571/N571&gt;1</formula>
    </cfRule>
    <cfRule type="expression" dxfId="404" priority="458">
      <formula>O571/N571&lt;1</formula>
    </cfRule>
  </conditionalFormatting>
  <conditionalFormatting sqref="O545:P545">
    <cfRule type="cellIs" dxfId="403" priority="475" operator="lessThan">
      <formula>0</formula>
    </cfRule>
  </conditionalFormatting>
  <conditionalFormatting sqref="B598:P599">
    <cfRule type="expression" dxfId="402" priority="470">
      <formula>B598/A598&gt;1</formula>
    </cfRule>
    <cfRule type="expression" dxfId="401" priority="471">
      <formula>B598/A598&lt;1</formula>
    </cfRule>
  </conditionalFormatting>
  <conditionalFormatting sqref="O560:P560">
    <cfRule type="expression" dxfId="400" priority="467">
      <formula>O560/N560&gt;1</formula>
    </cfRule>
    <cfRule type="expression" dxfId="399" priority="468">
      <formula>O560/N560&lt;1</formula>
    </cfRule>
  </conditionalFormatting>
  <conditionalFormatting sqref="O571:P571">
    <cfRule type="cellIs" dxfId="398" priority="461" operator="lessThan">
      <formula>0</formula>
    </cfRule>
  </conditionalFormatting>
  <conditionalFormatting sqref="O571:P571">
    <cfRule type="cellIs" dxfId="397" priority="459" operator="lessThan">
      <formula>0</formula>
    </cfRule>
  </conditionalFormatting>
  <conditionalFormatting sqref="O628:P631">
    <cfRule type="cellIs" dxfId="396" priority="456" operator="lessThan">
      <formula>0</formula>
    </cfRule>
  </conditionalFormatting>
  <conditionalFormatting sqref="O630:P630">
    <cfRule type="cellIs" dxfId="395" priority="455" operator="lessThan">
      <formula>0</formula>
    </cfRule>
  </conditionalFormatting>
  <conditionalFormatting sqref="O632:P635">
    <cfRule type="cellIs" dxfId="394" priority="454" operator="lessThan">
      <formula>0</formula>
    </cfRule>
  </conditionalFormatting>
  <conditionalFormatting sqref="O634:P634">
    <cfRule type="cellIs" dxfId="393" priority="453" operator="lessThan">
      <formula>0</formula>
    </cfRule>
  </conditionalFormatting>
  <conditionalFormatting sqref="O636:P639">
    <cfRule type="cellIs" dxfId="392" priority="452" operator="lessThan">
      <formula>0</formula>
    </cfRule>
  </conditionalFormatting>
  <conditionalFormatting sqref="O638:P638">
    <cfRule type="cellIs" dxfId="391" priority="451" operator="lessThan">
      <formula>0</formula>
    </cfRule>
  </conditionalFormatting>
  <conditionalFormatting sqref="O640:P643">
    <cfRule type="cellIs" dxfId="390" priority="450" operator="lessThan">
      <formula>0</formula>
    </cfRule>
  </conditionalFormatting>
  <conditionalFormatting sqref="O642:P642">
    <cfRule type="cellIs" dxfId="389" priority="449" operator="lessThan">
      <formula>0</formula>
    </cfRule>
  </conditionalFormatting>
  <conditionalFormatting sqref="O644:P647">
    <cfRule type="cellIs" dxfId="388" priority="448" operator="lessThan">
      <formula>0</formula>
    </cfRule>
  </conditionalFormatting>
  <conditionalFormatting sqref="O646:P646">
    <cfRule type="cellIs" dxfId="387" priority="447" operator="lessThan">
      <formula>0</formula>
    </cfRule>
  </conditionalFormatting>
  <conditionalFormatting sqref="O648:P651">
    <cfRule type="cellIs" dxfId="386" priority="446" operator="lessThan">
      <formula>0</formula>
    </cfRule>
  </conditionalFormatting>
  <conditionalFormatting sqref="O650:P650">
    <cfRule type="cellIs" dxfId="385" priority="445" operator="lessThan">
      <formula>0</formula>
    </cfRule>
  </conditionalFormatting>
  <conditionalFormatting sqref="O652:P655">
    <cfRule type="cellIs" dxfId="384" priority="444" operator="lessThan">
      <formula>0</formula>
    </cfRule>
  </conditionalFormatting>
  <conditionalFormatting sqref="O654:P654">
    <cfRule type="cellIs" dxfId="383" priority="443" operator="lessThan">
      <formula>0</formula>
    </cfRule>
  </conditionalFormatting>
  <conditionalFormatting sqref="O656:P659">
    <cfRule type="cellIs" dxfId="382" priority="442" operator="lessThan">
      <formula>0</formula>
    </cfRule>
  </conditionalFormatting>
  <conditionalFormatting sqref="O658:P658">
    <cfRule type="cellIs" dxfId="381" priority="441" operator="lessThan">
      <formula>0</formula>
    </cfRule>
  </conditionalFormatting>
  <conditionalFormatting sqref="O664:P667">
    <cfRule type="cellIs" dxfId="380" priority="440" operator="lessThan">
      <formula>0</formula>
    </cfRule>
  </conditionalFormatting>
  <conditionalFormatting sqref="O666:P666">
    <cfRule type="cellIs" dxfId="379" priority="439" operator="lessThan">
      <formula>0</formula>
    </cfRule>
  </conditionalFormatting>
  <conditionalFormatting sqref="O668:P671">
    <cfRule type="cellIs" dxfId="378" priority="438" operator="lessThan">
      <formula>0</formula>
    </cfRule>
  </conditionalFormatting>
  <conditionalFormatting sqref="O670:P670">
    <cfRule type="cellIs" dxfId="377" priority="437" operator="lessThan">
      <formula>0</formula>
    </cfRule>
  </conditionalFormatting>
  <conditionalFormatting sqref="O447:P447">
    <cfRule type="cellIs" dxfId="376" priority="436" operator="lessThan">
      <formula>0</formula>
    </cfRule>
  </conditionalFormatting>
  <conditionalFormatting sqref="O499:P499">
    <cfRule type="cellIs" dxfId="375" priority="435" operator="lessThan">
      <formula>0</formula>
    </cfRule>
  </conditionalFormatting>
  <conditionalFormatting sqref="O553:P553">
    <cfRule type="cellIs" dxfId="374" priority="434" operator="lessThan">
      <formula>0</formula>
    </cfRule>
  </conditionalFormatting>
  <conditionalFormatting sqref="R501:R504">
    <cfRule type="cellIs" dxfId="373" priority="401" operator="lessThan">
      <formula>0</formula>
    </cfRule>
  </conditionalFormatting>
  <conditionalFormatting sqref="R506">
    <cfRule type="cellIs" dxfId="372" priority="396" operator="lessThan">
      <formula>0</formula>
    </cfRule>
  </conditionalFormatting>
  <conditionalFormatting sqref="Q361:R361 R362:R364">
    <cfRule type="cellIs" dxfId="371" priority="432" operator="lessThan">
      <formula>0</formula>
    </cfRule>
  </conditionalFormatting>
  <conditionalFormatting sqref="Q361">
    <cfRule type="cellIs" dxfId="370" priority="431" operator="lessThan">
      <formula>0</formula>
    </cfRule>
  </conditionalFormatting>
  <conditionalFormatting sqref="Q362:Q365">
    <cfRule type="cellIs" dxfId="369" priority="430" operator="lessThan">
      <formula>0</formula>
    </cfRule>
  </conditionalFormatting>
  <conditionalFormatting sqref="Q501:Q504">
    <cfRule type="cellIs" dxfId="368" priority="397" operator="lessThan">
      <formula>0</formula>
    </cfRule>
  </conditionalFormatting>
  <conditionalFormatting sqref="R507">
    <cfRule type="cellIs" dxfId="367" priority="394" operator="lessThan">
      <formula>0</formula>
    </cfRule>
  </conditionalFormatting>
  <conditionalFormatting sqref="Q505:Q506">
    <cfRule type="cellIs" dxfId="366" priority="395" operator="lessThan">
      <formula>0</formula>
    </cfRule>
  </conditionalFormatting>
  <conditionalFormatting sqref="R366">
    <cfRule type="cellIs" dxfId="365" priority="425" operator="lessThan">
      <formula>0</formula>
    </cfRule>
  </conditionalFormatting>
  <conditionalFormatting sqref="R365">
    <cfRule type="cellIs" dxfId="364" priority="423" operator="lessThan">
      <formula>0</formula>
    </cfRule>
  </conditionalFormatting>
  <conditionalFormatting sqref="R365">
    <cfRule type="cellIs" dxfId="363" priority="422" operator="lessThan">
      <formula>0</formula>
    </cfRule>
  </conditionalFormatting>
  <conditionalFormatting sqref="F514">
    <cfRule type="cellIs" dxfId="362" priority="367" operator="lessThan">
      <formula>0</formula>
    </cfRule>
  </conditionalFormatting>
  <conditionalFormatting sqref="B601:N601">
    <cfRule type="cellIs" dxfId="361" priority="387" operator="lessThan">
      <formula>0</formula>
    </cfRule>
  </conditionalFormatting>
  <conditionalFormatting sqref="B506:P506">
    <cfRule type="cellIs" dxfId="360" priority="389" operator="lessThan">
      <formula>0</formula>
    </cfRule>
  </conditionalFormatting>
  <conditionalFormatting sqref="Q508:R508">
    <cfRule type="cellIs" dxfId="359" priority="386" operator="lessThan">
      <formula>0</formula>
    </cfRule>
  </conditionalFormatting>
  <conditionalFormatting sqref="R509:R512">
    <cfRule type="cellIs" dxfId="358" priority="385" operator="lessThan">
      <formula>0</formula>
    </cfRule>
  </conditionalFormatting>
  <conditionalFormatting sqref="R513:R514">
    <cfRule type="cellIs" dxfId="357" priority="384" operator="lessThan">
      <formula>0</formula>
    </cfRule>
  </conditionalFormatting>
  <conditionalFormatting sqref="R514">
    <cfRule type="cellIs" dxfId="356" priority="383" operator="lessThan">
      <formula>0</formula>
    </cfRule>
  </conditionalFormatting>
  <conditionalFormatting sqref="R513">
    <cfRule type="cellIs" dxfId="355" priority="382" operator="lessThan">
      <formula>0</formula>
    </cfRule>
  </conditionalFormatting>
  <conditionalFormatting sqref="Q509:Q512">
    <cfRule type="cellIs" dxfId="354" priority="381" operator="lessThan">
      <formula>0</formula>
    </cfRule>
  </conditionalFormatting>
  <conditionalFormatting sqref="B508">
    <cfRule type="cellIs" dxfId="353" priority="380" operator="lessThan">
      <formula>0</formula>
    </cfRule>
  </conditionalFormatting>
  <conditionalFormatting sqref="B514">
    <cfRule type="cellIs" dxfId="352" priority="379" operator="lessThan">
      <formula>0</formula>
    </cfRule>
  </conditionalFormatting>
  <conditionalFormatting sqref="Q366">
    <cfRule type="cellIs" dxfId="351" priority="409" operator="lessThan">
      <formula>0</formula>
    </cfRule>
  </conditionalFormatting>
  <conditionalFormatting sqref="C514">
    <cfRule type="cellIs" dxfId="350" priority="376" operator="lessThan">
      <formula>0</formula>
    </cfRule>
  </conditionalFormatting>
  <conditionalFormatting sqref="C509:C512">
    <cfRule type="cellIs" dxfId="349" priority="354" operator="lessThan">
      <formula>0</formula>
    </cfRule>
  </conditionalFormatting>
  <conditionalFormatting sqref="D514">
    <cfRule type="cellIs" dxfId="348" priority="373" operator="lessThan">
      <formula>0</formula>
    </cfRule>
  </conditionalFormatting>
  <conditionalFormatting sqref="D509:N512">
    <cfRule type="cellIs" dxfId="347" priority="351" operator="lessThan">
      <formula>0</formula>
    </cfRule>
  </conditionalFormatting>
  <conditionalFormatting sqref="Q500:R500">
    <cfRule type="cellIs" dxfId="346" priority="402" operator="lessThan">
      <formula>0</formula>
    </cfRule>
  </conditionalFormatting>
  <conditionalFormatting sqref="R505">
    <cfRule type="cellIs" dxfId="345" priority="400" operator="lessThan">
      <formula>0</formula>
    </cfRule>
  </conditionalFormatting>
  <conditionalFormatting sqref="R505">
    <cfRule type="cellIs" dxfId="344" priority="399" operator="lessThan">
      <formula>0</formula>
    </cfRule>
  </conditionalFormatting>
  <conditionalFormatting sqref="B500">
    <cfRule type="cellIs" dxfId="343" priority="398" operator="lessThan">
      <formula>0</formula>
    </cfRule>
  </conditionalFormatting>
  <conditionalFormatting sqref="Q507">
    <cfRule type="cellIs" dxfId="342" priority="393" operator="lessThan">
      <formula>0</formula>
    </cfRule>
  </conditionalFormatting>
  <conditionalFormatting sqref="B507:N507">
    <cfRule type="cellIs" dxfId="341" priority="392" operator="lessThan">
      <formula>0</formula>
    </cfRule>
  </conditionalFormatting>
  <conditionalFormatting sqref="B506:P506">
    <cfRule type="expression" dxfId="340" priority="390">
      <formula>B506/#REF!&gt;1</formula>
    </cfRule>
    <cfRule type="expression" dxfId="339" priority="391">
      <formula>B506/#REF!&lt;1</formula>
    </cfRule>
  </conditionalFormatting>
  <conditionalFormatting sqref="O507:P507">
    <cfRule type="cellIs" dxfId="338" priority="388" operator="lessThan">
      <formula>0</formula>
    </cfRule>
  </conditionalFormatting>
  <conditionalFormatting sqref="G514">
    <cfRule type="cellIs" dxfId="337" priority="364" operator="lessThan">
      <formula>0</formula>
    </cfRule>
  </conditionalFormatting>
  <conditionalFormatting sqref="I514:N514">
    <cfRule type="cellIs" dxfId="336" priority="358" operator="lessThan">
      <formula>0</formula>
    </cfRule>
  </conditionalFormatting>
  <conditionalFormatting sqref="E514">
    <cfRule type="cellIs" dxfId="335" priority="370" operator="lessThan">
      <formula>0</formula>
    </cfRule>
  </conditionalFormatting>
  <conditionalFormatting sqref="H514">
    <cfRule type="cellIs" dxfId="334" priority="361" operator="lessThan">
      <formula>0</formula>
    </cfRule>
  </conditionalFormatting>
  <conditionalFormatting sqref="Q513:Q514">
    <cfRule type="cellIs" dxfId="333" priority="355" operator="lessThan">
      <formula>0</formula>
    </cfRule>
  </conditionalFormatting>
  <conditionalFormatting sqref="R508:R515">
    <cfRule type="cellIs" dxfId="332" priority="336" operator="lessThan">
      <formula>0</formula>
    </cfRule>
  </conditionalFormatting>
  <conditionalFormatting sqref="Q508:Q515">
    <cfRule type="cellIs" dxfId="331" priority="335" operator="lessThan">
      <formula>0</formula>
    </cfRule>
  </conditionalFormatting>
  <conditionalFormatting sqref="R515">
    <cfRule type="cellIs" dxfId="330" priority="333" operator="lessThan">
      <formula>0</formula>
    </cfRule>
  </conditionalFormatting>
  <conditionalFormatting sqref="Q515">
    <cfRule type="cellIs" dxfId="329" priority="332" operator="lessThan">
      <formula>0</formula>
    </cfRule>
  </conditionalFormatting>
  <conditionalFormatting sqref="B514">
    <cfRule type="expression" dxfId="328" priority="377">
      <formula>B514/#REF!&gt;1</formula>
    </cfRule>
    <cfRule type="expression" dxfId="327" priority="378">
      <formula>B514/#REF!&lt;1</formula>
    </cfRule>
  </conditionalFormatting>
  <conditionalFormatting sqref="C514">
    <cfRule type="expression" dxfId="326" priority="374">
      <formula>C514/B514&gt;1</formula>
    </cfRule>
    <cfRule type="expression" dxfId="325" priority="375">
      <formula>C514/B514&lt;1</formula>
    </cfRule>
  </conditionalFormatting>
  <conditionalFormatting sqref="D514">
    <cfRule type="expression" dxfId="324" priority="371">
      <formula>D514/C514&gt;1</formula>
    </cfRule>
    <cfRule type="expression" dxfId="323" priority="372">
      <formula>D514/C514&lt;1</formula>
    </cfRule>
  </conditionalFormatting>
  <conditionalFormatting sqref="E514">
    <cfRule type="expression" dxfId="322" priority="368">
      <formula>E514/D514&gt;1</formula>
    </cfRule>
    <cfRule type="expression" dxfId="321" priority="369">
      <formula>E514/D514&lt;1</formula>
    </cfRule>
  </conditionalFormatting>
  <conditionalFormatting sqref="F514">
    <cfRule type="expression" dxfId="320" priority="365">
      <formula>F514/E514&gt;1</formula>
    </cfRule>
    <cfRule type="expression" dxfId="319" priority="366">
      <formula>F514/E514&lt;1</formula>
    </cfRule>
  </conditionalFormatting>
  <conditionalFormatting sqref="G514">
    <cfRule type="expression" dxfId="318" priority="362">
      <formula>G514/F514&gt;1</formula>
    </cfRule>
    <cfRule type="expression" dxfId="317" priority="363">
      <formula>G514/F514&lt;1</formula>
    </cfRule>
  </conditionalFormatting>
  <conditionalFormatting sqref="H514">
    <cfRule type="expression" dxfId="316" priority="359">
      <formula>H514/G514&gt;1</formula>
    </cfRule>
    <cfRule type="expression" dxfId="315" priority="360">
      <formula>H514/G514&lt;1</formula>
    </cfRule>
  </conditionalFormatting>
  <conditionalFormatting sqref="I514:N514">
    <cfRule type="expression" dxfId="314" priority="356">
      <formula>I514/H514&gt;1</formula>
    </cfRule>
    <cfRule type="expression" dxfId="313" priority="357">
      <formula>I514/H514&lt;1</formula>
    </cfRule>
  </conditionalFormatting>
  <conditionalFormatting sqref="B509:B512">
    <cfRule type="cellIs" dxfId="312" priority="348" operator="lessThan">
      <formula>0</formula>
    </cfRule>
  </conditionalFormatting>
  <conditionalFormatting sqref="C509:C512">
    <cfRule type="expression" dxfId="311" priority="352">
      <formula>C509/B509&gt;1</formula>
    </cfRule>
    <cfRule type="expression" dxfId="310" priority="353">
      <formula>C509/B509&lt;1</formula>
    </cfRule>
  </conditionalFormatting>
  <conditionalFormatting sqref="D509:N512">
    <cfRule type="expression" dxfId="309" priority="349">
      <formula>D509/C509&gt;1</formula>
    </cfRule>
    <cfRule type="expression" dxfId="308" priority="350">
      <formula>D509/C509&lt;1</formula>
    </cfRule>
  </conditionalFormatting>
  <conditionalFormatting sqref="B509:B512">
    <cfRule type="expression" dxfId="307" priority="346">
      <formula>B509/#REF!&gt;1</formula>
    </cfRule>
    <cfRule type="expression" dxfId="306" priority="347">
      <formula>B509/#REF!&lt;1</formula>
    </cfRule>
  </conditionalFormatting>
  <conditionalFormatting sqref="C513">
    <cfRule type="cellIs" dxfId="305" priority="345" operator="lessThan">
      <formula>0</formula>
    </cfRule>
  </conditionalFormatting>
  <conditionalFormatting sqref="D513:N513">
    <cfRule type="cellIs" dxfId="304" priority="342" operator="lessThan">
      <formula>0</formula>
    </cfRule>
  </conditionalFormatting>
  <conditionalFormatting sqref="C513">
    <cfRule type="expression" dxfId="303" priority="343">
      <formula>C513/B513&gt;1</formula>
    </cfRule>
    <cfRule type="expression" dxfId="302" priority="344">
      <formula>C513/B513&lt;1</formula>
    </cfRule>
  </conditionalFormatting>
  <conditionalFormatting sqref="D513:N513">
    <cfRule type="expression" dxfId="301" priority="340">
      <formula>D513/C513&gt;1</formula>
    </cfRule>
    <cfRule type="expression" dxfId="300" priority="341">
      <formula>D513/C513&lt;1</formula>
    </cfRule>
  </conditionalFormatting>
  <conditionalFormatting sqref="B513">
    <cfRule type="cellIs" dxfId="299" priority="339" operator="lessThan">
      <formula>0</formula>
    </cfRule>
  </conditionalFormatting>
  <conditionalFormatting sqref="B513">
    <cfRule type="expression" dxfId="298" priority="337">
      <formula>B513/#REF!&gt;1</formula>
    </cfRule>
    <cfRule type="expression" dxfId="297" priority="338">
      <formula>B513/#REF!&lt;1</formula>
    </cfRule>
  </conditionalFormatting>
  <conditionalFormatting sqref="B509:N515 B508">
    <cfRule type="cellIs" dxfId="296" priority="334" operator="lessThan">
      <formula>0</formula>
    </cfRule>
  </conditionalFormatting>
  <conditionalFormatting sqref="B515:N515">
    <cfRule type="cellIs" dxfId="295" priority="331" operator="lessThan">
      <formula>0</formula>
    </cfRule>
  </conditionalFormatting>
  <conditionalFormatting sqref="O514:P514">
    <cfRule type="cellIs" dxfId="294" priority="330" operator="lessThan">
      <formula>0</formula>
    </cfRule>
  </conditionalFormatting>
  <conditionalFormatting sqref="O514:P514">
    <cfRule type="expression" dxfId="293" priority="328">
      <formula>O514/N514&gt;1</formula>
    </cfRule>
    <cfRule type="expression" dxfId="292" priority="329">
      <formula>O514/N514&lt;1</formula>
    </cfRule>
  </conditionalFormatting>
  <conditionalFormatting sqref="O509:P512">
    <cfRule type="cellIs" dxfId="291" priority="327" operator="lessThan">
      <formula>0</formula>
    </cfRule>
  </conditionalFormatting>
  <conditionalFormatting sqref="O509:P512">
    <cfRule type="expression" dxfId="290" priority="325">
      <formula>O509/N509&gt;1</formula>
    </cfRule>
    <cfRule type="expression" dxfId="289" priority="326">
      <formula>O509/N509&lt;1</formula>
    </cfRule>
  </conditionalFormatting>
  <conditionalFormatting sqref="O513:P513">
    <cfRule type="cellIs" dxfId="288" priority="324" operator="lessThan">
      <formula>0</formula>
    </cfRule>
  </conditionalFormatting>
  <conditionalFormatting sqref="O513:P513">
    <cfRule type="expression" dxfId="287" priority="322">
      <formula>O513/N513&gt;1</formula>
    </cfRule>
    <cfRule type="expression" dxfId="286" priority="323">
      <formula>O513/N513&lt;1</formula>
    </cfRule>
  </conditionalFormatting>
  <conditionalFormatting sqref="O509:P515">
    <cfRule type="cellIs" dxfId="285" priority="321" operator="lessThan">
      <formula>0</formula>
    </cfRule>
  </conditionalFormatting>
  <conditionalFormatting sqref="O515:P515">
    <cfRule type="cellIs" dxfId="284" priority="320" operator="lessThan">
      <formula>0</formula>
    </cfRule>
  </conditionalFormatting>
  <conditionalFormatting sqref="O601:P601">
    <cfRule type="cellIs" dxfId="283" priority="319" operator="lessThan">
      <formula>0</formula>
    </cfRule>
  </conditionalFormatting>
  <conditionalFormatting sqref="Q609:Q611">
    <cfRule type="cellIs" dxfId="282" priority="318" operator="lessThan">
      <formula>0</formula>
    </cfRule>
  </conditionalFormatting>
  <conditionalFormatting sqref="C374:M378 N374:N376 B373:B377">
    <cfRule type="cellIs" dxfId="281" priority="317" operator="lessThan">
      <formula>0</formula>
    </cfRule>
  </conditionalFormatting>
  <conditionalFormatting sqref="R377">
    <cfRule type="cellIs" dxfId="280" priority="309" operator="lessThan">
      <formula>0</formula>
    </cfRule>
  </conditionalFormatting>
  <conditionalFormatting sqref="Q373:R373 R374:R376">
    <cfRule type="cellIs" dxfId="279" priority="316" operator="lessThan">
      <formula>0</formula>
    </cfRule>
  </conditionalFormatting>
  <conditionalFormatting sqref="Q373">
    <cfRule type="cellIs" dxfId="278" priority="315" operator="lessThan">
      <formula>0</formula>
    </cfRule>
  </conditionalFormatting>
  <conditionalFormatting sqref="J374">
    <cfRule type="cellIs" dxfId="277" priority="313" operator="lessThan">
      <formula>0</formula>
    </cfRule>
  </conditionalFormatting>
  <conditionalFormatting sqref="K374:N375 J376:M377">
    <cfRule type="cellIs" dxfId="276" priority="314" operator="lessThan">
      <formula>0</formula>
    </cfRule>
  </conditionalFormatting>
  <conditionalFormatting sqref="R378">
    <cfRule type="cellIs" dxfId="275" priority="311" operator="lessThan">
      <formula>0</formula>
    </cfRule>
  </conditionalFormatting>
  <conditionalFormatting sqref="B373">
    <cfRule type="cellIs" dxfId="274" priority="312" operator="lessThan">
      <formula>0</formula>
    </cfRule>
  </conditionalFormatting>
  <conditionalFormatting sqref="J375">
    <cfRule type="cellIs" dxfId="273" priority="310" operator="lessThan">
      <formula>0</formula>
    </cfRule>
  </conditionalFormatting>
  <conditionalFormatting sqref="R377">
    <cfRule type="cellIs" dxfId="272" priority="308" operator="lessThan">
      <formula>0</formula>
    </cfRule>
  </conditionalFormatting>
  <conditionalFormatting sqref="J378:M378">
    <cfRule type="cellIs" dxfId="271" priority="307" operator="lessThan">
      <formula>0</formula>
    </cfRule>
  </conditionalFormatting>
  <conditionalFormatting sqref="C376:I377">
    <cfRule type="cellIs" dxfId="270" priority="306" operator="lessThan">
      <formula>0</formula>
    </cfRule>
  </conditionalFormatting>
  <conditionalFormatting sqref="C374:I374">
    <cfRule type="cellIs" dxfId="269" priority="305" operator="lessThan">
      <formula>0</formula>
    </cfRule>
  </conditionalFormatting>
  <conditionalFormatting sqref="C375:I375">
    <cfRule type="cellIs" dxfId="268" priority="304" operator="lessThan">
      <formula>0</formula>
    </cfRule>
  </conditionalFormatting>
  <conditionalFormatting sqref="C378:I378">
    <cfRule type="cellIs" dxfId="267" priority="303" operator="lessThan">
      <formula>0</formula>
    </cfRule>
  </conditionalFormatting>
  <conditionalFormatting sqref="N376">
    <cfRule type="cellIs" dxfId="266" priority="302" operator="lessThan">
      <formula>0</formula>
    </cfRule>
  </conditionalFormatting>
  <conditionalFormatting sqref="B374:B378">
    <cfRule type="cellIs" dxfId="265" priority="301" operator="lessThan">
      <formula>0</formula>
    </cfRule>
  </conditionalFormatting>
  <conditionalFormatting sqref="B375">
    <cfRule type="cellIs" dxfId="264" priority="298" operator="lessThan">
      <formula>0</formula>
    </cfRule>
  </conditionalFormatting>
  <conditionalFormatting sqref="B376:B377">
    <cfRule type="cellIs" dxfId="263" priority="300" operator="lessThan">
      <formula>0</formula>
    </cfRule>
  </conditionalFormatting>
  <conditionalFormatting sqref="B374">
    <cfRule type="cellIs" dxfId="262" priority="299" operator="lessThan">
      <formula>0</formula>
    </cfRule>
  </conditionalFormatting>
  <conditionalFormatting sqref="B378">
    <cfRule type="cellIs" dxfId="261" priority="297" operator="lessThan">
      <formula>0</formula>
    </cfRule>
  </conditionalFormatting>
  <conditionalFormatting sqref="N377">
    <cfRule type="cellIs" dxfId="260" priority="296" operator="lessThan">
      <formula>0</formula>
    </cfRule>
  </conditionalFormatting>
  <conditionalFormatting sqref="N378">
    <cfRule type="cellIs" dxfId="259" priority="295" operator="lessThan">
      <formula>0</formula>
    </cfRule>
  </conditionalFormatting>
  <conditionalFormatting sqref="N378">
    <cfRule type="cellIs" dxfId="258" priority="294" operator="lessThan">
      <formula>0</formula>
    </cfRule>
  </conditionalFormatting>
  <conditionalFormatting sqref="Q374">
    <cfRule type="cellIs" dxfId="257" priority="293" operator="lessThan">
      <formula>0</formula>
    </cfRule>
  </conditionalFormatting>
  <conditionalFormatting sqref="Q375:Q376">
    <cfRule type="cellIs" dxfId="256" priority="292" operator="lessThan">
      <formula>0</formula>
    </cfRule>
  </conditionalFormatting>
  <conditionalFormatting sqref="Q377:Q378">
    <cfRule type="cellIs" dxfId="255" priority="291" operator="lessThan">
      <formula>0</formula>
    </cfRule>
  </conditionalFormatting>
  <conditionalFormatting sqref="O374:P376">
    <cfRule type="cellIs" dxfId="254" priority="290" operator="lessThan">
      <formula>0</formula>
    </cfRule>
  </conditionalFormatting>
  <conditionalFormatting sqref="O374:P375">
    <cfRule type="cellIs" dxfId="253" priority="289" operator="lessThan">
      <formula>0</formula>
    </cfRule>
  </conditionalFormatting>
  <conditionalFormatting sqref="O376:P376">
    <cfRule type="cellIs" dxfId="252" priority="288" operator="lessThan">
      <formula>0</formula>
    </cfRule>
  </conditionalFormatting>
  <conditionalFormatting sqref="O378:P378">
    <cfRule type="cellIs" dxfId="251" priority="285" operator="lessThan">
      <formula>0</formula>
    </cfRule>
  </conditionalFormatting>
  <conditionalFormatting sqref="O377:P377">
    <cfRule type="cellIs" dxfId="250" priority="287" operator="lessThan">
      <formula>0</formula>
    </cfRule>
  </conditionalFormatting>
  <conditionalFormatting sqref="O378:P378">
    <cfRule type="cellIs" dxfId="249" priority="286" operator="lessThan">
      <formula>0</formula>
    </cfRule>
  </conditionalFormatting>
  <conditionalFormatting sqref="B478:P481 B450:P453">
    <cfRule type="cellIs" dxfId="248" priority="284" operator="lessThan">
      <formula>0</formula>
    </cfRule>
  </conditionalFormatting>
  <conditionalFormatting sqref="B478:P481 B450:P453">
    <cfRule type="expression" dxfId="247" priority="282">
      <formula>B450/A450&gt;1</formula>
    </cfRule>
    <cfRule type="expression" dxfId="246" priority="283">
      <formula>B450/A450&lt;1</formula>
    </cfRule>
  </conditionalFormatting>
  <conditionalFormatting sqref="B482:P482 B454:P454">
    <cfRule type="cellIs" dxfId="245" priority="281" operator="lessThan">
      <formula>0</formula>
    </cfRule>
  </conditionalFormatting>
  <conditionalFormatting sqref="B482:P482 B454:P454">
    <cfRule type="expression" dxfId="244" priority="279">
      <formula>B454/A454&gt;1</formula>
    </cfRule>
    <cfRule type="expression" dxfId="243" priority="280">
      <formula>B454/A454&lt;1</formula>
    </cfRule>
  </conditionalFormatting>
  <conditionalFormatting sqref="B448:P448">
    <cfRule type="cellIs" dxfId="242" priority="278" operator="lessThan">
      <formula>0</formula>
    </cfRule>
  </conditionalFormatting>
  <conditionalFormatting sqref="R455:R456">
    <cfRule type="cellIs" dxfId="241" priority="275" operator="lessThan">
      <formula>0</formula>
    </cfRule>
  </conditionalFormatting>
  <conditionalFormatting sqref="B448:P448">
    <cfRule type="expression" dxfId="240" priority="276">
      <formula>B448/A448&gt;1</formula>
    </cfRule>
    <cfRule type="expression" dxfId="239" priority="277">
      <formula>B448/A448&lt;1</formula>
    </cfRule>
  </conditionalFormatting>
  <conditionalFormatting sqref="R483">
    <cfRule type="cellIs" dxfId="238" priority="261" operator="lessThan">
      <formula>0</formula>
    </cfRule>
  </conditionalFormatting>
  <conditionalFormatting sqref="B456:P456">
    <cfRule type="cellIs" dxfId="237" priority="271" operator="lessThan">
      <formula>0</formula>
    </cfRule>
  </conditionalFormatting>
  <conditionalFormatting sqref="B456:P456">
    <cfRule type="expression" dxfId="236" priority="269">
      <formula>B456/A456&gt;1</formula>
    </cfRule>
    <cfRule type="expression" dxfId="235" priority="270">
      <formula>B456/A456&lt;1</formula>
    </cfRule>
  </conditionalFormatting>
  <conditionalFormatting sqref="Q455:Q456">
    <cfRule type="cellIs" dxfId="234" priority="274" operator="lessThan">
      <formula>0</formula>
    </cfRule>
  </conditionalFormatting>
  <conditionalFormatting sqref="B455:N455">
    <cfRule type="cellIs" dxfId="233" priority="273" operator="lessThan">
      <formula>0</formula>
    </cfRule>
  </conditionalFormatting>
  <conditionalFormatting sqref="O455:P455">
    <cfRule type="cellIs" dxfId="232" priority="272" operator="lessThan">
      <formula>0</formula>
    </cfRule>
  </conditionalFormatting>
  <conditionalFormatting sqref="B464:P464">
    <cfRule type="cellIs" dxfId="231" priority="264" operator="lessThan">
      <formula>0</formula>
    </cfRule>
  </conditionalFormatting>
  <conditionalFormatting sqref="B464:P464">
    <cfRule type="expression" dxfId="230" priority="262">
      <formula>B464/A464&gt;1</formula>
    </cfRule>
    <cfRule type="expression" dxfId="229" priority="263">
      <formula>B464/A464&lt;1</formula>
    </cfRule>
  </conditionalFormatting>
  <conditionalFormatting sqref="Q483">
    <cfRule type="cellIs" dxfId="228" priority="260" operator="lessThan">
      <formula>0</formula>
    </cfRule>
  </conditionalFormatting>
  <conditionalFormatting sqref="R463:R464">
    <cfRule type="cellIs" dxfId="227" priority="268" operator="lessThan">
      <formula>0</formula>
    </cfRule>
  </conditionalFormatting>
  <conditionalFormatting sqref="Q463:Q464">
    <cfRule type="cellIs" dxfId="226" priority="267" operator="lessThan">
      <formula>0</formula>
    </cfRule>
  </conditionalFormatting>
  <conditionalFormatting sqref="B463:N463">
    <cfRule type="cellIs" dxfId="225" priority="266" operator="lessThan">
      <formula>0</formula>
    </cfRule>
  </conditionalFormatting>
  <conditionalFormatting sqref="O463:P463">
    <cfRule type="cellIs" dxfId="224" priority="265" operator="lessThan">
      <formula>0</formula>
    </cfRule>
  </conditionalFormatting>
  <conditionalFormatting sqref="B483:N483">
    <cfRule type="cellIs" dxfId="223" priority="259" operator="lessThan">
      <formula>0</formula>
    </cfRule>
  </conditionalFormatting>
  <conditionalFormatting sqref="O483:P483">
    <cfRule type="cellIs" dxfId="222" priority="258" operator="lessThan">
      <formula>0</formula>
    </cfRule>
  </conditionalFormatting>
  <conditionalFormatting sqref="Q517:Q520">
    <cfRule type="cellIs" dxfId="221" priority="252" operator="lessThan">
      <formula>0</formula>
    </cfRule>
  </conditionalFormatting>
  <conditionalFormatting sqref="Q516:R516">
    <cfRule type="cellIs" dxfId="220" priority="257" operator="lessThan">
      <formula>0</formula>
    </cfRule>
  </conditionalFormatting>
  <conditionalFormatting sqref="R517:R520">
    <cfRule type="cellIs" dxfId="219" priority="256" operator="lessThan">
      <formula>0</formula>
    </cfRule>
  </conditionalFormatting>
  <conditionalFormatting sqref="R521">
    <cfRule type="cellIs" dxfId="218" priority="255" operator="lessThan">
      <formula>0</formula>
    </cfRule>
  </conditionalFormatting>
  <conditionalFormatting sqref="R521">
    <cfRule type="cellIs" dxfId="217" priority="254" operator="lessThan">
      <formula>0</formula>
    </cfRule>
  </conditionalFormatting>
  <conditionalFormatting sqref="B516">
    <cfRule type="cellIs" dxfId="216" priority="253" operator="lessThan">
      <formula>0</formula>
    </cfRule>
  </conditionalFormatting>
  <conditionalFormatting sqref="R522">
    <cfRule type="cellIs" dxfId="215" priority="251" operator="lessThan">
      <formula>0</formula>
    </cfRule>
  </conditionalFormatting>
  <conditionalFormatting sqref="R523">
    <cfRule type="cellIs" dxfId="214" priority="249" operator="lessThan">
      <formula>0</formula>
    </cfRule>
  </conditionalFormatting>
  <conditionalFormatting sqref="Q523">
    <cfRule type="cellIs" dxfId="213" priority="248" operator="lessThan">
      <formula>0</formula>
    </cfRule>
  </conditionalFormatting>
  <conditionalFormatting sqref="Q521:Q522">
    <cfRule type="cellIs" dxfId="212" priority="250" operator="lessThan">
      <formula>0</formula>
    </cfRule>
  </conditionalFormatting>
  <conditionalFormatting sqref="B523:N523">
    <cfRule type="cellIs" dxfId="211" priority="247" operator="lessThan">
      <formula>0</formula>
    </cfRule>
  </conditionalFormatting>
  <conditionalFormatting sqref="B522:P522">
    <cfRule type="cellIs" dxfId="210" priority="244" operator="lessThan">
      <formula>0</formula>
    </cfRule>
  </conditionalFormatting>
  <conditionalFormatting sqref="B522:P522">
    <cfRule type="expression" dxfId="209" priority="245">
      <formula>B522/#REF!&gt;1</formula>
    </cfRule>
    <cfRule type="expression" dxfId="208" priority="246">
      <formula>B522/#REF!&lt;1</formula>
    </cfRule>
  </conditionalFormatting>
  <conditionalFormatting sqref="O523:P523">
    <cfRule type="cellIs" dxfId="207" priority="243" operator="lessThan">
      <formula>0</formula>
    </cfRule>
  </conditionalFormatting>
  <conditionalFormatting sqref="Q525:Q528">
    <cfRule type="cellIs" dxfId="206" priority="237" operator="lessThan">
      <formula>0</formula>
    </cfRule>
  </conditionalFormatting>
  <conditionalFormatting sqref="Q524:R524">
    <cfRule type="cellIs" dxfId="205" priority="242" operator="lessThan">
      <formula>0</formula>
    </cfRule>
  </conditionalFormatting>
  <conditionalFormatting sqref="R525:R528">
    <cfRule type="cellIs" dxfId="204" priority="241" operator="lessThan">
      <formula>0</formula>
    </cfRule>
  </conditionalFormatting>
  <conditionalFormatting sqref="R529">
    <cfRule type="cellIs" dxfId="203" priority="240" operator="lessThan">
      <formula>0</formula>
    </cfRule>
  </conditionalFormatting>
  <conditionalFormatting sqref="R529">
    <cfRule type="cellIs" dxfId="202" priority="239" operator="lessThan">
      <formula>0</formula>
    </cfRule>
  </conditionalFormatting>
  <conditionalFormatting sqref="B524">
    <cfRule type="cellIs" dxfId="201" priority="238" operator="lessThan">
      <formula>0</formula>
    </cfRule>
  </conditionalFormatting>
  <conditionalFormatting sqref="R530">
    <cfRule type="cellIs" dxfId="200" priority="236" operator="lessThan">
      <formula>0</formula>
    </cfRule>
  </conditionalFormatting>
  <conditionalFormatting sqref="R531">
    <cfRule type="cellIs" dxfId="199" priority="234" operator="lessThan">
      <formula>0</formula>
    </cfRule>
  </conditionalFormatting>
  <conditionalFormatting sqref="Q531">
    <cfRule type="cellIs" dxfId="198" priority="233" operator="lessThan">
      <formula>0</formula>
    </cfRule>
  </conditionalFormatting>
  <conditionalFormatting sqref="Q529:Q530">
    <cfRule type="cellIs" dxfId="197" priority="235" operator="lessThan">
      <formula>0</formula>
    </cfRule>
  </conditionalFormatting>
  <conditionalFormatting sqref="B531:N531">
    <cfRule type="cellIs" dxfId="196" priority="232" operator="lessThan">
      <formula>0</formula>
    </cfRule>
  </conditionalFormatting>
  <conditionalFormatting sqref="B530:P530">
    <cfRule type="cellIs" dxfId="195" priority="229" operator="lessThan">
      <formula>0</formula>
    </cfRule>
  </conditionalFormatting>
  <conditionalFormatting sqref="B530:P530">
    <cfRule type="expression" dxfId="194" priority="230">
      <formula>B530/#REF!&gt;1</formula>
    </cfRule>
    <cfRule type="expression" dxfId="193" priority="231">
      <formula>B530/#REF!&lt;1</formula>
    </cfRule>
  </conditionalFormatting>
  <conditionalFormatting sqref="O531:P531">
    <cfRule type="cellIs" dxfId="192" priority="228" operator="lessThan">
      <formula>0</formula>
    </cfRule>
  </conditionalFormatting>
  <conditionalFormatting sqref="Q471:R471 B471">
    <cfRule type="cellIs" dxfId="191" priority="227" operator="lessThan">
      <formula>0</formula>
    </cfRule>
  </conditionalFormatting>
  <conditionalFormatting sqref="R472:R476">
    <cfRule type="cellIs" dxfId="190" priority="226" operator="lessThan">
      <formula>0</formula>
    </cfRule>
  </conditionalFormatting>
  <conditionalFormatting sqref="Q472:Q475">
    <cfRule type="cellIs" dxfId="189" priority="225" operator="lessThan">
      <formula>0</formula>
    </cfRule>
  </conditionalFormatting>
  <conditionalFormatting sqref="Q476">
    <cfRule type="cellIs" dxfId="188" priority="224" operator="lessThan">
      <formula>0</formula>
    </cfRule>
  </conditionalFormatting>
  <conditionalFormatting sqref="B361:P361 B366:P366">
    <cfRule type="cellIs" dxfId="187" priority="223" operator="lessThan">
      <formula>0</formula>
    </cfRule>
  </conditionalFormatting>
  <conditionalFormatting sqref="C366:M366 B361">
    <cfRule type="cellIs" dxfId="186" priority="222" operator="lessThan">
      <formula>0</formula>
    </cfRule>
  </conditionalFormatting>
  <conditionalFormatting sqref="O366:P366">
    <cfRule type="cellIs" dxfId="185" priority="199" operator="lessThan">
      <formula>0</formula>
    </cfRule>
  </conditionalFormatting>
  <conditionalFormatting sqref="O366:P366">
    <cfRule type="cellIs" dxfId="184" priority="200" operator="lessThan">
      <formula>0</formula>
    </cfRule>
  </conditionalFormatting>
  <conditionalFormatting sqref="B361">
    <cfRule type="cellIs" dxfId="183" priority="218" operator="lessThan">
      <formula>0</formula>
    </cfRule>
  </conditionalFormatting>
  <conditionalFormatting sqref="B356:P359">
    <cfRule type="cellIs" dxfId="182" priority="198" operator="lessThan">
      <formula>0</formula>
    </cfRule>
  </conditionalFormatting>
  <conditionalFormatting sqref="B362:P364">
    <cfRule type="cellIs" dxfId="181" priority="196" operator="lessThan">
      <formula>0</formula>
    </cfRule>
  </conditionalFormatting>
  <conditionalFormatting sqref="B364:P364">
    <cfRule type="cellIs" dxfId="180" priority="194" operator="lessThan">
      <formula>0</formula>
    </cfRule>
  </conditionalFormatting>
  <conditionalFormatting sqref="H366">
    <cfRule type="cellIs" dxfId="179" priority="214" operator="lessThan">
      <formula>0</formula>
    </cfRule>
  </conditionalFormatting>
  <conditionalFormatting sqref="C366:M366">
    <cfRule type="cellIs" dxfId="178" priority="216" operator="lessThan">
      <formula>0</formula>
    </cfRule>
  </conditionalFormatting>
  <conditionalFormatting sqref="B362:P365">
    <cfRule type="cellIs" dxfId="177" priority="192" operator="lessThan">
      <formula>0</formula>
    </cfRule>
  </conditionalFormatting>
  <conditionalFormatting sqref="B366">
    <cfRule type="cellIs" dxfId="176" priority="212" operator="lessThan">
      <formula>0</formula>
    </cfRule>
  </conditionalFormatting>
  <conditionalFormatting sqref="B366">
    <cfRule type="cellIs" dxfId="175" priority="208" operator="lessThan">
      <formula>0</formula>
    </cfRule>
  </conditionalFormatting>
  <conditionalFormatting sqref="N366">
    <cfRule type="cellIs" dxfId="174" priority="206" operator="lessThan">
      <formula>0</formula>
    </cfRule>
  </conditionalFormatting>
  <conditionalFormatting sqref="N366">
    <cfRule type="cellIs" dxfId="173" priority="205" operator="lessThan">
      <formula>0</formula>
    </cfRule>
  </conditionalFormatting>
  <conditionalFormatting sqref="B362:P365">
    <cfRule type="cellIs" dxfId="172" priority="197" operator="lessThan">
      <formula>0</formula>
    </cfRule>
  </conditionalFormatting>
  <conditionalFormatting sqref="B363:P363">
    <cfRule type="cellIs" dxfId="171" priority="195" operator="lessThan">
      <formula>0</formula>
    </cfRule>
  </conditionalFormatting>
  <conditionalFormatting sqref="B365:P365">
    <cfRule type="cellIs" dxfId="170" priority="193" operator="lessThan">
      <formula>0</formula>
    </cfRule>
  </conditionalFormatting>
  <conditionalFormatting sqref="O614:P614">
    <cfRule type="cellIs" dxfId="169" priority="170" operator="lessThan">
      <formula>0</formula>
    </cfRule>
  </conditionalFormatting>
  <conditionalFormatting sqref="F770:N770 Q770:R770 F931:N931 Q931:R931 F925:O927 F929:O929 F918:N918 Q918:R918 Q938 F951:N951 Q951:R951 R767:R768 Q762:R766 F762:G769 Q767:Q769 Q929:R929 Q925:R927 F760:N760">
    <cfRule type="cellIs" dxfId="168" priority="169" operator="lessThan">
      <formula>0</formula>
    </cfRule>
  </conditionalFormatting>
  <conditionalFormatting sqref="H762:O769 K810:P813 K774:P777 K784:P787 K794:P797 H779:P782 H789:P792 H815:P818 K851:P855 H862:P865 K821:P824 K831:P834 K841:P844 K857:P860 H909:P912 K868:P871 K878:P881 K888:P891 K904:P907 K914:P917 K804:P808 K898:P902 J808 H826:P829 H836:P839 H873:P876 H883:P886">
    <cfRule type="expression" dxfId="167" priority="167">
      <formula>H762/G762&lt;1</formula>
    </cfRule>
    <cfRule type="expression" dxfId="166" priority="168">
      <formula>H762/G762&gt;1</formula>
    </cfRule>
  </conditionalFormatting>
  <conditionalFormatting sqref="F761:H761 F924:G924 Q924:R924 Q932:R932 Q760:R761 R771 F771:G771 F928:H928 Q928:R928 F930:H930 Q930:R930">
    <cfRule type="cellIs" dxfId="165" priority="164" operator="lessThan">
      <formula>0</formula>
    </cfRule>
  </conditionalFormatting>
  <conditionalFormatting sqref="H924">
    <cfRule type="cellIs" dxfId="164" priority="165" operator="lessThan">
      <formula>0</formula>
    </cfRule>
  </conditionalFormatting>
  <conditionalFormatting sqref="F932">
    <cfRule type="cellIs" dxfId="163" priority="166" operator="lessThan">
      <formula>0</formula>
    </cfRule>
  </conditionalFormatting>
  <conditionalFormatting sqref="I952">
    <cfRule type="cellIs" dxfId="162" priority="163" operator="lessThan">
      <formula>0</formula>
    </cfRule>
  </conditionalFormatting>
  <conditionalFormatting sqref="H771">
    <cfRule type="cellIs" dxfId="161" priority="162" operator="lessThan">
      <formula>0</formula>
    </cfRule>
  </conditionalFormatting>
  <conditionalFormatting sqref="R919 F919:G920 Q920:R920 Q923:R923 F923:G923">
    <cfRule type="cellIs" dxfId="160" priority="161" operator="lessThan">
      <formula>0</formula>
    </cfRule>
  </conditionalFormatting>
  <conditionalFormatting sqref="I930:M930 I928:L928">
    <cfRule type="cellIs" dxfId="159" priority="158" operator="lessThan">
      <formula>0</formula>
    </cfRule>
  </conditionalFormatting>
  <conditionalFormatting sqref="I919">
    <cfRule type="cellIs" dxfId="158" priority="160" operator="lessThan">
      <formula>0</formula>
    </cfRule>
  </conditionalFormatting>
  <conditionalFormatting sqref="F921:G922 Q921:R922">
    <cfRule type="cellIs" dxfId="157" priority="159" operator="lessThan">
      <formula>0</formula>
    </cfRule>
  </conditionalFormatting>
  <conditionalFormatting sqref="I930:M930 I928:L928">
    <cfRule type="expression" dxfId="156" priority="156">
      <formula>I928/H928&gt;1</formula>
    </cfRule>
    <cfRule type="expression" dxfId="155" priority="157">
      <formula>I928/H928&lt;1</formula>
    </cfRule>
  </conditionalFormatting>
  <conditionalFormatting sqref="R772:R773 F772:G773">
    <cfRule type="cellIs" dxfId="154" priority="155" operator="lessThan">
      <formula>0</formula>
    </cfRule>
  </conditionalFormatting>
  <conditionalFormatting sqref="H772:H773">
    <cfRule type="cellIs" dxfId="153" priority="154" operator="lessThan">
      <formula>0</formula>
    </cfRule>
  </conditionalFormatting>
  <conditionalFormatting sqref="Q933:R933 Q934:Q937">
    <cfRule type="cellIs" dxfId="152" priority="148" operator="lessThan">
      <formula>0</formula>
    </cfRule>
  </conditionalFormatting>
  <conditionalFormatting sqref="I957">
    <cfRule type="cellIs" dxfId="151" priority="153" operator="lessThan">
      <formula>0</formula>
    </cfRule>
  </conditionalFormatting>
  <conditionalFormatting sqref="I958:O960">
    <cfRule type="expression" dxfId="150" priority="150">
      <formula>I958/H958&gt;1</formula>
    </cfRule>
    <cfRule type="expression" dxfId="149" priority="151">
      <formula>I958/H958&lt;1</formula>
    </cfRule>
  </conditionalFormatting>
  <conditionalFormatting sqref="I958:O960">
    <cfRule type="cellIs" dxfId="148" priority="152" operator="lessThan">
      <formula>0</formula>
    </cfRule>
  </conditionalFormatting>
  <conditionalFormatting sqref="F933">
    <cfRule type="cellIs" dxfId="147" priority="149" operator="lessThan">
      <formula>0</formula>
    </cfRule>
  </conditionalFormatting>
  <conditionalFormatting sqref="R934:R938">
    <cfRule type="cellIs" dxfId="146" priority="147" operator="lessThan">
      <formula>0</formula>
    </cfRule>
  </conditionalFormatting>
  <conditionalFormatting sqref="I934:O938">
    <cfRule type="expression" dxfId="145" priority="145">
      <formula>I934/H934&lt;1</formula>
    </cfRule>
    <cfRule type="expression" dxfId="144" priority="146">
      <formula>I934/H934&gt;1</formula>
    </cfRule>
  </conditionalFormatting>
  <conditionalFormatting sqref="Q944">
    <cfRule type="cellIs" dxfId="143" priority="144" operator="lessThan">
      <formula>0</formula>
    </cfRule>
  </conditionalFormatting>
  <conditionalFormatting sqref="Q939:R939 Q940:Q943">
    <cfRule type="cellIs" dxfId="142" priority="142" operator="lessThan">
      <formula>0</formula>
    </cfRule>
  </conditionalFormatting>
  <conditionalFormatting sqref="F939">
    <cfRule type="cellIs" dxfId="141" priority="143" operator="lessThan">
      <formula>0</formula>
    </cfRule>
  </conditionalFormatting>
  <conditionalFormatting sqref="R940:R944">
    <cfRule type="cellIs" dxfId="140" priority="141" operator="lessThan">
      <formula>0</formula>
    </cfRule>
  </conditionalFormatting>
  <conditionalFormatting sqref="I940:O944">
    <cfRule type="expression" dxfId="139" priority="139">
      <formula>I940/H940&gt;1</formula>
    </cfRule>
    <cfRule type="expression" dxfId="138" priority="140">
      <formula>I940/H940&lt;1</formula>
    </cfRule>
  </conditionalFormatting>
  <conditionalFormatting sqref="Q950">
    <cfRule type="cellIs" dxfId="137" priority="138" operator="lessThan">
      <formula>0</formula>
    </cfRule>
  </conditionalFormatting>
  <conditionalFormatting sqref="Q945:R945 Q946:Q949">
    <cfRule type="cellIs" dxfId="136" priority="136" operator="lessThan">
      <formula>0</formula>
    </cfRule>
  </conditionalFormatting>
  <conditionalFormatting sqref="F945">
    <cfRule type="cellIs" dxfId="135" priority="137" operator="lessThan">
      <formula>0</formula>
    </cfRule>
  </conditionalFormatting>
  <conditionalFormatting sqref="R946:R950">
    <cfRule type="cellIs" dxfId="134" priority="135" operator="lessThan">
      <formula>0</formula>
    </cfRule>
  </conditionalFormatting>
  <conditionalFormatting sqref="F950:O950">
    <cfRule type="expression" dxfId="133" priority="133">
      <formula>F950/E950&lt;1</formula>
    </cfRule>
    <cfRule type="expression" dxfId="132" priority="134">
      <formula>F950/E950&gt;1</formula>
    </cfRule>
  </conditionalFormatting>
  <conditionalFormatting sqref="G934:H938">
    <cfRule type="expression" dxfId="131" priority="131">
      <formula>G934/F934&lt;1</formula>
    </cfRule>
    <cfRule type="expression" dxfId="130" priority="132">
      <formula>G934/F934&gt;1</formula>
    </cfRule>
  </conditionalFormatting>
  <conditionalFormatting sqref="G940:H944">
    <cfRule type="expression" dxfId="129" priority="129">
      <formula>G940/F940&gt;1</formula>
    </cfRule>
    <cfRule type="expression" dxfId="128" priority="130">
      <formula>G940/F940&lt;1</formula>
    </cfRule>
  </conditionalFormatting>
  <conditionalFormatting sqref="F940:F944">
    <cfRule type="expression" dxfId="127" priority="127">
      <formula>F940/E940&gt;1</formula>
    </cfRule>
    <cfRule type="expression" dxfId="126" priority="128">
      <formula>F940/E940&lt;1</formula>
    </cfRule>
  </conditionalFormatting>
  <conditionalFormatting sqref="F934:F938">
    <cfRule type="expression" dxfId="125" priority="125">
      <formula>F934/E934&lt;1</formula>
    </cfRule>
    <cfRule type="expression" dxfId="124" priority="126">
      <formula>F934/E934&gt;1</formula>
    </cfRule>
  </conditionalFormatting>
  <conditionalFormatting sqref="F946:F949">
    <cfRule type="expression" dxfId="123" priority="119">
      <formula>F946/E946&lt;1</formula>
    </cfRule>
    <cfRule type="expression" dxfId="122" priority="120">
      <formula>F946/E946&gt;1</formula>
    </cfRule>
  </conditionalFormatting>
  <conditionalFormatting sqref="I946:O949">
    <cfRule type="expression" dxfId="121" priority="123">
      <formula>I946/H946&lt;1</formula>
    </cfRule>
    <cfRule type="expression" dxfId="120" priority="124">
      <formula>I946/H946&gt;1</formula>
    </cfRule>
  </conditionalFormatting>
  <conditionalFormatting sqref="G946:H949">
    <cfRule type="expression" dxfId="119" priority="121">
      <formula>G946/F946&lt;1</formula>
    </cfRule>
    <cfRule type="expression" dxfId="118" priority="122">
      <formula>G946/F946&gt;1</formula>
    </cfRule>
  </conditionalFormatting>
  <conditionalFormatting sqref="P925:P927 P929">
    <cfRule type="cellIs" dxfId="117" priority="118" operator="lessThan">
      <formula>0</formula>
    </cfRule>
  </conditionalFormatting>
  <conditionalFormatting sqref="P762:P769">
    <cfRule type="expression" dxfId="116" priority="116">
      <formula>P762/O762&lt;1</formula>
    </cfRule>
    <cfRule type="expression" dxfId="115" priority="117">
      <formula>P762/O762&gt;1</formula>
    </cfRule>
  </conditionalFormatting>
  <conditionalFormatting sqref="M928:P928 N930:P930">
    <cfRule type="cellIs" dxfId="114" priority="115" operator="lessThan">
      <formula>0</formula>
    </cfRule>
  </conditionalFormatting>
  <conditionalFormatting sqref="M928:P928 N930:P930">
    <cfRule type="expression" dxfId="113" priority="113">
      <formula>M928/L928&gt;1</formula>
    </cfRule>
    <cfRule type="expression" dxfId="112" priority="114">
      <formula>M928/L928&lt;1</formula>
    </cfRule>
  </conditionalFormatting>
  <conditionalFormatting sqref="P958:P960">
    <cfRule type="expression" dxfId="111" priority="110">
      <formula>P958/O958&gt;1</formula>
    </cfRule>
    <cfRule type="expression" dxfId="110" priority="111">
      <formula>P958/O958&lt;1</formula>
    </cfRule>
  </conditionalFormatting>
  <conditionalFormatting sqref="P958:P960">
    <cfRule type="cellIs" dxfId="109" priority="112" operator="lessThan">
      <formula>0</formula>
    </cfRule>
  </conditionalFormatting>
  <conditionalFormatting sqref="P934:P938">
    <cfRule type="expression" dxfId="108" priority="108">
      <formula>P934/O934&lt;1</formula>
    </cfRule>
    <cfRule type="expression" dxfId="107" priority="109">
      <formula>P934/O934&gt;1</formula>
    </cfRule>
  </conditionalFormatting>
  <conditionalFormatting sqref="P940:P944">
    <cfRule type="expression" dxfId="106" priority="106">
      <formula>P940/O940&gt;1</formula>
    </cfRule>
    <cfRule type="expression" dxfId="105" priority="107">
      <formula>P940/O940&lt;1</formula>
    </cfRule>
  </conditionalFormatting>
  <conditionalFormatting sqref="P950">
    <cfRule type="expression" dxfId="104" priority="104">
      <formula>P950/O950&lt;1</formula>
    </cfRule>
    <cfRule type="expression" dxfId="103" priority="105">
      <formula>P950/O950&gt;1</formula>
    </cfRule>
  </conditionalFormatting>
  <conditionalFormatting sqref="P946:P949">
    <cfRule type="expression" dxfId="102" priority="102">
      <formula>P946/O946&lt;1</formula>
    </cfRule>
    <cfRule type="expression" dxfId="101" priority="103">
      <formula>P946/O946&gt;1</formula>
    </cfRule>
  </conditionalFormatting>
  <conditionalFormatting sqref="B774:J777 Q774:R777 B784:J787 Q784:R787 B794:J797 Q794:R797 B810:J813 Q810:R813 B804:J807 B779:G782 Q779:R782 B789:G792 Q789:R792 B799:G802 Q799:R802 B815:G818 Q815:R818 Q804:R808 B821:J824 Q821:R824 B831:J834 Q831:R834 B841:J844 Q841:R844 B857:J860 Q857:R860 B851:J855 B826:G829 Q826:R829 B836:G839 Q836:R839 B846:G849 Q846:R849 B862:G865 Q862:R865 Q851:R855 B868:J871 Q868:R871 Q878:R881 Q888:R891 Q904:R907 B898:J902 B873:G876 Q873:R876 B883:G886 Q883:R886 B893:G896 Q893:R896 B909:G912 Q909:R912 Q898:R902 B878:J881 B888:J891 B904:J907 B914:J917 Q914:R917 B808:I808">
    <cfRule type="cellIs" dxfId="100" priority="101" operator="lessThan">
      <formula>0</formula>
    </cfRule>
  </conditionalFormatting>
  <conditionalFormatting sqref="R783 F783:G783">
    <cfRule type="cellIs" dxfId="99" priority="100" operator="lessThan">
      <formula>0</formula>
    </cfRule>
  </conditionalFormatting>
  <conditionalFormatting sqref="H783">
    <cfRule type="cellIs" dxfId="98" priority="99" operator="lessThan">
      <formula>0</formula>
    </cfRule>
  </conditionalFormatting>
  <conditionalFormatting sqref="R793 F793:G793">
    <cfRule type="cellIs" dxfId="97" priority="98" operator="lessThan">
      <formula>0</formula>
    </cfRule>
  </conditionalFormatting>
  <conditionalFormatting sqref="H793">
    <cfRule type="cellIs" dxfId="96" priority="97" operator="lessThan">
      <formula>0</formula>
    </cfRule>
  </conditionalFormatting>
  <conditionalFormatting sqref="R809 F809:G809">
    <cfRule type="cellIs" dxfId="95" priority="96" operator="lessThan">
      <formula>0</formula>
    </cfRule>
  </conditionalFormatting>
  <conditionalFormatting sqref="H809">
    <cfRule type="cellIs" dxfId="94" priority="95" operator="lessThan">
      <formula>0</formula>
    </cfRule>
  </conditionalFormatting>
  <conditionalFormatting sqref="R803 F803:G803">
    <cfRule type="cellIs" dxfId="93" priority="94" operator="lessThan">
      <formula>0</formula>
    </cfRule>
  </conditionalFormatting>
  <conditionalFormatting sqref="H803">
    <cfRule type="cellIs" dxfId="92" priority="93" operator="lessThan">
      <formula>0</formula>
    </cfRule>
  </conditionalFormatting>
  <conditionalFormatting sqref="R778 F778:G778">
    <cfRule type="cellIs" dxfId="91" priority="92" operator="lessThan">
      <formula>0</formula>
    </cfRule>
  </conditionalFormatting>
  <conditionalFormatting sqref="H778">
    <cfRule type="cellIs" dxfId="90" priority="91" operator="lessThan">
      <formula>0</formula>
    </cfRule>
  </conditionalFormatting>
  <conditionalFormatting sqref="R788 F788:G788">
    <cfRule type="cellIs" dxfId="89" priority="90" operator="lessThan">
      <formula>0</formula>
    </cfRule>
  </conditionalFormatting>
  <conditionalFormatting sqref="H788">
    <cfRule type="cellIs" dxfId="88" priority="89" operator="lessThan">
      <formula>0</formula>
    </cfRule>
  </conditionalFormatting>
  <conditionalFormatting sqref="R798 F798:G798">
    <cfRule type="cellIs" dxfId="87" priority="88" operator="lessThan">
      <formula>0</formula>
    </cfRule>
  </conditionalFormatting>
  <conditionalFormatting sqref="H798">
    <cfRule type="cellIs" dxfId="86" priority="87" operator="lessThan">
      <formula>0</formula>
    </cfRule>
  </conditionalFormatting>
  <conditionalFormatting sqref="R814 F814:G814">
    <cfRule type="cellIs" dxfId="85" priority="86" operator="lessThan">
      <formula>0</formula>
    </cfRule>
  </conditionalFormatting>
  <conditionalFormatting sqref="H814">
    <cfRule type="cellIs" dxfId="84" priority="85" operator="lessThan">
      <formula>0</formula>
    </cfRule>
  </conditionalFormatting>
  <conditionalFormatting sqref="R819:R820 F819:G820">
    <cfRule type="cellIs" dxfId="83" priority="84" operator="lessThan">
      <formula>0</formula>
    </cfRule>
  </conditionalFormatting>
  <conditionalFormatting sqref="H819:H820">
    <cfRule type="cellIs" dxfId="82" priority="83" operator="lessThan">
      <formula>0</formula>
    </cfRule>
  </conditionalFormatting>
  <conditionalFormatting sqref="R830 F830:G830">
    <cfRule type="cellIs" dxfId="81" priority="82" operator="lessThan">
      <formula>0</formula>
    </cfRule>
  </conditionalFormatting>
  <conditionalFormatting sqref="H830">
    <cfRule type="cellIs" dxfId="80" priority="81" operator="lessThan">
      <formula>0</formula>
    </cfRule>
  </conditionalFormatting>
  <conditionalFormatting sqref="R840 F840:G840">
    <cfRule type="cellIs" dxfId="79" priority="80" operator="lessThan">
      <formula>0</formula>
    </cfRule>
  </conditionalFormatting>
  <conditionalFormatting sqref="H840">
    <cfRule type="cellIs" dxfId="78" priority="79" operator="lessThan">
      <formula>0</formula>
    </cfRule>
  </conditionalFormatting>
  <conditionalFormatting sqref="R856 F856:G856">
    <cfRule type="cellIs" dxfId="77" priority="78" operator="lessThan">
      <formula>0</formula>
    </cfRule>
  </conditionalFormatting>
  <conditionalFormatting sqref="H856">
    <cfRule type="cellIs" dxfId="76" priority="77" operator="lessThan">
      <formula>0</formula>
    </cfRule>
  </conditionalFormatting>
  <conditionalFormatting sqref="R850 F850:G850">
    <cfRule type="cellIs" dxfId="75" priority="76" operator="lessThan">
      <formula>0</formula>
    </cfRule>
  </conditionalFormatting>
  <conditionalFormatting sqref="H850">
    <cfRule type="cellIs" dxfId="74" priority="75" operator="lessThan">
      <formula>0</formula>
    </cfRule>
  </conditionalFormatting>
  <conditionalFormatting sqref="R825 F825:G825">
    <cfRule type="cellIs" dxfId="73" priority="74" operator="lessThan">
      <formula>0</formula>
    </cfRule>
  </conditionalFormatting>
  <conditionalFormatting sqref="H825">
    <cfRule type="cellIs" dxfId="72" priority="73" operator="lessThan">
      <formula>0</formula>
    </cfRule>
  </conditionalFormatting>
  <conditionalFormatting sqref="R835 F835:G835">
    <cfRule type="cellIs" dxfId="71" priority="72" operator="lessThan">
      <formula>0</formula>
    </cfRule>
  </conditionalFormatting>
  <conditionalFormatting sqref="H835">
    <cfRule type="cellIs" dxfId="70" priority="71" operator="lessThan">
      <formula>0</formula>
    </cfRule>
  </conditionalFormatting>
  <conditionalFormatting sqref="R845 F845:G845">
    <cfRule type="cellIs" dxfId="69" priority="70" operator="lessThan">
      <formula>0</formula>
    </cfRule>
  </conditionalFormatting>
  <conditionalFormatting sqref="H845">
    <cfRule type="cellIs" dxfId="68" priority="69" operator="lessThan">
      <formula>0</formula>
    </cfRule>
  </conditionalFormatting>
  <conditionalFormatting sqref="R861 F861:G861">
    <cfRule type="cellIs" dxfId="67" priority="68" operator="lessThan">
      <formula>0</formula>
    </cfRule>
  </conditionalFormatting>
  <conditionalFormatting sqref="H861">
    <cfRule type="cellIs" dxfId="66" priority="67" operator="lessThan">
      <formula>0</formula>
    </cfRule>
  </conditionalFormatting>
  <conditionalFormatting sqref="O714:P714">
    <cfRule type="expression" dxfId="65" priority="65">
      <formula>O714/N714&lt;1</formula>
    </cfRule>
    <cfRule type="expression" dxfId="64" priority="66">
      <formula>O714/N714&gt;1</formula>
    </cfRule>
  </conditionalFormatting>
  <conditionalFormatting sqref="O722:P722">
    <cfRule type="expression" dxfId="63" priority="63">
      <formula>O722/N722&lt;1</formula>
    </cfRule>
    <cfRule type="expression" dxfId="62" priority="64">
      <formula>O722/N722&gt;1</formula>
    </cfRule>
  </conditionalFormatting>
  <conditionalFormatting sqref="O730:P730">
    <cfRule type="expression" dxfId="61" priority="61">
      <formula>O730/N730&lt;1</formula>
    </cfRule>
    <cfRule type="expression" dxfId="60" priority="62">
      <formula>O730/N730&gt;1</formula>
    </cfRule>
  </conditionalFormatting>
  <conditionalFormatting sqref="O713:P713">
    <cfRule type="cellIs" dxfId="59" priority="60" operator="lessThan">
      <formula>0</formula>
    </cfRule>
  </conditionalFormatting>
  <conditionalFormatting sqref="O721:P721">
    <cfRule type="cellIs" dxfId="58" priority="59" operator="lessThan">
      <formula>0</formula>
    </cfRule>
  </conditionalFormatting>
  <conditionalFormatting sqref="O729:P729">
    <cfRule type="cellIs" dxfId="57" priority="58" operator="lessThan">
      <formula>0</formula>
    </cfRule>
  </conditionalFormatting>
  <conditionalFormatting sqref="J737:P737">
    <cfRule type="cellIs" dxfId="56" priority="57" operator="lessThan">
      <formula>0</formula>
    </cfRule>
  </conditionalFormatting>
  <conditionalFormatting sqref="J675:P679">
    <cfRule type="expression" dxfId="55" priority="55">
      <formula>J675/I675&lt;1</formula>
    </cfRule>
    <cfRule type="expression" dxfId="54" priority="56">
      <formula>J675/I675&gt;1</formula>
    </cfRule>
  </conditionalFormatting>
  <conditionalFormatting sqref="J680:P680">
    <cfRule type="cellIs" dxfId="53" priority="54" operator="lessThan">
      <formula>0</formula>
    </cfRule>
  </conditionalFormatting>
  <conditionalFormatting sqref="J681:P681">
    <cfRule type="expression" dxfId="52" priority="52">
      <formula>J681/I681&lt;1</formula>
    </cfRule>
    <cfRule type="expression" dxfId="51" priority="53">
      <formula>J681/I681&gt;1</formula>
    </cfRule>
  </conditionalFormatting>
  <conditionalFormatting sqref="N688:P688">
    <cfRule type="cellIs" dxfId="50" priority="51" operator="lessThan">
      <formula>0</formula>
    </cfRule>
  </conditionalFormatting>
  <conditionalFormatting sqref="N689:P689">
    <cfRule type="expression" dxfId="49" priority="49">
      <formula>N689/M689&lt;1</formula>
    </cfRule>
    <cfRule type="expression" dxfId="48" priority="50">
      <formula>N689/M689&gt;1</formula>
    </cfRule>
  </conditionalFormatting>
  <conditionalFormatting sqref="N696:P696">
    <cfRule type="cellIs" dxfId="47" priority="48" operator="lessThan">
      <formula>0</formula>
    </cfRule>
  </conditionalFormatting>
  <conditionalFormatting sqref="N697:P697">
    <cfRule type="expression" dxfId="46" priority="46">
      <formula>N697/M697&lt;1</formula>
    </cfRule>
    <cfRule type="expression" dxfId="45" priority="47">
      <formula>N697/M697&gt;1</formula>
    </cfRule>
  </conditionalFormatting>
  <conditionalFormatting sqref="J704:P704">
    <cfRule type="cellIs" dxfId="44" priority="45" operator="lessThan">
      <formula>0</formula>
    </cfRule>
  </conditionalFormatting>
  <conditionalFormatting sqref="N691:P695 N683:P687 J699:P703">
    <cfRule type="expression" dxfId="43" priority="43">
      <formula>J683/I683&lt;1</formula>
    </cfRule>
    <cfRule type="expression" dxfId="42" priority="44">
      <formula>J683/I683&gt;1</formula>
    </cfRule>
  </conditionalFormatting>
  <conditionalFormatting sqref="J713:N713 J721:N721 J729:N729">
    <cfRule type="cellIs" dxfId="41" priority="42" operator="lessThan">
      <formula>0</formula>
    </cfRule>
  </conditionalFormatting>
  <conditionalFormatting sqref="J714:N714 J722:N722 J730:N730">
    <cfRule type="expression" dxfId="40" priority="40">
      <formula>J714/I714&lt;1</formula>
    </cfRule>
    <cfRule type="expression" dxfId="39" priority="41">
      <formula>J714/I714&gt;1</formula>
    </cfRule>
  </conditionalFormatting>
  <conditionalFormatting sqref="J708:N712 J716:N720 J724:N728">
    <cfRule type="expression" dxfId="38" priority="38">
      <formula>J708/I708&lt;1</formula>
    </cfRule>
    <cfRule type="expression" dxfId="37" priority="39">
      <formula>J708/I708&gt;1</formula>
    </cfRule>
  </conditionalFormatting>
  <conditionalFormatting sqref="O724:P728 O716:P720 O708:P712">
    <cfRule type="expression" dxfId="36" priority="36">
      <formula>O708/N708&lt;1</formula>
    </cfRule>
    <cfRule type="expression" dxfId="35" priority="37">
      <formula>O708/N708&gt;1</formula>
    </cfRule>
  </conditionalFormatting>
  <conditionalFormatting sqref="J732:N736">
    <cfRule type="expression" dxfId="34" priority="34">
      <formula>J732/I732&lt;1</formula>
    </cfRule>
    <cfRule type="expression" dxfId="33" priority="35">
      <formula>J732/I732&gt;1</formula>
    </cfRule>
  </conditionalFormatting>
  <conditionalFormatting sqref="O732:P736">
    <cfRule type="expression" dxfId="32" priority="32">
      <formula>O732/N732&lt;1</formula>
    </cfRule>
    <cfRule type="expression" dxfId="31" priority="33">
      <formula>O732/N732&gt;1</formula>
    </cfRule>
  </conditionalFormatting>
  <conditionalFormatting sqref="R866:R867 F866:G867">
    <cfRule type="cellIs" dxfId="30" priority="31" operator="lessThan">
      <formula>0</formula>
    </cfRule>
  </conditionalFormatting>
  <conditionalFormatting sqref="H866:H867">
    <cfRule type="cellIs" dxfId="29" priority="30" operator="lessThan">
      <formula>0</formula>
    </cfRule>
  </conditionalFormatting>
  <conditionalFormatting sqref="R877 F877:G877">
    <cfRule type="cellIs" dxfId="28" priority="29" operator="lessThan">
      <formula>0</formula>
    </cfRule>
  </conditionalFormatting>
  <conditionalFormatting sqref="H877">
    <cfRule type="cellIs" dxfId="27" priority="28" operator="lessThan">
      <formula>0</formula>
    </cfRule>
  </conditionalFormatting>
  <conditionalFormatting sqref="R887 F887:G887">
    <cfRule type="cellIs" dxfId="26" priority="27" operator="lessThan">
      <formula>0</formula>
    </cfRule>
  </conditionalFormatting>
  <conditionalFormatting sqref="H887">
    <cfRule type="cellIs" dxfId="25" priority="26" operator="lessThan">
      <formula>0</formula>
    </cfRule>
  </conditionalFormatting>
  <conditionalFormatting sqref="R903 F903:G903">
    <cfRule type="cellIs" dxfId="24" priority="25" operator="lessThan">
      <formula>0</formula>
    </cfRule>
  </conditionalFormatting>
  <conditionalFormatting sqref="H903">
    <cfRule type="cellIs" dxfId="23" priority="24" operator="lessThan">
      <formula>0</formula>
    </cfRule>
  </conditionalFormatting>
  <conditionalFormatting sqref="R897 F897:G897">
    <cfRule type="cellIs" dxfId="22" priority="23" operator="lessThan">
      <formula>0</formula>
    </cfRule>
  </conditionalFormatting>
  <conditionalFormatting sqref="H897">
    <cfRule type="cellIs" dxfId="21" priority="22" operator="lessThan">
      <formula>0</formula>
    </cfRule>
  </conditionalFormatting>
  <conditionalFormatting sqref="R872 F872:G872">
    <cfRule type="cellIs" dxfId="20" priority="21" operator="lessThan">
      <formula>0</formula>
    </cfRule>
  </conditionalFormatting>
  <conditionalFormatting sqref="H872">
    <cfRule type="cellIs" dxfId="19" priority="20" operator="lessThan">
      <formula>0</formula>
    </cfRule>
  </conditionalFormatting>
  <conditionalFormatting sqref="R882 F882:G882">
    <cfRule type="cellIs" dxfId="18" priority="19" operator="lessThan">
      <formula>0</formula>
    </cfRule>
  </conditionalFormatting>
  <conditionalFormatting sqref="H882">
    <cfRule type="cellIs" dxfId="17" priority="18" operator="lessThan">
      <formula>0</formula>
    </cfRule>
  </conditionalFormatting>
  <conditionalFormatting sqref="R892 F892:G892">
    <cfRule type="cellIs" dxfId="16" priority="17" operator="lessThan">
      <formula>0</formula>
    </cfRule>
  </conditionalFormatting>
  <conditionalFormatting sqref="H892">
    <cfRule type="cellIs" dxfId="15" priority="16" operator="lessThan">
      <formula>0</formula>
    </cfRule>
  </conditionalFormatting>
  <conditionalFormatting sqref="R908 F908:G908">
    <cfRule type="cellIs" dxfId="14" priority="15" operator="lessThan">
      <formula>0</formula>
    </cfRule>
  </conditionalFormatting>
  <conditionalFormatting sqref="H908">
    <cfRule type="cellIs" dxfId="13" priority="14" operator="lessThan">
      <formula>0</formula>
    </cfRule>
  </conditionalFormatting>
  <conditionalFormatting sqref="R913 F913:G913">
    <cfRule type="cellIs" dxfId="12" priority="13" operator="lessThan">
      <formula>0</formula>
    </cfRule>
  </conditionalFormatting>
  <conditionalFormatting sqref="H913">
    <cfRule type="cellIs" dxfId="11" priority="12" operator="lessThan">
      <formula>0</formula>
    </cfRule>
  </conditionalFormatting>
  <conditionalFormatting sqref="J691:M695 J683:M687">
    <cfRule type="expression" dxfId="10" priority="10">
      <formula>J683/I683&lt;1</formula>
    </cfRule>
    <cfRule type="expression" dxfId="9" priority="11">
      <formula>J683/I683&gt;1</formula>
    </cfRule>
  </conditionalFormatting>
  <conditionalFormatting sqref="J696:M696 J688:M688">
    <cfRule type="cellIs" dxfId="8" priority="9" operator="lessThan">
      <formula>0</formula>
    </cfRule>
  </conditionalFormatting>
  <conditionalFormatting sqref="J697:M697 J689:M689">
    <cfRule type="expression" dxfId="7" priority="7">
      <formula>J689/I689&lt;1</formula>
    </cfRule>
    <cfRule type="expression" dxfId="6" priority="8">
      <formula>J689/I689&gt;1</formula>
    </cfRule>
  </conditionalFormatting>
  <conditionalFormatting sqref="H893:P896">
    <cfRule type="expression" dxfId="5" priority="5">
      <formula>H893/G893&gt;1</formula>
    </cfRule>
    <cfRule type="expression" dxfId="4" priority="6">
      <formula>H893/G893&lt;1</formula>
    </cfRule>
  </conditionalFormatting>
  <conditionalFormatting sqref="H846:P849">
    <cfRule type="expression" dxfId="3" priority="3">
      <formula>H846/G846&gt;1</formula>
    </cfRule>
    <cfRule type="expression" dxfId="2" priority="4">
      <formula>H846/G846&lt;1</formula>
    </cfRule>
  </conditionalFormatting>
  <conditionalFormatting sqref="H799:P802">
    <cfRule type="expression" dxfId="1" priority="1">
      <formula>H799/G799&gt;1</formula>
    </cfRule>
    <cfRule type="expression" dxfId="0" priority="2">
      <formula>H799/G799&lt;1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N c V A A B Q S w M E F A A C A A g A N o x D 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N o x D 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a M Q 1 Z d b Q v 6 0 R I A A J u w A Q A T A B w A R m 9 y b X V s Y X M v U 2 V j d G l v b j E u b S C i G A A o o B Q A A A A A A A A A A A A A A A A A A A A A A A A A A A D t X f 9 v 2 8 Y V / z 1 A / g f C R T s Z M G w d Z c t 2 t 3 R Q Z C U x G n + p p H Q o h q G Q b S 7 V o i + G R L c z g g C x F 8 B p t l + 2 N k v d D F l r I 8 j m I E C T u p j 8 3 + h P G X k k x S N 5 k v n l K D 1 R L w g S k T z e e / f 4 P v f l 3 X v v 2 s q 2 W m 0 2 p J L x P / n 1 1 S t X r 7 S / q L S U H a l U r d T z 2 k 9 V u i b V F P X q F U n 7 U 2 r u t b Y V 7 c 7 v l K 3 Z z c p d J a X / y D c b q t J Q 2 6 m p L 1 R 1 9 8 O 5 u b b 2 7 r b + 7 u x 2 s z 7 X V p v b 9 + a m p q d n j E p W K m p F 1 u o w K r s v P / i 9 f u c P 5 t P 3 p j S q j b s a B + X 9 X W V K K 1 e u b N W U 2 X K r 0 m j / s d m q 5 5 u 1 v X p D f 9 h O 0 a p m 7 t + f W q / U l a k Z S d X u S q r y Z / X B j K T d b M 5 q 9 1 Y b a n Z + V i 9 P b 9 6 u N u 6 1 P U V L 1 b s N z 8 3 b l b Z q 3 W z s 1 b e U F r 2 d / + L u + 5 z b n + p 8 K b w H l d q e I q X u T X O e r e U r u 1 J q j f d o c 6 7 A v X v 9 U w + j K 9 y i K 5 s l T 8 m C f Y 8 p W d z I 8 V p U 3 C j w b q 9 v r v F u f 1 Z V a j v v e y j e u F F r V l T e C 2 s 3 v a X X K n e r 2 4 R X W H 8 g 8 w R S u M n 7 R j c d V T + Y v n q l 2 u A q m E P n F V V t V X a U 1 V z u c 0 2 p t 5 V G e 6 8 d V P / b G g C + + u q r 2 b Z Z G c V A r l G p 7 b d V r W S b V j q X b 9 Z 3 N Z q 6 A s / + q b 3 7 2 2 3 j u t z c r W 5 f I + k P 6 p X W P U W 9 V i q U n c B J 2 8 B J m 8 C x m 0 Y L s A 1 6 b 4 r f p J Q 8 P T X m 7 d I 7 F W m z V d 1 W Q r V k u 1 Z p t 6 v b z t b k S e b z N c p g a a + u c b p P m 7 C j q J V q 7 V q p v J H / + P P y Z 5 u F D 5 q t H a V 1 b Z 1 p z A e 6 r l 0 r + e / k c r u 7 S m N H a 8 o n e 0 p r 3 + 7 m N P l t V R t K 6 r 7 R t W k l u x c P u 5 2 D b u e / 3 c 7 T b u e 0 e 6 H 9 f t n t / N T t v O l 2 O v T m W b f z r t t 5 T Y u d 0 r 8 / 0 q f G T e 3 f U y m V u 1 n c m J Y + + k h y P b H r 0 + k 8 o m / / r 3 v x m B Y 7 6 n a + t S 5 / l F I 3 N j Z W 9 K 7 K Z O q Z X v 7 i s N s 5 p v 9 q l Z x 0 O 7 9 I q X I h f 8 s g 1 b + U x f Q p / X F s l f w P 0 7 w D p k C P o z O r P a v 5 c i B W O k + 6 n f P u x d d 6 E a 0 W v b p X 9 P c b e v + h / t L F E a X 6 j F J 9 Q 5 + e 0 z t a + b 9 J q U K 5 u L F u E u 0 c 0 r r e U F F f U I o v a a X v K I / a d / l W k t N z 6 e y c n J Z l i W Q / T J M P 0 4 u S x H u z 1 9 K / 0 p Y a T w / p T a 0 Z j 6 k 0 / k k L a y W f 0 5 J v u 5 3 v r d 8 d + q E M 2 g e 8 + s + Y p r + i 7 2 o / n p k N e W b V 9 4 J S M + r Q B F w s l D b u F P P 2 h 3 x N a / y f q R g X V N c u H m u j 1 + p 6 Y T p I Z f r D l 7 T U E f 3 7 j n 6 2 3 n c 3 P v F 3 l k y + o a 1 4 T r / r D 9 p n 1 r 7 D e q F 4 0 6 L 4 H W 3 / K S V 0 T q V g S V P n + Y j e P N Z U d 3 U 9 v 5 q 7 b b f G f E J Z 7 j g Z e G 2 x d + B u k K 4 F W k 1 R a O s v H d N S j y x V v p 5 b / z h S l Y Y a G J A x P u 4 P 9 M c J 0 y h v m S c U h q 9 o l U 8 1 Q K 2 X 7 h Q t N r 6 n p c 9 7 1 K V U q V D 8 d D V f M C k e M J 3 H C y o l Q z i 3 C r f L t 4 J W o r 3 e 6 2 9 M M P 9 C 7 5 z o 7 D k U 4 6 3 1 y Y 4 t 5 T I q L m v a t V p a 8 0 v 5 k O k F j p g e 0 O g 6 H t N X z 2 j X y u K / X M y t l / y S c D + n L f u a S u u d 9 R 3 0 D y y l N o s b N / z W a r z 9 D S 3 y x B J 6 f m P N d 8 u Z v t Q h 2 H N T F j q F c w r 0 F 7 T u t c L K a s 6 q / M z C z C P a m 7 w b P A T p K r V y p + T o Q M w + V u o R 1 1 j 6 F / 1 1 T q s x 9 F Z r 3 9 8 1 6 t b 3 e K 2 X S 5 X K h c J t A Z y Y 9 3 + i Q 9 s 7 f V y 1 B W F 0 j m f 0 U Y d R U J d Q N n O b h a I I V r 6 3 7 j + m r z h a r 5 H 5 + K Y I I s / p 1 z 2 0 p g / G K P 8 j x Z h r 6 K c 3 P V z o w 5 4 I P k 7 M n l 7 / c a y / o t e e u 1 M W U r n r y w 2 c G l 0 y 4 3 l s 9 f 3 6 L M N G V j / u 7 J H J R p 8 9 V u U 3 t G 5 1 b d M E g V b p v y l w 3 1 J 6 e k e e K 9 1 a t W c V A o j o n Z v R l f 5 F J 6 V V o / 8 4 t l r 6 l v a p D 8 1 W G 7 M c R 0 / w M y 1 s S M A c n L V + f W O t E C u P j i n Z U 4 t N 9 k O 9 o o L z K G e x Z E v v j T V G H N n T W x O 4 7 n H c M c + 0 5 5 a n V p O O a L + 8 q X F t 9 x q G e l j z B b 2 + V 9 Z M O x R Z u 8 J T S 3 u f 0 j I P a X l d J 4 f Q M M 9 A 1 Z t e 2 p O + d / 0 r 0 7 / r M O T / g r 7 9 D 2 v k D 0 D K q G k Y P H q G j 7 4 i W 8 u Z q x e 6 6 p N I m r 0 g z I X M / M 4 w v + e Z 3 w v M 7 y z z e 5 H 5 v c T 8 X p 5 6 M N 1 b i B a V e v N L b R 1 q m N X a 9 k r U e G D e T n l W r D P 3 j Z X X m b G I k t j F i 0 b L / d B c z d A n 5 l z 0 3 F K t b 6 Q U / R Y d Y 4 0 y b R T q r V 4 e G e s q K f W r d D p t K K z 2 0 j N a r E f p O S 3 a m z Y e S 0 Z v a 9 w + 0 o u 9 7 7 M c h 7 0 e 6 c u Z 1 J v y 0 v r W x 0 5 m S / v 1 r W Z N / 2 V a F n V T o v 7 f L a W y o 7 R o k U J Z / 6 9 e q U 4 5 b V b u z + S 0 h o C z E U A 1 y W R s k 0 y G a 2 b K c A Q 7 e j s H V H H K y 4 y J a 5 k r U H k 5 l E T F m W v A y m 6 J k d 0 S X 3 Z L L t k l w e o E 9 X s E t U A L s 5 x B F Y h M G A U l f A U l o W Q i y A A I V n C M K s l 8 X Z I 9 y j Q a O y Z U E T J 9 I 7 9 r 9 P S M Q m 2 x U M W y a I t l k S u W R S F i E W l P h i p K Z u b C n 7 i 4 5 y 1 R b e J Q B S E z c 2 K Z P y m W 3 b P i k Z j 2 w Q o w y w g w y x d g N q g A I + 1 Q g J U U 0 3 / J / A 5 M 9 v R g o j d a w A p n g R H O A l 8 4 C 0 G F M 2 C / C K w c W L c J m S 8 H O a g c Q m 5 7 g Z X R P C O j e b 6 M 5 t 0 y g r B 7 B 1 W g h A E f 4 Y O P e M A H Y h M S r E Q Z G B M + j I k H x j H v p Y K V F Q N n w o c z E Q l n Q V v C Y M X J z G h J J q J 7 M c n o / s W D F 9 M e N 1 Z r q 0 H 7 Q N 9 6 H + r f 5 4 K O O q b N j l P k K R 2 Y f h 5 U x G 3 5 6 8 u F c 8 P D t d / h f K X P J s n A d w Z t A 7 n 9 c v v u C n k K + t g k c g v E z 4 5 R Y J / g G L 0 e w O K H s V + R d F T 8 p A X h x 6 E c / R D k K N Q P Q 4 5 C / V D k V l p f m G B e C o C k / v g Y H p Z c U R I B w G Q S G h K c 4 v T z A Y t H x h B P + I Z 4 4 j H E x + y u B F V W z E y K P 5 H y P Y + C 4 X I F V c 7 M e o m / X P K 9 W h q l 2 x h U 6 T I W R b 5 B 0 W N P T K D r G 9 S P Q 5 j N K c L f n S K e 7 S n w H n x g p c 1 s 1 B D + T g 3 x b N X A d k Q E K 2 r G P E / 4 5 n n i M c 8 D 8 q c E K 1 e m O y f Z q O u p L K 6 n c D 3 F Q L D n Q T w c 9 V / L r V r 6 r n u p o u E A F X 2 4 i k 4 g K H r w F b n l z j 9 6 5 j l h 6 a 6 t Q x 7 n G Q C c B / X e t k I l R s 9 5 U L O E F d g x e s 4 5 C / 2 w P f o C d u j Y o X u U P A t A y T n 2 l r B K j t N z V H K v k i 8 C U H K O 8 3 B Y J V / E P f G I e + L 9 S r r U m m k a m P 1 w K 6 B 0 9 B r N i R I I q 9 F L 2 G 1 j t + 1 R 8 m U A S s 4 J V A i r 5 M v Y b U 9 u t 8 1 k z A u d / w + z 5 o W N i K c i h 5 M 5 L y g 7 w s K x b c J j G s v M N E B M / G / Q C s U E z z J U R x J 5 G p F + v 8 j N q N U K j H x k W I k W O R i i I o F h d w G o H 0 a I W Q t A J m D A V 4 C a + 0 d L B a g k X K g R Q w B A n I 4 Y b o Q F u Q h i 5 / I I E U G E h I R X C O K l v / + 5 I A I x e u T 6 4 F C M O 6 t Y Q v G 5 g 8 b N Z z R 3 S o a 7 Z L g j D q l B I v z 3 h s R q Z O e 3 I f E Z z H O s x 5 T l S + O + Q V w 3 Z N d 1 x n U 9 7 7 p e c F 1 n X d e L r u s l 1 / U y v c a s f Z i 1 L 3 Y b B V S z 0 H h m 7 g M t 0 j H I 3 g d b f p O T w Q / 0 d x h V 5 j 7 Q Q o G e v Q + 2 8 M Y m g x 9 o M Y 4 2 i x 9 o 0 Y x f J j / Q 4 h x 2 N j / Q w h i X j H 6 w h Q g t q x 9 s a Q H I 7 A d b Q M P N 7 g d b F n A y / M G W 0 5 h m + Q M t 1 L H N 9 A d b q v C y / c G W 1 1 h m / I M t U s z 6 B 8 p V F r P + 9 f e 6 A I s h D O D H m A r f g E p M 5 j / Y m I S X / Q + 0 v B K W A R C 0 r B O R B R C 0 h C c 1 E y D o j 5 L I D I C w J Z 6 4 L I C w x T 3 e m Q B h y x a z A e I a K 7 Y 1 l s O D e f T B 6 2 h Q Q G W P P y M g F G U P n R U Q S A N C Z g Y E w n 3 I 7 I B A u A + Z I R A I 9 5 g l E D v 5 e L M E A l F 0 z B S I i h 5 v p k A g i o 7 Z A g H t p Y 9 x 2 i k 2 o H X 0 W o 0 Z A 7 H 7 j j d j I B B F x 6 y B 2 H 0 L c Y M S H q M + O I 7 J J k V f W g 2 H p d 1 m S 6 3 U R p a m M C D A Z A R Y A g H m P 2 m l S 2 F g p q / M w E p f G Y w d g f k I L M L C Y s i D V S g q + L p H d U R R y 5 H o 9 4 / 4 j V a t 0 G j Z H i t R I 0 0 D V y Q 0 R N M 3 9 c N I s Y 2 + y Q Q O C v R d 8 6 B o O t + V h A 1 D 6 x E A E b 8 l g h u B g U 9 C 2 P E T M S S E k K B Q G y G 8 n A y I Q x B C I F a v 7 E s 5 F O X O L J J Q n K 7 A 8 f I Z 1 Y 2 2 x 1 1 S X F C H 0 i A x v p t D Y V W A 0 + N Q + A z q L Z h x 5 F Z 0 r t c I d 8 H m T q v o 8 L z K u F J D O q 7 n X d c L r u u s 6 3 r R d b 3 k u l 5 2 s 1 / a r V V V M + O g t L U v r S i 1 a r 2 q K i 2 7 I b S I U c K T I p J M 0 R S J l x g j a A 1 a n U Z V Z W 3 F e 3 2 / R y g 1 9 R u t y C d 7 T V U p q f u 6 4 N p f T h u L 6 E H V z v o g P S u z T W W X z e Q S Q 8 s g w V x u f 6 G 8 u S 0 C l z D q z 9 5 G w C e F z I C 1 w X E 8 f s L a 4 D D e d 9 L j f e E Y t o C i j Z s u N L T N G 3 e V k m j 0 F g s 2 s W Z b q L D i Z Z E N D S v 0 S k C v h H h y 3 Q J G E C / V b W g E E R y Y J n h g G v o u H F R M 8 T I g h 8 a U q M A t x N R Y Y m p 0 e 8 x A 0 Q X Q D R W h N T H Q G u g + A R Q x A M M R c I m U l C U S C G c h o M B D R 3 J A Q 9 W 4 2 9 h F + M I B x Q n 3 0 I X Q C y b c j k K o j M j b E y q + e O d x h M a X q N h r x F d i 8 X U Y 1 Z 8 Z K p B 4 R 7 W E B h L G d k + 0 + S E O b 3 2 o u O G d 4 B M a N 6 K y 3 C B u E o m b S 2 J R o E K E d 7 B T a I h g W C z O 0 e K L t o I K I d 6 Z X 6 E h N I 8 Q m u R R J k J g l 9 B Y Q q B Y 4 x 4 F F z o 5 L c 7 o E G s Q I m W h g o 1 3 Q m B o s I m a G + I e b p z z x F B 7 u M x L Q 4 K f z 8 h w q M D i H S U Z G l g 4 Y 5 z 4 R V c U K I n L f Q A V b X j K K K I N C t p O T M / z P t k 9 o E I I 5 J k g C K G J h F D c + W u g Y p B 3 V E l o D I o K m c L V G L j V G E t I A C Q F J m w C i i z O O S 5 h c Y V r M R z a w O c j A w p D g A c S I Q w R h o L T 7 Q E F H 8 B D k i Y X f G O 9 q 5 a g T J J A s c o 9 y z z 0 S h C j k S d + r B y L X K l Q w c g 7 5 j 4 0 G E X F W 6 J Z J i l m G f j J g a E C k w m a I V G D Z g g G z e C k F k 7 q a 6 i Q Y 1 a R J O o y k u B h u z g W e k 9 r N L O 1 D w U B g 0 5 r h L k l j r q e J F 3 P w F B 1 g D n b U c + T p O f z M P Q c 4 D 4 w 6 n m S 9 H w B h p 4 D 3 G h F P U + S n m d h 6 D n A P U 3 U 8 y T p + S I M P Q e Y a B X N n G N o 5 m R P q x u 5 U g P M t 4 2 d d 5 I 6 7 2 U Y e o 7 J e r H z F n Y + 1 4 H I Q y g H p 9 i 2 S d G X V q e l l A x 2 Y 4 p N c h U 1 Q Q + C L I E g 6 3 O S M P c g Y Y f C z I A 8 / 3 V + 2 m Y M w A G Z w d j p P B F 2 h K B F W N i J a s E q F H X m V I / q i E 7 l i U S / / 9 E l 0 a p 9 b m X g O R B w m E O P l a j Z 7 g N X J D Q X u G / q h w y 4 g m d K 9 k 0 m c C 5 Z 3 z U P y r b p u 5 K z k L k I e w T 6 B Z k M N V u b C G 4 E 5 r M S w o 6 f / D 5 C C A n K f i K E l x N z h O D l h h B C I N b I + U s 5 F B V I L J J Q n J G W 8 f L Z i R i K 1 u M u K f E 6 Q 2 m Q m G i G o b A q w L l 7 K H w G d X / V m O q 7 X i P c B Z t r T T f j 8 C U 0 2 9 h z u H J c z 7 u u F 1 z X W d f 1 o u t 6 y X W 9 7 G a / t F u r q p J h Y 5 C 2 9 q U V p V a t V 1 W l Z T e E F j F K p L z t n Z E u N 0 b Q G r Q 6 j a r K 2 o r 3 + n 6 P U G r q v V Q 6 n U v r b H 6 y 1 1 S V k r q v i 6 / 9 5 b S x l B 5 U + a w P B m Z l t s H s 4 p l c Y m 4 Z J J 7 L r T C U N 7 d d 4 B J G + x g F i k q j U t e Y N h h p 2 2 w b D 8 z b K X f r f P A o U / n x h 9 h e b 3 I y 5 T I D u v m J 2 x I o w B w B 1 D A I 0 L V x c g 2 D 4 x 5 H C c f a B h R t M r P Z J U f d 7 Z J x u y u J l n i x Y B N r S 4 Y K K 8 Z X Q o 7 q L C G j t w R 6 S z i D H w V u n k B F E J N b U Y 6 a W 1 E W l V s R B 6 Z x H J i G v j U I F V N M g K Q c N U B S x p z B E 4 2 p 0 W 1 8 A 0 U X Q P d Y h N b E Q G u g T w d Q x A C M k s A l U l K W S C A 8 m I A C D z 3 c A Q 1 V 4 2 5 j F + G g B x Q n M r M Z J U f d j Z J x O w q h M i I X V K j 4 Y u L B 5 a g B 4 T J m u U Z 8 x e 1 k D R V I z F J K j r q W k j H k f K L N D 3 G E E E D F D Z N 4 R 4 6 a e U f G M 0 4 Q N + E D Z K B C h I 3 U j R y q i 7 G 6 O E e L L w Q M K o S Y N I Z y 1 D y G M h 5 o N 9 G j T I R o M 6 E B j k C x R p g Z H Y k 6 o y M 4 o 0 O s Q Q j f h Q o 2 Z m 5 I o s 4 N i a i 5 I e 7 h x j l P D L W H y 7 w 0 J P j 5 D F e H C i x m x k i i z h g J z h g n f t E V B U r i E j J A R R u z z U u i b v M S 3 O Z F t M W X c g Q q h E C e v Y M Q m k g I x Z 1 U B y o G m Z A p E j V k i o g K m c L V G L j V G E t I A C Q F Z p E C i i y A x x D h 0 J a 4 o Q 1 O k j S g M A R 4 S h L C E G E o O A c g U P A B P L p p c s E 3 1 r t q C U p v C R S r h I l F J l G D k Q l G I 0 / 8 W D k W C V y h g p G J t i R R w y 2 J q H h L N M s k x S w D P 2 M x V G A y Q T M k a t A M w a A Z n N T C y c c N F X L M K p J E X U Y S P A I Y x 0 L v K Z J m C v m R H y M J c 0 s c d T 1 J u p 6 B o e o A c 7 a j n i d J z + d h 6 D n A f W D U 8 y T p + Q I M P Q e 4 0 Y p 6 n i Q 9 z 8 L Q c 4 B 7 m q j n S d L z R R h 6 D j D R K p o 5 x 9 D M y R 6 h N 3 K l B p h v G z v v J H X e y z D 0 H J P 1 Y u c d s v P + P 1 B L A Q I t A B Q A A g A I A D a M Q 1 a N m H I o p A A A A P Y A A A A S A A A A A A A A A A A A A A A A A A A A A A B D b 2 5 m a W c v U G F j a 2 F n Z S 5 4 b W x Q S w E C L Q A U A A I A C A A 2 j E N W D 8 r p q 6 Q A A A D p A A A A E w A A A A A A A A A A A A A A A A D w A A A A W 0 N v b n R l b n R f V H l w Z X N d L n h t b F B L A Q I t A B Q A A g A I A D a M Q 1 Z d b Q v 6 0 R I A A J u w A Q A T A A A A A A A A A A A A A A A A A O E B A A B G b 3 J t d W x h c y 9 T Z W N 0 a W 9 u M S 5 t U E s F B g A A A A A D A A M A w g A A A P 8 U 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h P + C Q A A A A A A 8 f 0 J 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p Y W 1 D a G F y 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N p Y W 1 D a G F y d C 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M Y X N 0 V X B k Y X R l Z C I g V m F s d W U 9 I m Q y M D I y L T A 0 L T I 0 V D A z O j M 5 O j U w L j E y N D M 5 N D l a I i A v P j x F b n R y e S B U e X B l P S J G a W x s R X J y b 3 J D b 3 V u d C I g V m F s d W U 9 I m w w I i A v P j x F b n R y e S B U e X B l P S J G a W x s Q 2 9 s d W 1 u V H l w Z X M i I F Z h b H V l P S J z Q m d N R 0 J n V U Z C U V V G Q l F Z R k J n V U Z C U V V H Q l F Z R k J R V U c i I C 8 + P E V u d H J 5 I F R 5 c G U 9 I k Z p b G x D b 2 x 1 b W 5 O Y W 1 l c y I g V m F s d W U 9 I n N b J n F 1 b 3 Q 7 T m F t Z S Z x d W 9 0 O y w m c X V v d D t O b y 4 m c X V v d D s s J n F 1 b 3 Q 7 T G l u a 3 M m c X V v d D s s J n F 1 b 3 Q 7 U 2 l n b i 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s s J n F 1 b 3 Q 7 Q 0 c m c X V v d D t d I i A v P j x F b n R y e S B U e X B l P S J G a W x s R X J y b 3 J D b 2 R l I i B W Y W x 1 Z T 0 i c 1 V u a 2 5 v d 2 4 i I C 8 + P E V u d H J 5 I F R 5 c G U 9 I k Z p b G x T d G F 0 d X M i I F Z h b H V l P S J z V 2 F p d G l u Z 0 Z v c k V 4 Y 2 V s U m V m c m V z a C I g L z 4 8 R W 5 0 c n k g V H l w Z T 0 i R m l s b E N v d W 5 0 I i B W Y W x 1 Z T 0 i b D c 3 O S 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i 0 w N i 0 y M F Q x M j o w N j o 0 N y 4 5 O T E 4 N z M z W i I g L z 4 8 R W 5 0 c n k g V H l w Z T 0 i R m l s b E V y c m 9 y Q 2 9 1 b n Q i I F Z h b H V l P S J s M C I g L z 4 8 R W 5 0 c n k g V H l w Z T 0 i R m l s b E N v b H V t b l R 5 c G V z I i B W Y W x 1 Z T 0 i c 0 J n W U d C Z 1 l H Q m d Z R 0 J n W U d C Z 1 k 9 I i A v P j x F b n R y e S B U e X B l P S J G a W x s R X J y b 3 J D b 2 R l I i B W Y W x 1 Z T 0 i c 1 V u a 2 5 v d 2 4 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E l 0 Z W 0 + P E l 0 Z W 1 M b 2 N h d G l v b j 4 8 S X R l b V R 5 c G U + R m 9 y b X V s Y T w v S X R l b V R 5 c G U + P E l 0 Z W 1 Q Y X R o P l N l Y 3 R p b 2 4 x L 1 N 0 b 2 N r J T I w U H J p Y 2 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O D Y 4 I i A v P j x F b n R y e S B U e X B l P S J G a W x s R X J y b 3 J D b 2 R l I i B W Y W x 1 Z T 0 i c 1 V u a 2 5 v d 2 4 i I C 8 + P E V u d H J 5 I F R 5 c G U 9 I k Z p b G x F c n J v c k N v d W 5 0 I i B W Y W x 1 Z T 0 i b D A i I C 8 + P E V u d H J 5 I F R 5 c G U 9 I k Z p b G x M Y X N 0 V X B k Y X R l Z C I g V m F s d W U 9 I m Q y M D I y L T A 2 L T I w V D A 5 O j A 3 O j U 3 L j Y w N D Q 1 N z B a I i A v P j x F b n R y e S B U e X B l P S J G a W x s Q 2 9 s d W 1 u V H l w Z X M i I F Z h b H V l P S J z Q m d B Q U F B Q U F B Q T 0 9 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T d G F 0 d X M i I F Z h b H V l P S J z Q 2 9 t c G x l d G U 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U m V s Y X R p b 2 5 z a G l w S W 5 m b 0 N v b n R h a W 5 l c i I g V m F s d W U 9 I n N 7 J n F 1 b 3 Q 7 Y 2 9 s d W 1 u Q 2 9 1 b n Q m c X V v d D s 6 N y w m c X V v d D t r Z X l D b 2 x 1 b W 5 O Y W 1 l c y Z x d W 9 0 O z p b X S w m c X V v d D t x d W V y e V J l b G F 0 a W 9 u c 2 h p c H M m c X V v d D s 6 W 1 0 s J n F 1 b 3 Q 7 Y 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D b 2 x 1 b W 5 D b 3 V u d C Z x d W 9 0 O z o 3 L C Z x d W 9 0 O 0 t l e U N v b H V t b k 5 h b W V z J n F 1 b 3 Q 7 O l t d L C Z x d W 9 0 O 0 N v b H V t b k l k Z W 5 0 a X R p Z X M m c X V v d D s 6 W y Z x d W 9 0 O 1 N l Y 3 R p b 2 4 x L 1 N 0 b 2 N r I F B y a W N l L 0 F 1 d G 9 S Z W 1 v d m V k Q 2 9 s d W 1 u c z E u e + C 4 q + C 4 p e C 4 s e C 4 g e C 4 l + C 4 o + C 4 s e C 4 n u C 4 o u C 5 j C w w f S Z x d W 9 0 O y w m c X V v d D t T Z W N 0 a W 9 u M S 9 T d G 9 j a y B Q c m l j Z S 9 B d X R v U m V t b 3 Z l Z E N v b H V t b n M x L n v g u Y D g u J v g u L T g u J Q s M X 0 m c X V v d D s s J n F 1 b 3 Q 7 U 2 V j d G l v b j E v U 3 R v Y 2 s g U H J p Y 2 U v Q X V 0 b 1 J l b W 9 2 Z W R D b 2 x 1 b W 5 z M S 5 7 4 L i q 4 L i 5 4 L i H 4 L i q 4 L i 4 4 L i U L D J 9 J n F 1 b 3 Q 7 L C Z x d W 9 0 O 1 N l Y 3 R p b 2 4 x L 1 N 0 b 2 N r I F B y a W N l L 0 F 1 d G 9 S Z W 1 v d m V k Q 2 9 s d W 1 u c z E u e + C 4 l e C 5 i O C 4 s + C 4 q u C 4 u O C 4 l C w z f S Z x d W 9 0 O y w m c X V v d D t T Z W N 0 a W 9 u M S 9 T d G 9 j a y B Q c m l j Z S 9 B d X R v U m V t b 3 Z l Z E N v b H V t b n M x L n v g u K X g u Y j g u L L g u K r g u L j g u J Q s N H 0 m c X V v d D s s J n F 1 b 3 Q 7 U 2 V j d G l v b j E v U 3 R v Y 2 s g U H J p Y 2 U v Q X V 0 b 1 J l b W 9 2 Z W R D b 2 x 1 b W 5 z M S 5 7 4 L m A 4 L i b 4 L i l 4 L i 1 4 L m I 4 L i i 4 L i Z I O C 5 g e C 4 m + C 4 p e C 4 h y w 1 f S Z x d W 9 0 O y w m c X V v d D t T Z W N 0 a W 9 u M S 9 T d G 9 j a y B Q c m l j Z S 9 B d X R v U m V t b 3 Z l Z E N v b H V t b n M x L n s l 4 L m A 4 L i b 4 L i l 4 L i 1 4 L m I 4 L i i 4 L i Z I O C 5 g e C 4 m + C 4 p e C 4 h y w 2 f S Z x d W 9 0 O 1 0 s J n F 1 b 3 Q 7 U m V s Y X R p b 2 5 z a G l w S W 5 m b y Z x d W 9 0 O z p b X X 0 i I C 8 + P C 9 T d G F i b G V F b n R y a W V z P j w v S X R l b T 4 8 S X R l b T 4 8 S X R l b U x v Y 2 F 0 a W 9 u P j x J d G V t V H l w Z T 5 G b 3 J t d W x h P C 9 J d G V t V H l w Z T 4 8 S X R l b V B h d G g + U 2 V j d G l v b j E v U 3 R v Y 2 s l M j B Q c m l j Z S 9 T b 3 V y Y 2 U 8 L 0 l 0 Z W 1 Q Y X R o P j w v S X R l b U x v Y 2 F 0 a W 9 u P j x T d G F i b G V F b n R y a W V z I C 8 + P C 9 J d G V t P j x J d G V t P j x J d G V t T G 9 j Y X R p b 2 4 + P E l 0 Z W 1 U e X B l P k Z v c m 1 1 b G E 8 L 0 l 0 Z W 1 U e X B l P j x J d G V t U G F 0 a D 5 T Z W N 0 a W 9 u M S 9 T d G 9 j a y U y M F B y a W N l L 0 R h d G E y P C 9 J d G V t U G F 0 a D 4 8 L 0 l 0 Z W 1 M b 2 N h d G l v b j 4 8 U 3 R h Y m x l R W 5 0 c m l l c y A v P j w v S X R l b T 4 8 S X R l b T 4 8 S X R l b U x v Y 2 F 0 a W 9 u P j x J d G V t V H l w Z T 5 G b 3 J t d W x h P C 9 J d G V t V H l w Z T 4 8 S X R l b V B h d G g + U 2 V j d G l v b j E v U 3 R v Y 2 s l M j B Q c m l j Z S 9 B c H B l b m R l Z C U y M F F 1 Z X J 5 P C 9 J d G V t U G F 0 a D 4 8 L 0 l 0 Z W 1 M b 2 N h d G l v b j 4 8 U 3 R h Y m x l R W 5 0 c m l l c y A v P j w v S X R l b T 4 8 S X R l b T 4 8 S X R l b U x v Y 2 F 0 a W 9 u P j x J d G V t V H l w Z T 5 G b 3 J t d W x h P C 9 J d G V t V H l w Z T 4 8 S X R l b V B h d G g + U 2 V j d G l v b j E v U 3 R v Y 2 s l M j B Q c m l j Z 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T I z M j I 2 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j Y x M z E 3 O V 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O T Y x O T c 5 W i 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E 4 M T M 5 N l 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I 4 M T M 5 M 1 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z N j E y M T B a 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D c w O D g 4 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j E w N T A 5 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z A w M j g w 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R G F 0 Y T k 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4 M z k 2 M j Z 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k 3 O T U y O V 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w N z k y O T F a 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E Y X R h M j c 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E 2 O T A x O F 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Q x O D A 4 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1 N z c 2 N D J a 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j Y 3 N D A x 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z Y 3 M T M 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g 2 N z E 1 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T Y 2 O D g 2 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A 2 N j Y x O 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I 1 N T k w N 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9 E Y X R h M T E 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Q w N T c x N l 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T k 0 O T Q 0 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g 5 N D Q x M 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R G F 0 Y 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E 5 M z Y w M 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C 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M z M j k 2 M 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U 4 M j Y 4 N 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O T A x N D 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D a G F u Z 2 V k J T I w V H l w Z T w v S X R l b V B h d G g + P C 9 J d G V t T G 9 j Y X R p b 2 4 + P F N 0 Y W J s Z U V u d H J p Z X M g L z 4 8 L 0 l 0 Z W 0 + P E l 0 Z W 0 + P E l 0 Z W 1 M b 2 N h d G l v b j 4 8 S X R l b V R 5 c G U + R m 9 y b X V s Y T w v S X R l b V R 5 c G U + P E l 0 Z W 1 Q Y X R o P l N l Y 3 R p b 2 4 x L 1 R h Y m x l J T I w M T 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I t M D Y t M j B U M T A 6 M j E 6 M D E u N z A x M T E 1 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L 1 N v d X J j Z T w v S X R l b V B h d G g + P C 9 J d G V t T G 9 j Y X R p b 2 4 + P F N 0 Y W J s Z U V u d H J p Z X M g L z 4 8 L 0 l 0 Z W 0 + P E l 0 Z W 0 + P E l 0 Z W 1 M b 2 N h d G l v b j 4 8 S X R l b V R 5 c G U + R m 9 y b X V s Y T w v S X R l b V R 5 c G U + P E l 0 Z W 1 Q Y X R o P l N l Y 3 R p b 2 4 x L 1 R h Y m x l J T I w M T A v R G F 0 Y T E w P C 9 J d G V t U G F 0 a D 4 8 L 0 l 0 Z W 1 M b 2 N h d G l v b j 4 8 U 3 R h Y m x l R W 5 0 c m l l c y A v P j w v S X R l b T 4 8 S X R l b T 4 8 S X R l b U x v Y 2 F 0 a W 9 u P j x J d G V t V H l w Z T 5 G b 3 J t d W x h P C 9 J d G V t V H l w Z T 4 8 S X R l b V B h d G g + U 2 V j d G l v b j E v V G F i b G U l M j A x M C 9 D a G F u Z 2 V k J T I w V H l w Z T w v S X R l b V B h d G g + P C 9 J d G V t T G 9 j Y X R p b 2 4 + P F N 0 Y W J s Z U V u d H J p Z X M g L z 4 8 L 0 l 0 Z W 0 + P E l 0 Z W 0 + P E l 0 Z W 1 M b 2 N h d G l v b j 4 8 S X R l b V R 5 c G U + R m 9 y b X V s Y T w v S X R l b V R 5 c G U + P E l 0 Z W 1 Q Y X R o P l N l Y 3 R p b 2 4 x L 1 R h Y m x l J T I w M 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j Q w O D A 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v U 2 9 1 c m N l P C 9 J d G V t U G F 0 a D 4 8 L 0 l 0 Z W 1 M b 2 N h d G l v b j 4 8 U 3 R h Y m x l R W 5 0 c m l l c y A v P j w v S X R l b T 4 8 S X R l b T 4 8 S X R l b U x v Y 2 F 0 a W 9 u P j x J d G V t V H l w Z T 5 G b 3 J t d W x h P C 9 J d G V t V H l w Z T 4 8 S X R l b V B h d G g + U 2 V j d G l v b j E v V G F i b G U l M j A x M S 9 E Y X R h M T E 8 L 0 l 0 Z W 1 Q Y X R o P j w v S X R l b U x v Y 2 F 0 a W 9 u P j x T d G F i b G V F b n R y a W V z I C 8 + P C 9 J d G V t P j x J d G V t P j x J d G V t T G 9 j Y X R p b 2 4 + P E l 0 Z W 1 U e X B l P k Z v c m 1 1 b G E 8 L 0 l 0 Z W 1 U e X B l P j x J d G V t U G F 0 a D 5 T Z W N 0 a W 9 u M S 9 U Y W J s Z S U y M D 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z M w M j k 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9 T b 3 V y Y 2 U 8 L 0 l 0 Z W 1 Q Y X R o P j w v S X R l b U x v Y 2 F 0 a W 9 u P j x T d G F i b G V F b n R y a W V z I C 8 + P C 9 J d G V t P j x J d G V t P j x J d G V t T G 9 j Y X R p b 2 4 + P E l 0 Z W 1 U e X B l P k Z v c m 1 1 b G E 8 L 0 l 0 Z W 1 U e X B l P j x J d G V t U G F 0 a D 5 T Z W N 0 a W 9 u M S 9 U Y W J s Z S U y M D I v R G F 0 Y T I 8 L 0 l 0 Z W 1 Q Y X R o P j w v S X R l b U x v Y 2 F 0 a W 9 u P j x T d G F i b G V F b n R y a W V z I C 8 + P C 9 J d G V t P j x J d G V t P j x J d G V t T G 9 j Y X R p b 2 4 + P E l 0 Z W 1 U e X B l P k Z v c m 1 1 b G E 8 L 0 l 0 Z W 1 U e X B l P j x J d G V t U G F 0 a D 5 T Z W N 0 a W 9 u M S 9 U Y W J s Z S U y 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D M w M z 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L 1 N v d X J j Z T w v S X R l b V B h d G g + P C 9 J d G V t T G 9 j Y X R p b 2 4 + P F N 0 Y W J s Z U V u d H J p Z X M g L z 4 8 L 0 l 0 Z W 0 + P E l 0 Z W 0 + P E l 0 Z W 1 M b 2 N h d G l v b j 4 8 S X R l b V R 5 c G U + R m 9 y b X V s Y T w v S X R l b V R 5 c G U + P E l 0 Z W 1 Q Y X R o P l N l Y 3 R p b 2 4 x L 1 R h Y m x l J T I w M y 9 E Y X R h M z w v S X R l b V B h d G g + P C 9 J d G V t T G 9 j Y X R p b 2 4 + P F N 0 Y W J s Z U V u d H J p Z X M g L z 4 8 L 0 l 0 Z W 0 + P E l 0 Z W 0 + P E l 0 Z W 1 M b 2 N h d G l v b j 4 8 S X R l b V R 5 c G U + R m 9 y b X V s Y T w v S X R l b V R 5 c G U + P E l 0 Z W 1 Q Y X R o P l N l Y 3 R p b 2 4 x L 1 R h Y m x l J T I 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1 M z A w M z 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v U 2 9 1 c m N l P C 9 J d G V t U G F 0 a D 4 8 L 0 l 0 Z W 1 M b 2 N h d G l v b j 4 8 U 3 R h Y m x l R W 5 0 c m l l c y A v P j w v S X R l b T 4 8 S X R l b T 4 8 S X R l b U x v Y 2 F 0 a W 9 u P j x J d G V t V H l w Z T 5 G b 3 J t d W x h P C 9 J d G V t V H l w Z T 4 8 S X R l b V B h d G g + U 2 V j d G l v b j E v V G F i b G U l M j A 0 L 0 R h d G E 0 P C 9 J d G V t U G F 0 a D 4 8 L 0 l 0 Z W 1 M b 2 N h d G l v b j 4 8 U 3 R h Y m x l R W 5 0 c m l l c y A v P j w v S X R l b T 4 8 S X R l b T 4 8 S X R l b U x v Y 2 F 0 a W 9 u P j x J d G V t V H l w Z T 5 G b 3 J t d W x h P C 9 J d G V t V H l w Z T 4 8 S X R l b V B h d G g + U 2 V j d G l v b j E v V G F i b G U l M j A 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Y y O T c 2 O 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9 T b 3 V y Y 2 U 8 L 0 l 0 Z W 1 Q Y X R o P j w v S X R l b U x v Y 2 F 0 a W 9 u P j x T d G F i b G V F b n R y a W V z I C 8 + P C 9 J d G V t P j x J d G V t P j x J d G V t T G 9 j Y X R p b 2 4 + P E l 0 Z W 1 U e X B l P k Z v c m 1 1 b G E 8 L 0 l 0 Z W 1 U e X B l P j x J d G V t U G F 0 a D 5 T Z W N 0 a W 9 u M S 9 U Y W J s Z S U y M D U v R G F 0 Y T U 8 L 0 l 0 Z W 1 Q Y X R o P j w v S X R l b U x v Y 2 F 0 a W 9 u P j x T d G F i b G V F b n R y a W V z I C 8 + P C 9 J d G V t P j x J d G V t P j x J d G V t T G 9 j Y X R p b 2 4 + P E l 0 Z W 1 U e X B l P k Z v c m 1 1 b G E 8 L 0 l 0 Z W 1 U e X B l P j x J d G V t U G F 0 a D 5 T Z W N 0 a W 9 u M S 9 U Y W J s Z S U y M D U v Q 2 h h b m d l Z C U y M F R 5 c G U 8 L 0 l 0 Z W 1 Q Y X R o P j w v S X R l b U x v Y 2 F 0 a W 9 u P j x T d G F i b G V F b n R y a W V z I C 8 + P C 9 J d G V t P j x J d G V t P j x J d G V t T G 9 j Y X R p b 2 4 + P E l 0 Z W 1 U e X B l P k Z v c m 1 1 b G E 8 L 0 l 0 Z W 1 U e X B l P j x J d G V t U G F 0 a D 5 T Z W N 0 a W 9 u M S 9 U Y W J s Z S U y M D Y 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O T E 4 N z I x 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L 1 N v d X J j Z T w v S X R l b V B h d G g + P C 9 J d G V t T G 9 j Y X R p b 2 4 + P F N 0 Y W J s Z U V u d H J p Z X M g L z 4 8 L 0 l 0 Z W 0 + P E l 0 Z W 0 + P E l 0 Z W 1 M b 2 N h d G l v b j 4 8 S X R l b V R 5 c G U + R m 9 y b X V s Y T w v S X R l b V R 5 c G U + P E l 0 Z W 1 Q Y X R o P l N l Y 3 R p b 2 4 x L 1 R h Y m x l J T I w N i 9 E Y X R h N j w v S X R l b V B h d G g + P C 9 J d G V t T G 9 j Y X R p b 2 4 + P F N 0 Y W J s Z U V u d H J p Z X M g L z 4 8 L 0 l 0 Z W 0 + P E l 0 Z W 0 + P E l 0 Z W 1 M b 2 N h d G l v b j 4 8 S X R l b V R 5 c G U + R m 9 y b X V s Y T w v S X R l b V R 5 c G U + P E l 0 Z W 1 Q Y X R o P l N l Y 3 R p b 2 4 x L 1 R h Y m x l J T I w N i 9 D a G F u Z 2 V k J T I w V H l w Z T w v S X R l b V B h d G g + P C 9 J d G V t T G 9 j Y X R p b 2 4 + P F N 0 Y W J s Z U V u d H J p Z X M g L z 4 8 L 0 l 0 Z W 0 + P E l 0 Z W 0 + P E l 0 Z W 1 M b 2 N h d G l v b j 4 8 S X R l b V R 5 c G U + R m 9 y b X V s Y T w v S X R l b V R 5 c G U + P E l 0 Z W 1 Q Y X R o P l N l Y 3 R p b 2 4 x L 1 R h Y m x l J T I w 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w N T g z N 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v U 2 9 1 c m N l P C 9 J d G V t U G F 0 a D 4 8 L 0 l 0 Z W 1 M b 2 N h d G l v b j 4 8 U 3 R h Y m x l R W 5 0 c m l l c y A v P j w v S X R l b T 4 8 S X R l b T 4 8 S X R l b U x v Y 2 F 0 a W 9 u P j x J d G V t V H l w Z T 5 G b 3 J t d W x h P C 9 J d G V t V H l w Z T 4 8 S X R l b V B h d G g + U 2 V j d G l v b j E v V G F i b G U l M j A 3 L 0 R h d G E 3 P C 9 J d G V t U G F 0 a D 4 8 L 0 l 0 Z W 1 M b 2 N h d G l v b j 4 8 U 3 R h Y m x l R W 5 0 c m l l c y A v P j w v S X R l b T 4 8 S X R l b T 4 8 S X R l b U x v Y 2 F 0 a W 9 u P j x J d G V t V H l w Z T 5 G b 3 J t d W x h P C 9 J d G V t V H l w Z T 4 8 S X R l b V B h d G g + U 2 V j d G l v b j E v V G F i b G U l M j A 3 L 0 N o Y W 5 n Z W Q l M j B U e X B l P C 9 J d G V t U G F 0 a D 4 8 L 0 l 0 Z W 1 M b 2 N h d G l v b j 4 8 U 3 R h Y m x l R W 5 0 c m l l c y A v P j w v S X R l b T 4 8 S X R l b T 4 8 S X R l b U x v Y 2 F 0 a W 9 u P j x J d G V t V H l w Z T 5 G b 3 J t d W x h P C 9 J d G V t V H l w Z T 4 8 S X R l b V B h d G g + U 2 V j d G l v b j E v V G F i b G U l M j A 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E 0 O D Q w 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9 T b 3 V y Y 2 U 8 L 0 l 0 Z W 1 Q Y X R o P j w v S X R l b U x v Y 2 F 0 a W 9 u P j x T d G F i b G V F b n R y a W V z I C 8 + P C 9 J d G V t P j x J d G V t P j x J d G V t T G 9 j Y X R p b 2 4 + P E l 0 Z W 1 U e X B l P k Z v c m 1 1 b G E 8 L 0 l 0 Z W 1 U e X B l P j x J d G V t U G F 0 a D 5 T Z W N 0 a W 9 u M S 9 U Y W J s Z S U y M D g v R G F 0 Y T g 8 L 0 l 0 Z W 1 Q Y X R o P j w v S X R l b U x v Y 2 F 0 a W 9 u P j x T d G F i b G V F b n R y a W V z I C 8 + P C 9 J d G V t P j x J d G V t P j x J d G V t T G 9 j Y X R p b 2 4 + P E l 0 Z W 1 U e X B l P k Z v c m 1 1 b G E 8 L 0 l 0 Z W 1 U e X B l P j x J d G V t U G F 0 a D 5 T Z W N 0 a W 9 u M S 9 U Y W J s Z S U y M D g v Q 2 h h b m d l Z C U y M F R 5 c G U 8 L 0 l 0 Z W 1 Q Y X R o P j w v S X R l b U x v Y 2 F 0 a W 9 u P j x T d G F i b G V F b n R y a W V z I C 8 + P C 9 J d G V t P j x J d G V t P j x J d G V t T G 9 j Y X R p b 2 4 + P E l 0 Z W 1 U e X B l P k Z v c m 1 1 b G E 8 L 0 l 0 Z W 1 U e X B l P j x J d G V t U G F 0 a D 5 T Z W N 0 a W 9 u M S 9 U Y W J s Z S U y M 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j Q 4 M T E 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L 1 N v d X J j Z T w v S X R l b V B h d G g + P C 9 J d G V t T G 9 j Y X R p b 2 4 + P F N 0 Y W J s Z U V u d H J p Z X M g L z 4 8 L 0 l 0 Z W 0 + P E l 0 Z W 0 + P E l 0 Z W 1 M b 2 N h d G l v b j 4 8 S X R l b V R 5 c G U + R m 9 y b X V s Y T w v S X R l b V R 5 c G U + P E l 0 Z W 1 Q Y X R o P l N l Y 3 R p b 2 4 x L 1 R h Y m x l J T I w O S 9 E Y X R h O T w v S X R l b V B h d G g + P C 9 J d G V t T G 9 j Y X R p b 2 4 + P F N 0 Y W J s Z U V u d H J p Z X M g L z 4 8 L 0 l 0 Z W 0 + P E l 0 Z W 0 + P E l 0 Z W 1 M b 2 N h d G l v b j 4 8 S X R l b V R 5 c G U + R m 9 y b X V s Y T w v S X R l b V R 5 c G U + P E l 0 Z W 1 Q Y X R o P l N l Y 3 R p b 2 4 x L 1 R h Y m x l J T I w O S 9 D a G F u Z 2 V k J T I w V H l w Z T w v S X R l b V B h d G g + P C 9 J d G V t T G 9 j Y X R p b 2 4 + P F N 0 Y W J s Z U V u d H J p Z X M g L z 4 8 L 0 l 0 Z W 0 + P E l 0 Z W 0 + P E l 0 Z W 1 M b 2 N h d G l v b j 4 8 S X R l b V R 5 c G U + R m 9 y b X V s Y T w v S X R l b V R 5 c G U + P E l 0 Z W 1 Q Y X R o P l N l Y 3 R p b 2 4 x L 1 N 0 b 2 N r J T I w U H J p Y 2 U 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N v b H V t b k 5 h b W V z I i B W Y W x 1 Z T 0 i c 1 s m c X V v d D v g u K v g u K X g u L H g u I H g u J f g u K P g u L H g u J 7 g u K L g u Y w m c X V v d D s s J n F 1 b 3 Q 7 4 L m A 4 L i b 4 L i 0 4 L i U J n F 1 b 3 Q 7 L C Z x d W 9 0 O + C 4 q u C 4 u e C 4 h + C 4 q u C 4 u O C 4 l C Z x d W 9 0 O y w m c X V v d D v g u J X g u Y j g u L P g u K r g u L j g u J Q m c X V v d D s s J n F 1 b 3 Q 7 4 L i l 4 L m I 4 L i y 4 L i q 4 L i 4 4 L i U J n F 1 b 3 Q 7 L C Z x d W 9 0 O + C 5 g O C 4 m + C 4 p e C 4 t e C 5 i O C 4 o u C 4 m S D g u Y H g u J v g u K X g u I c m c X V v d D s s J n F 1 b 3 Q 7 J e C 5 g O C 4 m + C 4 p e C 4 t e C 5 i O C 4 o u C 4 m S D g u Y H g u J v g u K X g u I c m c X V v d D t d I i A v P j x F b n R y e S B U e X B l P S J G a W x s Q 2 9 s d W 1 u V H l w Z X M i I F Z h b H V l P S J z Q m d B Q U F B Q U F B Q T 0 9 I i A v P j x F b n R y e S B U e X B l P S J G a W x s T G F z d F V w Z G F 0 Z W Q i I F Z h b H V l P S J k M j A y M i 0 x M C 0 y M F Q x N D o x M z o 0 N i 4 w N z U 4 N D M y W i I g L z 4 8 R W 5 0 c n k g V H l w Z T 0 i R m l s b E V y c m 9 y Q 2 9 1 b n Q i I F Z h b H V l P S J s M i I g L z 4 8 R W 5 0 c n k g V H l w Z T 0 i R m l s b E V y c m 9 y Q 2 9 k Z S I g V m F s d W U 9 I n N V b m t u b 3 d u I i A v P j x F b n R y e S B U e X B l P S J S Z W N v d m V y e V R h c m d l d F N o Z W V 0 I i B W Y W x 1 Z T 0 i c 1 N o Z W V 0 M S I g L z 4 8 R W 5 0 c n k g V H l w Z T 0 i U m V j b 3 Z l c n l U Y X J n Z X R D b 2 x 1 b W 4 i I F Z h b H V l P S J s M S I g L z 4 8 R W 5 0 c n k g V H l w Z T 0 i U m V j b 3 Z l c n l U Y X J n Z X R S b 3 c i I F Z h b H V l P S J s M S I g L z 4 8 R W 5 0 c n k g V H l w Z T 0 i U X V l c n l J R C I g V m F s d W U 9 I n M w Z T k x N m U 2 N C 1 l N D Z j L T Q z M G U t O W Z m O S 0 2 Z T k 0 Y j k 5 O G M 1 O G E i I C 8 + P E V u d H J 5 I F R 5 c G U 9 I k Z p b G x D b 3 V u d C I g V m F s d W U 9 I m w 4 N z Y i I C 8 + P E V u d H J 5 I F R 5 c G U 9 I k Z p b G x T d G F 0 d X M i I F Z h b H V l P S J z Q 2 9 t c G x l d G U i I C 8 + P E V u d H J 5 I F R 5 c G U 9 I k F k Z G V k V G 9 E Y X R h T W 9 k Z W w i I F Z h b H V l P S J s M C I g L z 4 8 R W 5 0 c n k g V H l w Z T 0 i U m V s Y X R p b 2 5 z a G l w S W 5 m b 0 N v b n R h a W 5 l c i I g V m F s d W U 9 I n N 7 J n F 1 b 3 Q 7 Y 2 9 s d W 1 u Q 2 9 1 b n Q m c X V v d D s 6 N y w m c X V v d D t r Z X l D b 2 x 1 b W 5 O Y W 1 l c y Z x d W 9 0 O z p b X S w m c X V v d D t x d W V y e V J l b G F 0 a W 9 u c 2 h p c H M m c X V v d D s 6 W 1 0 s J n F 1 b 3 Q 7 Y 2 9 s d W 1 u S W R l b n R p d G l l c y Z x d W 9 0 O z p b J n F 1 b 3 Q 7 U 2 V j d G l v b j E v U 3 R v Y 2 s g U H J p Y 2 U g K D I p L 0 F 1 d G 9 S Z W 1 v d m V k Q 2 9 s d W 1 u c z E u e + C 4 q + C 4 p e C 4 s e C 4 g e C 4 l + C 4 o + C 4 s e C 4 n u C 4 o u C 5 j C w w f S Z x d W 9 0 O y w m c X V v d D t T Z W N 0 a W 9 u M S 9 T d G 9 j a y B Q c m l j Z S A o M i k v Q X V 0 b 1 J l b W 9 2 Z W R D b 2 x 1 b W 5 z M S 5 7 4 L m A 4 L i b 4 L i 0 4 L i U L D F 9 J n F 1 b 3 Q 7 L C Z x d W 9 0 O 1 N l Y 3 R p b 2 4 x L 1 N 0 b 2 N r I F B y a W N l I C g y K S 9 B d X R v U m V t b 3 Z l Z E N v b H V t b n M x L n v g u K r g u L n g u I f g u K r g u L j g u J Q s M n 0 m c X V v d D s s J n F 1 b 3 Q 7 U 2 V j d G l v b j E v U 3 R v Y 2 s g U H J p Y 2 U g K D I p L 0 F 1 d G 9 S Z W 1 v d m V k Q 2 9 s d W 1 u c z E u e + C 4 l e C 5 i O C 4 s + C 4 q u C 4 u O C 4 l C w z f S Z x d W 9 0 O y w m c X V v d D t T Z W N 0 a W 9 u M S 9 T d G 9 j a y B Q c m l j Z S A o M i k v Q X V 0 b 1 J l b W 9 2 Z W R D b 2 x 1 b W 5 z M S 5 7 4 L i l 4 L m I 4 L i y 4 L i q 4 L i 4 4 L i U L D R 9 J n F 1 b 3 Q 7 L C Z x d W 9 0 O 1 N l Y 3 R p b 2 4 x L 1 N 0 b 2 N r I F B y a W N l I C g y K S 9 B d X R v U m V t b 3 Z l Z E N v b H V t b n M x L n v g u Y D g u J v g u K X g u L X g u Y j g u K L g u J k g 4 L m B 4 L i b 4 L i l 4 L i H L D V 9 J n F 1 b 3 Q 7 L C Z x d W 9 0 O 1 N l Y 3 R p b 2 4 x L 1 N 0 b 2 N r I F B y a W N l I C g y K S 9 B d X R v U m V t b 3 Z l Z E N v b H V t b n M x L n s l 4 L m A 4 L i b 4 L i l 4 L i 1 4 L m I 4 L i i 4 L i Z I O C 5 g e C 4 m + C 4 p e C 4 h y w 2 f S Z x d W 9 0 O 1 0 s J n F 1 b 3 Q 7 Q 2 9 s d W 1 u Q 2 9 1 b n Q m c X V v d D s 6 N y w m c X V v d D t L Z X l D b 2 x 1 b W 5 O Y W 1 l c y Z x d W 9 0 O z p b X S w m c X V v d D t D b 2 x 1 b W 5 J Z G V u d G l 0 a W V z J n F 1 b 3 Q 7 O l s m c X V v d D t T Z W N 0 a W 9 u M S 9 T d G 9 j a y B Q c m l j Z S A o M i k v Q X V 0 b 1 J l b W 9 2 Z W R D b 2 x 1 b W 5 z M S 5 7 4 L i r 4 L i l 4 L i x 4 L i B 4 L i X 4 L i j 4 L i x 4 L i e 4 L i i 4 L m M L D B 9 J n F 1 b 3 Q 7 L C Z x d W 9 0 O 1 N l Y 3 R p b 2 4 x L 1 N 0 b 2 N r I F B y a W N l I C g y K S 9 B d X R v U m V t b 3 Z l Z E N v b H V t b n M x L n v g u Y D g u J v g u L T g u J Q s M X 0 m c X V v d D s s J n F 1 b 3 Q 7 U 2 V j d G l v b j E v U 3 R v Y 2 s g U H J p Y 2 U g K D I p L 0 F 1 d G 9 S Z W 1 v d m V k Q 2 9 s d W 1 u c z E u e + C 4 q u C 4 u e C 4 h + C 4 q u C 4 u O C 4 l C w y f S Z x d W 9 0 O y w m c X V v d D t T Z W N 0 a W 9 u M S 9 T d G 9 j a y B Q c m l j Z S A o M i k v Q X V 0 b 1 J l b W 9 2 Z W R D b 2 x 1 b W 5 z M S 5 7 4 L i V 4 L m I 4 L i z 4 L i q 4 L i 4 4 L i U L D N 9 J n F 1 b 3 Q 7 L C Z x d W 9 0 O 1 N l Y 3 R p b 2 4 x L 1 N 0 b 2 N r I F B y a W N l I C g y K S 9 B d X R v U m V t b 3 Z l Z E N v b H V t b n M x L n v g u K X g u Y j g u L L g u K r g u L j g u J Q s N H 0 m c X V v d D s s J n F 1 b 3 Q 7 U 2 V j d G l v b j E v U 3 R v Y 2 s g U H J p Y 2 U g K D I p L 0 F 1 d G 9 S Z W 1 v d m V k Q 2 9 s d W 1 u c z E u e + C 5 g O C 4 m + C 4 p e C 4 t e C 5 i O C 4 o u C 4 m S D g u Y H g u J v g u K X g u I c s N X 0 m c X V v d D s s J n F 1 b 3 Q 7 U 2 V j d G l v b j E v U 3 R v Y 2 s g U H J p Y 2 U g K D I p L 0 F 1 d G 9 S Z W 1 v d m V k Q 2 9 s d W 1 u c z E u e y X g u Y D g u J v g u K X g u L X g u Y j g u K L g u J k g 4 L m B 4 L i b 4 L i l 4 L i H L D Z 9 J n F 1 b 3 Q 7 X S w m c X V v d D t S Z W x h d G l v b n N o a X B J b m Z v J n F 1 b 3 Q 7 O l t d f S I g L z 4 8 L 1 N 0 Y W J s Z U V u d H J p Z X M + P C 9 J d G V t P j x J d G V t P j x J d G V t T G 9 j Y X R p b 2 4 + P E l 0 Z W 1 U e X B l P k Z v c m 1 1 b G E 8 L 0 l 0 Z W 1 U e X B l P j x J d G V t U G F 0 a D 5 T Z W N 0 a W 9 u M S 9 T d G 9 j a y U y M F B y a W N l J T I w K D I p L 1 N v d X J j Z T w v S X R l b V B h d G g + P C 9 J d G V t T G 9 j Y X R p b 2 4 + P F N 0 Y W J s Z U V u d H J p Z X M g L z 4 8 L 0 l 0 Z W 0 + P E l 0 Z W 0 + P E l 0 Z W 1 M b 2 N h d G l v b j 4 8 S X R l b V R 5 c G U + R m 9 y b X V s Y T w v S X R l b V R 5 c G U + P E l 0 Z W 1 Q Y X R o P l N l Y 3 R p b 2 4 x L 1 N 0 b 2 N r J T I w U H J p Y 2 U l M j A o M i k v R G F 0 Y T I 8 L 0 l 0 Z W 1 Q Y X R o P j w v S X R l b U x v Y 2 F 0 a W 9 u P j x T d G F i b G V F b n R y a W V z I C 8 + P C 9 J d G V t P j x J d G V t P j x J d G V t T G 9 j Y X R p b 2 4 + P E l 0 Z W 1 U e X B l P k Z v c m 1 1 b G E 8 L 0 l 0 Z W 1 U e X B l P j x J d G V t U G F 0 a D 5 T Z W N 0 a W 9 u M S 9 T d G 9 j a y U y M F B y a W N l J T I w K D I p L 0 F w c G V u Z G V k J T I w U X V l c n k 8 L 0 l 0 Z W 1 Q Y X R o P j w v S X R l b U x v Y 2 F 0 a W 9 u P j x T d G F i b G V F b n R y a W V z I C 8 + P C 9 J d G V t P j x J d G V t P j x J d G V t T G 9 j Y X R p b 2 4 + P E l 0 Z W 1 U e X B l P k Z v c m 1 1 b G E 8 L 0 l 0 Z W 1 U e X B l P j x J d G V t U G F 0 a D 5 T Z W N 0 a W 9 u M S 9 T d G 9 j a y U y M F B y a W N l J T I w K D I p 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3 M z M x N j d 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1 O T k y N T A w 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Y z M z E 1 O D J 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N D k x M D E 4 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T M 5 M T E 5 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I 3 O D c 0 N l 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0 M j g 2 M j d 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2 M D g x N T N 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3 N z c 0 M T Z 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k y N z M z N F 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D c 2 N j I 4 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I 2 N j E 3 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D M 1 N z E x 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j I 1 M T k 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g w N D k 5 M V 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z M j Y 0 M z J 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1 M T Y y 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j c 1 N T 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4 M T U x M z 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O T g 0 O T Y w 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T Q 0 M j Q 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z A 0 M D k 3 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0 N D M 3 M j Z 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T k z M z I 4 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O D k y M j U y 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M j I x N j 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N j U w N T I 3 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I w N T k x M z B 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N o Y W 5 n Z W Q l M j B U e X B l P C 9 J d G V t U G F 0 a D 4 8 L 0 l 0 Z W 1 M b 2 N h d G l v b j 4 8 U 3 R h Y m x l R W 5 0 c m l l c y A v P j w v S X R l b T 4 8 S X R l b T 4 8 S X R l b U x v Y 2 F 0 a W 9 u P j x J d G V t V H l w Z T 5 G b 3 J t d W x h P C 9 J d G V t V H l w Z T 4 8 S X R l b V B h d G g + U 2 V j d G l v b j E v V G F i b G U l M j A x M 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j o w M j o w O C 4 y M z A 4 N z M 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l M j A o M i k v U 2 9 1 c m N l P C 9 J d G V t U G F 0 a D 4 8 L 0 l 0 Z W 1 M b 2 N h d G l v b j 4 8 U 3 R h Y m x l R W 5 0 c m l l c y A v P j w v S X R l b T 4 8 S X R l b T 4 8 S X R l b U x v Y 2 F 0 a W 9 u P j x J d G V t V H l w Z T 5 G b 3 J t d W x h P C 9 J d G V t V H l w Z T 4 8 S X R l b V B h d G g + U 2 V j d G l v b j E v V G F i b G U l M j A x M C U y M C g y K S 9 E Y X R h M T A 8 L 0 l 0 Z W 1 Q Y X R o P j w v S X R l b U x v Y 2 F 0 a W 9 u P j x T d G F i b G V F b n R y a W V z I C 8 + P C 9 J d G V t P j x J d G V t P j x J d G V t T G 9 j Y X R p b 2 4 + P E l 0 Z W 1 U e X B l P k Z v c m 1 1 b G E 8 L 0 l 0 Z W 1 U e X B l P j x J d G V t U G F 0 a D 5 T Z W N 0 a W 9 u M S 9 U Y W J s Z S U y M D E w J T I w K D I p L 0 N o Y W 5 n Z W Q l M j B U e X B l P C 9 J d G V t U G F 0 a D 4 8 L 0 l 0 Z W 1 M b 2 N h d G l v b j 4 8 U 3 R h Y m x l R W 5 0 c m l l c y A v P j w v S X R l b T 4 8 S X R l b T 4 8 S X R l b U x v Y 2 F 0 a W 9 u P j x J d G V t V H l w Z T 5 G b 3 J t d W x h P C 9 J d G V t V H l w Z T 4 8 S X R l b V B h d G g + U 2 V j d G l v b j E v V G F i b G U l M j A x M 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2 N T c 1 N z 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U y M C g y K S 9 T b 3 V y Y 2 U 8 L 0 l 0 Z W 1 Q Y X R o P j w v S X R l b U x v Y 2 F 0 a W 9 u P j x T d G F i b G V F b n R y a W V z I C 8 + P C 9 J d G V t P j x J d G V t P j x J d G V t T G 9 j Y X R p b 2 4 + P E l 0 Z W 1 U e X B l P k Z v c m 1 1 b G E 8 L 0 l 0 Z W 1 U e X B l P j x J d G V t U G F 0 a D 5 T Z W N 0 a W 9 u M S 9 U Y W J s Z S U y M D E x J T I w K D I p L 0 R h d G E x M T w v S X R l b V B h d G g + P C 9 J d G V t T G 9 j Y X R p b 2 4 + P F N 0 Y W J s Z U V u d H J p Z X M g L z 4 8 L 0 l 0 Z W 0 + P E l 0 Z W 0 + P E l 0 Z W 1 M b 2 N h d G l v b j 4 8 S X R l b V R 5 c G U + R m 9 y b X V s Y T w v S X R l b V R 5 c G U + P E l 0 Z W 1 Q Y X R o P l N l Y 3 R p b 2 4 x L 1 R h Y m x l J T I w M 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4 N T Y 5 O 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J T I w K D I p L 1 N v d X J j Z T w v S X R l b V B h d G g + P C 9 J d G V t T G 9 j Y X R p b 2 4 + P F N 0 Y W J s Z U V u d H J p Z X M g L z 4 8 L 0 l 0 Z W 0 + P E l 0 Z W 0 + P E l 0 Z W 1 M b 2 N h d G l v b j 4 8 S X R l b V R 5 c G U + R m 9 y b X V s Y T w v S X R l b V R 5 c G U + P E l 0 Z W 1 Q Y X R o P l N l Y 3 R p b 2 4 x L 1 R h Y m x l J T I w M i U y M C g y K S 9 E Y X R h M j w v S X R l b V B h d G g + P C 9 J d G V t T G 9 j Y X R p b 2 4 + P F N 0 Y W J s Z U V u d H J p Z X M g L z 4 8 L 0 l 0 Z W 0 + P E l 0 Z W 0 + P E l 0 Z W 1 M b 2 N h d G l v b j 4 8 S X R l b V R 5 c G U + R m 9 y b X V s Y T w v S X R l b V R 5 c G U + P E l 0 Z W 1 Q Y X R o P l N l Y 3 R p b 2 4 x L 1 R h Y m x l J T I w M 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w M z Y 1 M 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o M i k v U 2 9 1 c m N l P C 9 J d G V t U G F 0 a D 4 8 L 0 l 0 Z W 1 M b 2 N h d G l v b j 4 8 U 3 R h Y m x l R W 5 0 c m l l c y A v P j w v S X R l b T 4 8 S X R l b T 4 8 S X R l b U x v Y 2 F 0 a W 9 u P j x J d G V t V H l w Z T 5 G b 3 J t d W x h P C 9 J d G V t V H l w Z T 4 8 S X R l b V B h d G g + U 2 V j d G l v b j E v V G F i b G U l M j A z J T I w K D I p L 0 R h d G E z P C 9 J d G V t U G F 0 a D 4 8 L 0 l 0 Z W 1 M b 2 N h d G l v b j 4 8 U 3 R h Y m x l R W 5 0 c m l l c y A v P j w v S X R l b T 4 8 S X R l b T 4 8 S X R l b U x v Y 2 F 0 a W 9 u P j x J d G V t V H l w Z T 5 G b 3 J t d W x h P C 9 J d G V t V H l w Z T 4 8 S X R l b V B h d G g + U 2 V j d G l v b j E v V G F i b G U l M j A 0 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I w N j M z 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g y K S 9 T b 3 V y Y 2 U 8 L 0 l 0 Z W 1 Q Y X R o P j w v S X R l b U x v Y 2 F 0 a W 9 u P j x T d G F i b G V F b n R y a W V z I C 8 + P C 9 J d G V t P j x J d G V t P j x J d G V t T G 9 j Y X R p b 2 4 + P E l 0 Z W 1 U e X B l P k Z v c m 1 1 b G E 8 L 0 l 0 Z W 1 U e X B l P j x J d G V t U G F 0 a D 5 T Z W N 0 a W 9 u M S 9 U Y W J s Z S U y M D Q l M j A o M i k v R G F 0 Y T Q 8 L 0 l 0 Z W 1 Q Y X R o P j w v S X R l b U x v Y 2 F 0 a W 9 u P j x T d G F i b G V F b n R y a W V z I C 8 + P C 9 J d G V t P j x J d G V t P j x J d G V t T G 9 j Y X R p b 2 4 + P E l 0 Z W 1 U e X B l P k Z v c m 1 1 b G E 8 L 0 l 0 Z W 1 U e X B l P j x J d G V t U G F 0 a D 5 T Z W N 0 a W 9 u M S 9 U Y W J s Z S U y M D U 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N D E 1 N T A 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I p L 1 N v d X J j Z T w v S X R l b V B h d G g + P C 9 J d G V t T G 9 j Y X R p b 2 4 + P F N 0 Y W J s Z U V u d H J p Z X M g L z 4 8 L 0 l 0 Z W 0 + P E l 0 Z W 0 + P E l 0 Z W 1 M b 2 N h d G l v b j 4 8 S X R l b V R 5 c G U + R m 9 y b X V s Y T w v S X R l b V R 5 c G U + P E l 0 Z W 1 Q Y X R o P l N l Y 3 R p b 2 4 x L 1 R h Y m x l J T I w N S U y M C g y K S 9 E Y X R h N T w v S X R l b V B h d G g + P C 9 J d G V t T G 9 j Y X R p b 2 4 + P F N 0 Y W J s Z U V u d H J p Z X M g L z 4 8 L 0 l 0 Z W 0 + P E l 0 Z W 0 + P E l 0 Z W 1 M b 2 N h d G l v b j 4 8 S X R l b V R 5 c G U + R m 9 y b X V s Y T w v S X R l b V R 5 c G U + P E l 0 Z W 1 Q Y X R o P l N l Y 3 R p b 2 4 x L 1 R h Y m x l J T I w N S U y M C g y K S 9 D a G F u Z 2 V k J T I w V H l w Z T w v S X R l b V B h d G g + P C 9 J d G V t T G 9 j Y X R p b 2 4 + P F N 0 Y W J s Z U V u d H J p Z X M g L z 4 8 L 0 l 0 Z W 0 + P E l 0 Z W 0 + P E l 0 Z W 1 M b 2 N h d G l v b j 4 8 S X R l b V R 5 c G U + R m 9 y b X V s Y T w v S X R l b V R 5 c G U + P E l 0 Z W 1 Q Y X R o P l N l Y 3 R p b 2 4 x L 1 R h Y m x l J T I w N 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2 M D U w N z Z 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l M j A o M i k v U 2 9 1 c m N l P C 9 J d G V t U G F 0 a D 4 8 L 0 l 0 Z W 1 M b 2 N h d G l v b j 4 8 U 3 R h Y m x l R W 5 0 c m l l c y A v P j w v S X R l b T 4 8 S X R l b T 4 8 S X R l b U x v Y 2 F 0 a W 9 u P j x J d G V t V H l w Z T 5 G b 3 J t d W x h P C 9 J d G V t V H l w Z T 4 8 S X R l b V B h d G g + U 2 V j d G l v b j E v V G F i b G U l M j A 2 J T I w K D I p L 0 R h d G E 2 P C 9 J d G V t U G F 0 a D 4 8 L 0 l 0 Z W 1 M b 2 N h d G l v b j 4 8 U 3 R h Y m x l R W 5 0 c m l l c y A v P j w v S X R l b T 4 8 S X R l b T 4 8 S X R l b U x v Y 2 F 0 a W 9 u P j x J d G V t V H l w Z T 5 G b 3 J t d W x h P C 9 J d G V t V H l w Z T 4 8 S X R l b V B h d G g + U 2 V j d G l v b j E v V G F i b G U l M j A 2 J T I w K D I p L 0 N o Y W 5 n Z W Q l M j B U e X B l P C 9 J d G V t U G F 0 a D 4 8 L 0 l 0 Z W 1 M b 2 N h d G l v b j 4 8 U 3 R h Y m x l R W 5 0 c m l l c y A v P j w v S X R l b T 4 8 S X R l b T 4 8 S X R l b U x v Y 2 F 0 a W 9 u P j x J d G V t V H l w Z T 5 G b 3 J t d W x h P C 9 J d G V t V H l w Z T 4 8 S X R l b V B h d G g + U 2 V j d G l v b j E v V G F i b G U l M j A 3 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g 3 N D I 2 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g y K S 9 T b 3 V y Y 2 U 8 L 0 l 0 Z W 1 Q Y X R o P j w v S X R l b U x v Y 2 F 0 a W 9 u P j x T d G F i b G V F b n R y a W V z I C 8 + P C 9 J d G V t P j x J d G V t P j x J d G V t T G 9 j Y X R p b 2 4 + P E l 0 Z W 1 U e X B l P k Z v c m 1 1 b G E 8 L 0 l 0 Z W 1 U e X B l P j x J d G V t U G F 0 a D 5 T Z W N 0 a W 9 u M S 9 U Y W J s Z S U y M D c l M j A o M i k v R G F 0 Y T c 8 L 0 l 0 Z W 1 Q Y X R o P j w v S X R l b U x v Y 2 F 0 a W 9 u P j x T d G F i b G V F b n R y a W V z I C 8 + P C 9 J d G V t P j x J d G V t P j x J d G V t T G 9 j Y X R p b 2 4 + P E l 0 Z W 1 U e X B l P k Z v c m 1 1 b G E 8 L 0 l 0 Z W 1 U e X B l P j x J d G V t U G F 0 a D 5 T Z W N 0 a W 9 u M S 9 U Y W J s Z S U y M D c l M j A o M i k v Q 2 h h b m d l Z C U y M F R 5 c G U 8 L 0 l 0 Z W 1 Q Y X R o P j w v S X R l b U x v Y 2 F 0 a W 9 u P j x T d G F i b G V F b n R y a W V z I C 8 + P C 9 J d G V t P j x J d G V t P j x J d G V t T G 9 j Y X R p b 2 4 + P E l 0 Z W 1 U e X B l P k Z v c m 1 1 b G E 8 L 0 l 0 Z W 1 U e X B l P j x J d G V t U G F 0 a D 5 T Z W N 0 a W 9 u M S 9 U Y W J s Z S U y M D g 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0 O D M x N z E 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J T I w K D I p L 1 N v d X J j Z T w v S X R l b V B h d G g + P C 9 J d G V t T G 9 j Y X R p b 2 4 + P F N 0 Y W J s Z U V u d H J p Z X M g L z 4 8 L 0 l 0 Z W 0 + P E l 0 Z W 0 + P E l 0 Z W 1 M b 2 N h d G l v b j 4 8 S X R l b V R 5 c G U + R m 9 y b X V s Y T w v S X R l b V R 5 c G U + P E l 0 Z W 1 Q Y X R o P l N l Y 3 R p b 2 4 x L 1 R h Y m x l J T I w O C U y M C g y K S 9 E Y X R h O D w v S X R l b V B h d G g + P C 9 J d G V t T G 9 j Y X R p b 2 4 + P F N 0 Y W J s Z U V u d H J p Z X M g L z 4 8 L 0 l 0 Z W 0 + P E l 0 Z W 0 + P E l 0 Z W 1 M b 2 N h d G l v b j 4 8 S X R l b V R 5 c G U + R m 9 y b X V s Y T w v S X R l b V R 5 c G U + P E l 0 Z W 1 Q Y X R o P l N l Y 3 R p b 2 4 x L 1 R h Y m x l J T I w O C U y M C g y K S 9 D a G F u Z 2 V k J T I w V H l w Z T w v S X R l b V B h d G g + P C 9 J d G V t T G 9 j Y X R p b 2 4 + P F N 0 Y W J s Z U V u d H J p Z X M g L z 4 8 L 0 l 0 Z W 0 + P E l 0 Z W 0 + P E l 0 Z W 1 M b 2 N h d G l v b j 4 8 S X R l b V R 5 c G U + R m 9 y b X V s Y T w v S X R l b V R 5 c G U + P E l 0 Z W 1 Q Y X R o P l N l Y 3 R p b 2 4 x L 1 R h Y m x l J T I w 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U w M T E y M z 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l M j A o M i k v U 2 9 1 c m N l P C 9 J d G V t U G F 0 a D 4 8 L 0 l 0 Z W 1 M b 2 N h d G l v b j 4 8 U 3 R h Y m x l R W 5 0 c m l l c y A v P j w v S X R l b T 4 8 S X R l b T 4 8 S X R l b U x v Y 2 F 0 a W 9 u P j x J d G V t V H l w Z T 5 G b 3 J t d W x h P C 9 J d G V t V H l w Z T 4 8 S X R l b V B h d G g + U 2 V j d G l v b j E v V G F i b G U l M j A 5 J T I w K D I p L 0 R h d G E 5 P C 9 J d G V t U G F 0 a D 4 8 L 0 l 0 Z W 1 M b 2 N h d G l v b j 4 8 U 3 R h Y m x l R W 5 0 c m l l c y A v P j w v S X R l b T 4 8 S X R l b T 4 8 S X R l b U x v Y 2 F 0 a W 9 u P j x J d G V t V H l w Z T 5 G b 3 J t d W x h P C 9 J d G V t V H l w Z T 4 8 S X R l b V B h d G g + U 2 V j d G l v b j E v V G F i b G U l M j A 5 J T I w K D I p L 0 N o Y W 5 n Z W Q l M j B U e X B 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T d G F 0 d X M i I F Z h b H V l P S J z Q 2 9 t c G x l d G U i I C 8 + P E V u d H J 5 I F R 5 c G U 9 I k Z p b G x D b 2 x 1 b W 5 O Y W 1 l c y I g V m F s d W U 9 I n N b J n F 1 b 3 Q 7 4 L i r 4 L i l 4 L i x 4 L i B 4 L i X 4 L i j 4 L i x 4 L i e 4 L i i 4 L m M L j E m c X V v d D s s J n F 1 b 3 Q 7 4 L i r 4 L i l 4 L i x 4 L i B 4 L i X 4 L i j 4 L i x 4 L i e 4 L i i 4 L m M L j I m c X V v d D s s J n F 1 b 3 Q 7 4 L m A 4 L i b 4 L i 0 4 L i U J n F 1 b 3 Q 7 L C Z x d W 9 0 O + C 4 q u C 4 u e C 4 h + C 4 q u C 4 u O C 4 l C Z x d W 9 0 O y w m c X V v d D v g u J X g u Y j g u L P g u K r g u L j g u J Q m c X V v d D s s J n F 1 b 3 Q 7 4 L i l 4 L m I 4 L i y 4 L i q 4 L i 4 4 L i U J n F 1 b 3 Q 7 L C Z x d W 9 0 O + C 5 g O C 4 m + C 4 p e C 4 t e C 5 i O C 4 o u C 4 m S D g u Y H g u J v g u K X g u I c m c X V v d D s s J n F 1 b 3 Q 7 J e C 5 g O C 4 m + C 4 p e C 4 t e C 5 i O C 4 o u C 4 m S D g u Y H g u J v g u K X g u I c m c X V v d D s s J n F 1 b 3 Q 7 4 L m A 4 L i q 4 L i Z 4 L i t I O C 4 i + C 4 t + C 5 i e C 4 r S Z x d W 9 0 O y w m c X V v d D v g u Y D g u K r g u J n g u K 0 g 4 L i C 4 L i y 4 L i i J n F 1 b 3 Q 7 L C Z x d W 9 0 O + C 4 m + C 4 o + C 4 t O C 4 o e C 4 s u C 4 k y A o 4 L i r 4 L i 4 4 L m J 4 L i Z K S Z x d W 9 0 O y w m c X V v d D v g u K H g u L n g u K X g u I T g u Y j g u L I g K F x 1 M D A y N z A w M C D g u J r g u L L g u J c p J n F 1 b 3 Q 7 X S I g L z 4 8 R W 5 0 c n k g V H l w Z T 0 i R m l s b E N v b H V t b l R 5 c G V z I i B W Y W x 1 Z T 0 i c 0 J n W U F B Q U F B Q U F B Q U F B Q U E i I C 8 + P E V u d H J 5 I F R 5 c G U 9 I k Z p b G x M Y X N 0 V X B k Y X R l Z C I g V m F s d W U 9 I m Q y M D I z L T A y L T A z V D A 4 O j M 4 O j I w L j g 1 M T c z M j B a I i A v P j x F b n R y e S B U e X B l P S J G a W x s R X J y b 3 J D b 3 V u d C I g V m F s d W U 9 I m w w I i A v P j x F b n R y e S B U e X B l P S J G a W x s R X J y b 3 J D b 2 R l I i B W Y W x 1 Z T 0 i c 1 V u a 2 5 v d 2 4 i I C 8 + P E V u d H J 5 I F R 5 c G U 9 I l F 1 Z X J 5 S U Q i I F Z h b H V l P S J z Z T B i M G Q 2 M m E t N W I y Z S 0 0 Y z E 1 L W I z Y T E t N j Z i Z G U 2 Z G J l N z V k I i A v P j x F b n R y e S B U e X B l P S J S Z W N v d m V y e V R h c m d l d F N o Z W V 0 I i B W Y W x 1 Z T 0 i c 1 B y a W N l M i I g L z 4 8 R W 5 0 c n k g V H l w Z T 0 i U m V j b 3 Z l c n l U Y X J n Z X R D b 2 x 1 b W 4 i I F Z h b H V l P S J s M S I g L z 4 8 R W 5 0 c n k g V H l w Z T 0 i U m V j b 3 Z l c n l U Y X J n Z X R S b 3 c i I F Z h b H V l P S J s M S I g L z 4 8 R W 5 0 c n k g V H l w Z T 0 i R m l s b E N v d W 5 0 I i B W Y W x 1 Z T 0 i b D g 3 N y I g L z 4 8 R W 5 0 c n k g V H l w Z T 0 i R m l s b F R h c m d l d E 5 h b W V D d X N 0 b 2 1 p e m V k I i B W Y W x 1 Z T 0 i b D E i I C 8 + P E V u d H J 5 I F R 5 c G U 9 I l J l b G F 0 a W 9 u c 2 h p c E l u Z m 9 D b 2 5 0 Y W l u Z X I i I F Z h b H V l P S J z e y Z x d W 9 0 O 2 N v b H V t b k N v d W 5 0 J n F 1 b 3 Q 7 O j E y L C Z x d W 9 0 O 2 t l e U N v b H V t b k 5 h b W V z J n F 1 b 3 Q 7 O l t d L C Z x d W 9 0 O 3 F 1 Z X J 5 U m V s Y X R p b 2 5 z a G l w c y Z x d W 9 0 O z p b X S w m c X V v d D t j b 2 x 1 b W 5 J Z G V u d G l 0 a W V z J n F 1 b 3 Q 7 O l s m c X V v d D t T Z W N 0 a W 9 u M S / g u Y D g u I H g u K n g u J X g u K P g u Y H g u K X g u L D g u K 3 g u L j g u J X g u K r g u L L g u K v g u I H g u K P g u K P g u K H g u K 3 g u L L g u K v g u L L g u K M g K E F H U k 8 p I F x 1 M D A z Z V x 1 M D A z Z S D g u J j g u L j g u K P g u I H g u L T g u I j g u I H g u L L g u K P g u Y D g u I H g u K n g u J X g u K M g K E F H U k k p L 0 F 1 d G 9 S Z W 1 v d m V k Q 2 9 s d W 1 u c z E u e + C 4 q + C 4 p e C 4 s e C 4 g e C 4 l + C 4 o + C 4 s e C 4 n u C 4 o u C 5 j C 4 x L D B 9 J n F 1 b 3 Q 7 L C Z x d W 9 0 O 1 N l Y 3 R p b 2 4 x L + C 5 g O C 4 g e C 4 q e C 4 l e C 4 o + C 5 g e C 4 p e C 4 s O C 4 r e C 4 u O C 4 l e C 4 q u C 4 s u C 4 q + C 4 g e C 4 o + C 4 o + C 4 o e C 4 r e C 4 s u C 4 q + C 4 s u C 4 o y A o Q U d S T y k g X H U w M D N l X H U w M D N l I O C 4 m O C 4 u O C 4 o + C 4 g e C 4 t O C 4 i O C 4 g e C 4 s u C 4 o + C 5 g O C 4 g e C 4 q e C 4 l e C 4 o y A o Q U d S S S k v Q X V 0 b 1 J l b W 9 2 Z W R D b 2 x 1 b W 5 z M S 5 7 4 L i r 4 L i l 4 L i x 4 L i B 4 L i X 4 L i j 4 L i x 4 L i e 4 L i i 4 L m M L j I s M X 0 m c X V v d D s s J n F 1 b 3 Q 7 U 2 V j d G l v b j E v 4 L m A 4 L i B 4 L i p 4 L i V 4 L i j 4 L m B 4 L i l 4 L i w 4 L i t 4 L i 4 4 L i V 4 L i q 4 L i y 4 L i r 4 L i B 4 L i j 4 L i j 4 L i h 4 L i t 4 L i y 4 L i r 4 L i y 4 L i j I C h B R 1 J P K S B c d T A w M 2 V c d T A w M 2 U g 4 L i Y 4 L i 4 4 L i j 4 L i B 4 L i 0 4 L i I 4 L i B 4 L i y 4 L i j 4 L m A 4 L i B 4 L i p 4 L i V 4 L i j I C h B R 1 J J K S 9 B d X R v U m V t b 3 Z l Z E N v b H V t b n M x L n v g u Y D g u J v g u L T g u J Q s M n 0 m c X V v d D s s J n F 1 b 3 Q 7 U 2 V j d G l v b j E v 4 L m A 4 L i B 4 L i p 4 L i V 4 L i j 4 L m B 4 L i l 4 L i w 4 L i t 4 L i 4 4 L i V 4 L i q 4 L i y 4 L i r 4 L i B 4 L i j 4 L i j 4 L i h 4 L i t 4 L i y 4 L i r 4 L i y 4 L i j I C h B R 1 J P K S B c d T A w M 2 V c d T A w M 2 U g 4 L i Y 4 L i 4 4 L i j 4 L i B 4 L i 0 4 L i I 4 L i B 4 L i y 4 L i j 4 L m A 4 L i B 4 L i p 4 L i V 4 L i j I C h B R 1 J J K S 9 B d X R v U m V t b 3 Z l Z E N v b H V t b n M x L n v g u K r g u L n g u I f g u K r g u L j g u J Q s M 3 0 m c X V v d D s s J n F 1 b 3 Q 7 U 2 V j d G l v b j E v 4 L m A 4 L i B 4 L i p 4 L i V 4 L i j 4 L m B 4 L i l 4 L i w 4 L i t 4 L i 4 4 L i V 4 L i q 4 L i y 4 L i r 4 L i B 4 L i j 4 L i j 4 L i h 4 L i t 4 L i y 4 L i r 4 L i y 4 L i j I C h B R 1 J P K S B c d T A w M 2 V c d T A w M 2 U g 4 L i Y 4 L i 4 4 L i j 4 L i B 4 L i 0 4 L i I 4 L i B 4 L i y 4 L i j 4 L m A 4 L i B 4 L i p 4 L i V 4 L i j I C h B R 1 J J K S 9 B d X R v U m V t b 3 Z l Z E N v b H V t b n M x L n v g u J X g u Y j g u L P g u K r g u L j g u J Q s N H 0 m c X V v d D s s J n F 1 b 3 Q 7 U 2 V j d G l v b j E v 4 L m A 4 L i B 4 L i p 4 L i V 4 L i j 4 L m B 4 L i l 4 L i w 4 L i t 4 L i 4 4 L i V 4 L i q 4 L i y 4 L i r 4 L i B 4 L i j 4 L i j 4 L i h 4 L i t 4 L i y 4 L i r 4 L i y 4 L i j I C h B R 1 J P K S B c d T A w M 2 V c d T A w M 2 U g 4 L i Y 4 L i 4 4 L i j 4 L i B 4 L i 0 4 L i I 4 L i B 4 L i y 4 L i j 4 L m A 4 L i B 4 L i p 4 L i V 4 L i j I C h B R 1 J J K S 9 B d X R v U m V t b 3 Z l Z E N v b H V t b n M x L n v g u K X g u Y j g u L L g u K r g u L j g u J Q s N X 0 m c X V v d D s s J n F 1 b 3 Q 7 U 2 V j d G l v b j E v 4 L m A 4 L i B 4 L i p 4 L i V 4 L i j 4 L m B 4 L i l 4 L i w 4 L i t 4 L i 4 4 L i V 4 L i q 4 L i y 4 L i r 4 L i B 4 L i j 4 L i j 4 L i h 4 L i t 4 L i y 4 L i r 4 L i y 4 L i j I C h B R 1 J P K S B c d T A w M 2 V c d T A w M 2 U g 4 L i Y 4 L i 4 4 L i j 4 L i B 4 L i 0 4 L i I 4 L i B 4 L i y 4 L i j 4 L m A 4 L i B 4 L i p 4 L i V 4 L i j I C h B R 1 J J K S 9 B d X R v U m V t b 3 Z l Z E N v b H V t b n M x L n v g u Y D g u J v g u K X g u L X g u Y j g u K L g u J k g 4 L m B 4 L i b 4 L i l 4 L i H L D Z 9 J n F 1 b 3 Q 7 L C Z x d W 9 0 O 1 N l Y 3 R p b 2 4 x L + C 5 g O C 4 g e C 4 q e C 4 l e C 4 o + C 5 g e C 4 p e C 4 s O C 4 r e C 4 u O C 4 l e C 4 q u C 4 s u C 4 q + C 4 g e C 4 o + C 4 o + C 4 o e C 4 r e C 4 s u C 4 q + C 4 s u C 4 o y A o Q U d S T y k g X H U w M D N l X H U w M D N l I O C 4 m O C 4 u O C 4 o + C 4 g e C 4 t O C 4 i O C 4 g e C 4 s u C 4 o + C 5 g O C 4 g e C 4 q e C 4 l e C 4 o y A o Q U d S S S k v Q X V 0 b 1 J l b W 9 2 Z W R D b 2 x 1 b W 5 z M S 5 7 J e C 5 g O C 4 m + C 4 p e C 4 t e C 5 i O C 4 o u C 4 m S D g u Y H g u J v g u K X g u I c s N 3 0 m c X V v d D s s J n F 1 b 3 Q 7 U 2 V j d G l v b j E v 4 L m A 4 L i B 4 L i p 4 L i V 4 L i j 4 L m B 4 L i l 4 L i w 4 L i t 4 L i 4 4 L i V 4 L i q 4 L i y 4 L i r 4 L i B 4 L i j 4 L i j 4 L i h 4 L i t 4 L i y 4 L i r 4 L i y 4 L i j I C h B R 1 J P K S B c d T A w M 2 V c d T A w M 2 U g 4 L i Y 4 L i 4 4 L i j 4 L i B 4 L i 0 4 L i I 4 L i B 4 L i y 4 L i j 4 L m A 4 L i B 4 L i p 4 L i V 4 L i j I C h B R 1 J J K S 9 B d X R v U m V t b 3 Z l Z E N v b H V t b n M x L n v g u Y D g u K r g u J n g u K 0 g 4 L i L 4 L i 3 4 L m J 4 L i t L D h 9 J n F 1 b 3 Q 7 L C Z x d W 9 0 O 1 N l Y 3 R p b 2 4 x L + C 5 g O C 4 g e C 4 q e C 4 l e C 4 o + C 5 g e C 4 p e C 4 s O C 4 r e C 4 u O C 4 l e C 4 q u C 4 s u C 4 q + C 4 g e C 4 o + C 4 o + C 4 o e C 4 r e C 4 s u C 4 q + C 4 s u C 4 o y A o Q U d S T y k g X H U w M D N l X H U w M D N l I O C 4 m O C 4 u O C 4 o + C 4 g e C 4 t O C 4 i O C 4 g e C 4 s u C 4 o + C 5 g O C 4 g e C 4 q e C 4 l e C 4 o y A o Q U d S S S k v Q X V 0 b 1 J l b W 9 2 Z W R D b 2 x 1 b W 5 z M S 5 7 4 L m A 4 L i q 4 L i Z 4 L i t I O C 4 g u C 4 s u C 4 o i w 5 f S Z x d W 9 0 O y w m c X V v d D t T Z W N 0 a W 9 u M S / g u Y D g u I H g u K n g u J X g u K P g u Y H g u K X g u L D g u K 3 g u L j g u J X g u K r g u L L g u K v g u I H g u K P g u K P g u K H g u K 3 g u L L g u K v g u L L g u K M g K E F H U k 8 p I F x 1 M D A z Z V x 1 M D A z Z S D g u J j g u L j g u K P g u I H g u L T g u I j g u I H g u L L g u K P g u Y D g u I H g u K n g u J X g u K M g K E F H U k k p L 0 F 1 d G 9 S Z W 1 v d m V k Q 2 9 s d W 1 u c z E u e + C 4 m + C 4 o + C 4 t O C 4 o e C 4 s u C 4 k y A o 4 L i r 4 L i 4 4 L m J 4 L i Z K S w x M H 0 m c X V v d D s s J n F 1 b 3 Q 7 U 2 V j d G l v b j E v 4 L m A 4 L i B 4 L i p 4 L i V 4 L i j 4 L m B 4 L i l 4 L i w 4 L i t 4 L i 4 4 L i V 4 L i q 4 L i y 4 L i r 4 L i B 4 L i j 4 L i j 4 L i h 4 L i t 4 L i y 4 L i r 4 L i y 4 L i j I C h B R 1 J P K S B c d T A w M 2 V c d T A w M 2 U g 4 L i Y 4 L i 4 4 L i j 4 L i B 4 L i 0 4 L i I 4 L i B 4 L i y 4 L i j 4 L m A 4 L i B 4 L i p 4 L i V 4 L i j I C h B R 1 J J K S 9 B d X R v U m V t b 3 Z l Z E N v b H V t b n M x L n v g u K H g u L n g u K X g u I T g u Y j g u L I g K F x 1 M D A y N z A w M C D g u J r g u L L g u J c p L D E x f S Z x d W 9 0 O 1 0 s J n F 1 b 3 Q 7 Q 2 9 s d W 1 u Q 2 9 1 b n Q m c X V v d D s 6 M T I s J n F 1 b 3 Q 7 S 2 V 5 Q 2 9 s d W 1 u T m F t Z X M m c X V v d D s 6 W 1 0 s J n F 1 b 3 Q 7 Q 2 9 s d W 1 u S W R l b n R p d G l l c y Z x d W 9 0 O z p b J n F 1 b 3 Q 7 U 2 V j d G l v b j E v 4 L m A 4 L i B 4 L i p 4 L i V 4 L i j 4 L m B 4 L i l 4 L i w 4 L i t 4 L i 4 4 L i V 4 L i q 4 L i y 4 L i r 4 L i B 4 L i j 4 L i j 4 L i h 4 L i t 4 L i y 4 L i r 4 L i y 4 L i j I C h B R 1 J P K S B c d T A w M 2 V c d T A w M 2 U g 4 L i Y 4 L i 4 4 L i j 4 L i B 4 L i 0 4 L i I 4 L i B 4 L i y 4 L i j 4 L m A 4 L i B 4 L i p 4 L i V 4 L i j I C h B R 1 J J K S 9 B d X R v U m V t b 3 Z l Z E N v b H V t b n M x L n v g u K v g u K X g u L H g u I H g u J f g u K P g u L H g u J 7 g u K L g u Y w u M S w w f S Z x d W 9 0 O y w m c X V v d D t T Z W N 0 a W 9 u M S / g u Y D g u I H g u K n g u J X g u K P g u Y H g u K X g u L D g u K 3 g u L j g u J X g u K r g u L L g u K v g u I H g u K P g u K P g u K H g u K 3 g u L L g u K v g u L L g u K M g K E F H U k 8 p I F x 1 M D A z Z V x 1 M D A z Z S D g u J j g u L j g u K P g u I H g u L T g u I j g u I H g u L L g u K P g u Y D g u I H g u K n g u J X g u K M g K E F H U k k p L 0 F 1 d G 9 S Z W 1 v d m V k Q 2 9 s d W 1 u c z E u e + C 4 q + C 4 p e C 4 s e C 4 g e C 4 l + C 4 o + C 4 s e C 4 n u C 4 o u C 5 j C 4 y L D F 9 J n F 1 b 3 Q 7 L C Z x d W 9 0 O 1 N l Y 3 R p b 2 4 x L + C 5 g O C 4 g e C 4 q e C 4 l e C 4 o + C 5 g e C 4 p e C 4 s O C 4 r e C 4 u O C 4 l e C 4 q u C 4 s u C 4 q + C 4 g e C 4 o + C 4 o + C 4 o e C 4 r e C 4 s u C 4 q + C 4 s u C 4 o y A o Q U d S T y k g X H U w M D N l X H U w M D N l I O C 4 m O C 4 u O C 4 o + C 4 g e C 4 t O C 4 i O C 4 g e C 4 s u C 4 o + C 5 g O C 4 g e C 4 q e C 4 l e C 4 o y A o Q U d S S S k v Q X V 0 b 1 J l b W 9 2 Z W R D b 2 x 1 b W 5 z M S 5 7 4 L m A 4 L i b 4 L i 0 4 L i U L D J 9 J n F 1 b 3 Q 7 L C Z x d W 9 0 O 1 N l Y 3 R p b 2 4 x L + C 5 g O C 4 g e C 4 q e C 4 l e C 4 o + C 5 g e C 4 p e C 4 s O C 4 r e C 4 u O C 4 l e C 4 q u C 4 s u C 4 q + C 4 g e C 4 o + C 4 o + C 4 o e C 4 r e C 4 s u C 4 q + C 4 s u C 4 o y A o Q U d S T y k g X H U w M D N l X H U w M D N l I O C 4 m O C 4 u O C 4 o + C 4 g e C 4 t O C 4 i O C 4 g e C 4 s u C 4 o + C 5 g O C 4 g e C 4 q e C 4 l e C 4 o y A o Q U d S S S k v Q X V 0 b 1 J l b W 9 2 Z W R D b 2 x 1 b W 5 z M S 5 7 4 L i q 4 L i 5 4 L i H 4 L i q 4 L i 4 4 L i U L D N 9 J n F 1 b 3 Q 7 L C Z x d W 9 0 O 1 N l Y 3 R p b 2 4 x L + C 5 g O C 4 g e C 4 q e C 4 l e C 4 o + C 5 g e C 4 p e C 4 s O C 4 r e C 4 u O C 4 l e C 4 q u C 4 s u C 4 q + C 4 g e C 4 o + C 4 o + C 4 o e C 4 r e C 4 s u C 4 q + C 4 s u C 4 o y A o Q U d S T y k g X H U w M D N l X H U w M D N l I O C 4 m O C 4 u O C 4 o + C 4 g e C 4 t O C 4 i O C 4 g e C 4 s u C 4 o + C 5 g O C 4 g e C 4 q e C 4 l e C 4 o y A o Q U d S S S k v Q X V 0 b 1 J l b W 9 2 Z W R D b 2 x 1 b W 5 z M S 5 7 4 L i V 4 L m I 4 L i z 4 L i q 4 L i 4 4 L i U L D R 9 J n F 1 b 3 Q 7 L C Z x d W 9 0 O 1 N l Y 3 R p b 2 4 x L + C 5 g O C 4 g e C 4 q e C 4 l e C 4 o + C 5 g e C 4 p e C 4 s O C 4 r e C 4 u O C 4 l e C 4 q u C 4 s u C 4 q + C 4 g e C 4 o + C 4 o + C 4 o e C 4 r e C 4 s u C 4 q + C 4 s u C 4 o y A o Q U d S T y k g X H U w M D N l X H U w M D N l I O C 4 m O C 4 u O C 4 o + C 4 g e C 4 t O C 4 i O C 4 g e C 4 s u C 4 o + C 5 g O C 4 g e C 4 q e C 4 l e C 4 o y A o Q U d S S S k v Q X V 0 b 1 J l b W 9 2 Z W R D b 2 x 1 b W 5 z M S 5 7 4 L i l 4 L m I 4 L i y 4 L i q 4 L i 4 4 L i U L D V 9 J n F 1 b 3 Q 7 L C Z x d W 9 0 O 1 N l Y 3 R p b 2 4 x L + C 5 g O C 4 g e C 4 q e C 4 l e C 4 o + C 5 g e C 4 p e C 4 s O C 4 r e C 4 u O C 4 l e C 4 q u C 4 s u C 4 q + C 4 g e C 4 o + C 4 o + C 4 o e C 4 r e C 4 s u C 4 q + C 4 s u C 4 o y A o Q U d S T y k g X H U w M D N l X H U w M D N l I O C 4 m O C 4 u O C 4 o + C 4 g e C 4 t O C 4 i O C 4 g e C 4 s u C 4 o + C 5 g O C 4 g e C 4 q e C 4 l e C 4 o y A o Q U d S S S k v Q X V 0 b 1 J l b W 9 2 Z W R D b 2 x 1 b W 5 z M S 5 7 4 L m A 4 L i b 4 L i l 4 L i 1 4 L m I 4 L i i 4 L i Z I O C 5 g e C 4 m + C 4 p e C 4 h y w 2 f S Z x d W 9 0 O y w m c X V v d D t T Z W N 0 a W 9 u M S / g u Y D g u I H g u K n g u J X g u K P g u Y H g u K X g u L D g u K 3 g u L j g u J X g u K r g u L L g u K v g u I H g u K P g u K P g u K H g u K 3 g u L L g u K v g u L L g u K M g K E F H U k 8 p I F x 1 M D A z Z V x 1 M D A z Z S D g u J j g u L j g u K P g u I H g u L T g u I j g u I H g u L L g u K P g u Y D g u I H g u K n g u J X g u K M g K E F H U k k p L 0 F 1 d G 9 S Z W 1 v d m V k Q 2 9 s d W 1 u c z E u e y X g u Y D g u J v g u K X g u L X g u Y j g u K L g u J k g 4 L m B 4 L i b 4 L i l 4 L i H L D d 9 J n F 1 b 3 Q 7 L C Z x d W 9 0 O 1 N l Y 3 R p b 2 4 x L + C 5 g O C 4 g e C 4 q e C 4 l e C 4 o + C 5 g e C 4 p e C 4 s O C 4 r e C 4 u O C 4 l e C 4 q u C 4 s u C 4 q + C 4 g e C 4 o + C 4 o + C 4 o e C 4 r e C 4 s u C 4 q + C 4 s u C 4 o y A o Q U d S T y k g X H U w M D N l X H U w M D N l I O C 4 m O C 4 u O C 4 o + C 4 g e C 4 t O C 4 i O C 4 g e C 4 s u C 4 o + C 5 g O C 4 g e C 4 q e C 4 l e C 4 o y A o Q U d S S S k v Q X V 0 b 1 J l b W 9 2 Z W R D b 2 x 1 b W 5 z M S 5 7 4 L m A 4 L i q 4 L i Z 4 L i t I O C 4 i + C 4 t + C 5 i e C 4 r S w 4 f S Z x d W 9 0 O y w m c X V v d D t T Z W N 0 a W 9 u M S / g u Y D g u I H g u K n g u J X g u K P g u Y H g u K X g u L D g u K 3 g u L j g u J X g u K r g u L L g u K v g u I H g u K P g u K P g u K H g u K 3 g u L L g u K v g u L L g u K M g K E F H U k 8 p I F x 1 M D A z Z V x 1 M D A z Z S D g u J j g u L j g u K P g u I H g u L T g u I j g u I H g u L L g u K P g u Y D g u I H g u K n g u J X g u K M g K E F H U k k p L 0 F 1 d G 9 S Z W 1 v d m V k Q 2 9 s d W 1 u c z E u e + C 5 g O C 4 q u C 4 m e C 4 r S D g u I L g u L L g u K I s O X 0 m c X V v d D s s J n F 1 b 3 Q 7 U 2 V j d G l v b j E v 4 L m A 4 L i B 4 L i p 4 L i V 4 L i j 4 L m B 4 L i l 4 L i w 4 L i t 4 L i 4 4 L i V 4 L i q 4 L i y 4 L i r 4 L i B 4 L i j 4 L i j 4 L i h 4 L i t 4 L i y 4 L i r 4 L i y 4 L i j I C h B R 1 J P K S B c d T A w M 2 V c d T A w M 2 U g 4 L i Y 4 L i 4 4 L i j 4 L i B 4 L i 0 4 L i I 4 L i B 4 L i y 4 L i j 4 L m A 4 L i B 4 L i p 4 L i V 4 L i j I C h B R 1 J J K S 9 B d X R v U m V t b 3 Z l Z E N v b H V t b n M x L n v g u J v g u K P g u L T g u K H g u L L g u J M g K O C 4 q + C 4 u O C 5 i e C 4 m S k s M T B 9 J n F 1 b 3 Q 7 L C Z x d W 9 0 O 1 N l Y 3 R p b 2 4 x L + C 5 g O C 4 g e C 4 q e C 4 l e C 4 o + C 5 g e C 4 p e C 4 s O C 4 r e C 4 u O C 4 l e C 4 q u C 4 s u C 4 q + C 4 g e C 4 o + C 4 o + C 4 o e C 4 r e C 4 s u C 4 q + C 4 s u C 4 o y A o Q U d S T y k g X H U w M D N l X H U w M D N l I O C 4 m O C 4 u O C 4 o + C 4 g e C 4 t O C 4 i O C 4 g e C 4 s u C 4 o + C 5 g O C 4 g e C 4 q e C 4 l e C 4 o y A o Q U d S S S k v Q X V 0 b 1 J l b W 9 2 Z W R D b 2 x 1 b W 5 z M S 5 7 4 L i h 4 L i 5 4 L i l 4 L i E 4 L m I 4 L i y I C h c d T A w M j c w M D A g 4 L i a 4 L i y 4 L i X K S w x M X 0 m c X V v d D t d L C Z x d W 9 0 O 1 J l b G F 0 a W 9 u c 2 h p c E l u Z m 8 m c X V v d D s 6 W 1 1 9 I i A v P j x F b n R y e S B U e X B l P S J B Z G R l Z F R v R G F 0 Y U 1 v Z G V s I i B W Y W x 1 Z T 0 i b D A 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E Y X R h M j 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B c H B l b m R l Z C U y M F F 1 Z X J 5 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0 F w c G V u Z G V k J T I w U X V l c n k x 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1 N w b G l 0 J T I w Q 2 9 s d W 1 u J T I w Y n k l M j B E Z W x p b W l 0 Z X I 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v Q 2 h h b m d l Z C U y M F R 5 c G U x 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y O T Q y M z Q x W i I g L z 4 8 R W 5 0 c n k g V H l w Z T 0 i U m V s Y X R p b 2 5 z a G l w S W 5 m b 0 N v b n R h a W 5 l c i I g V m F s d W U 9 I n N 7 J n F 1 b 3 Q 7 Y 2 9 s d W 1 u Q 2 9 1 b n Q m c X V v d D s 6 M T E s J n F 1 b 3 Q 7 a 2 V 5 Q 2 9 s d W 1 u T m F t Z X M m c X V v d D s 6 W 1 0 s J n F 1 b 3 Q 7 c X V l c n l S Z W x h d G l v b n N o a X B z J n F 1 b 3 Q 7 O l t d L C Z x d W 9 0 O 2 N v b H V t b k l k Z W 5 0 a X R p Z X M m c X V v d D s 6 W y Z x d W 9 0 O 1 N l Y 3 R p b 2 4 x L + C 5 g O C 4 g e C 4 q e C 4 l e C 4 o + C 5 g e C 4 p e C 4 s O C 4 r e C 4 u O C 4 l e C 4 q u C 4 s u C 4 q + C 4 g e C 4 o + C 4 o + C 4 o e C 4 r e C 4 s u C 4 q + C 4 s u C 4 o y A o Q U d S T y k g X H U w M D N l X H U w M D N l I O C 4 r e C 4 s u C 4 q + C 4 s u C 4 o + C 5 g e C 4 p e C 4 s O C 5 g O C 4 h O C 4 o + C 4 t + C 5 i O C 4 r e C 4 h + C 4 l O C 4 t + C 5 i O C 4 o S A o R k 9 P R C k v Q X V 0 b 1 J l b W 9 2 Z W R D b 2 x 1 b W 5 z M S 5 7 4 L i r 4 L i l 4 L i x 4 L i B 4 L i X 4 L i j 4 L i x 4 L i e 4 L i i 4 L m M L D B 9 J n F 1 b 3 Q 7 L C Z x d W 9 0 O 1 N l Y 3 R p b 2 4 x L + C 5 g O C 4 g e C 4 q e C 4 l e C 4 o + C 5 g e C 4 p e C 4 s O C 4 r e C 4 u O C 4 l e C 4 q u C 4 s u C 4 q + C 4 g e C 4 o + C 4 o + C 4 o e C 4 r e C 4 s u C 4 q + C 4 s u C 4 o y A o Q U d S T y k g X H U w M D N l X H U w M D N l I O C 4 r e C 4 s u C 4 q + C 4 s u C 4 o + C 5 g e C 4 p e C 4 s O C 5 g O C 4 h O C 4 o + C 4 t + C 5 i O C 4 r e C 4 h + C 4 l O C 4 t + C 5 i O C 4 o S A o R k 9 P R C k v Q X V 0 b 1 J l b W 9 2 Z W R D b 2 x 1 b W 5 z M S 5 7 4 L m A 4 L i b 4 L i 0 4 L i U L D F 9 J n F 1 b 3 Q 7 L C Z x d W 9 0 O 1 N l Y 3 R p b 2 4 x L + C 5 g O C 4 g e C 4 q e C 4 l e C 4 o + C 5 g e C 4 p e C 4 s O C 4 r e C 4 u O C 4 l e C 4 q u C 4 s u C 4 q + C 4 g e C 4 o + C 4 o + C 4 o e C 4 r e C 4 s u C 4 q + C 4 s u C 4 o y A o Q U d S T y k g X H U w M D N l X H U w M D N l I O C 4 r e C 4 s u C 4 q + C 4 s u C 4 o + C 5 g e C 4 p e C 4 s O C 5 g O C 4 h O C 4 o + C 4 t + C 5 i O C 4 r e C 4 h + C 4 l O C 4 t + C 5 i O C 4 o S A o R k 9 P R C k v Q X V 0 b 1 J l b W 9 2 Z W R D b 2 x 1 b W 5 z M S 5 7 4 L i q 4 L i 5 4 L i H 4 L i q 4 L i 4 4 L i U L D J 9 J n F 1 b 3 Q 7 L C Z x d W 9 0 O 1 N l Y 3 R p b 2 4 x L + C 5 g O C 4 g e C 4 q e C 4 l e C 4 o + C 5 g e C 4 p e C 4 s O C 4 r e C 4 u O C 4 l e C 4 q u C 4 s u C 4 q + C 4 g e C 4 o + C 4 o + C 4 o e C 4 r e C 4 s u C 4 q + C 4 s u C 4 o y A o Q U d S T y k g X H U w M D N l X H U w M D N l I O C 4 r e C 4 s u C 4 q + C 4 s u C 4 o + C 5 g e C 4 p e C 4 s O C 5 g O C 4 h O C 4 o + C 4 t + C 5 i O C 4 r e C 4 h + C 4 l O C 4 t + C 5 i O C 4 o S A o R k 9 P R C k v Q X V 0 b 1 J l b W 9 2 Z W R D b 2 x 1 b W 5 z M S 5 7 4 L i V 4 L m I 4 L i z 4 L i q 4 L i 4 4 L i U L D N 9 J n F 1 b 3 Q 7 L C Z x d W 9 0 O 1 N l Y 3 R p b 2 4 x L + C 5 g O C 4 g e C 4 q e C 4 l e C 4 o + C 5 g e C 4 p e C 4 s O C 4 r e C 4 u O C 4 l e C 4 q u C 4 s u C 4 q + C 4 g e C 4 o + C 4 o + C 4 o e C 4 r e C 4 s u C 4 q + C 4 s u C 4 o y A o Q U d S T y k g X H U w M D N l X H U w M D N l I O C 4 r e C 4 s u C 4 q + C 4 s u C 4 o + C 5 g e C 4 p e C 4 s O C 5 g O C 4 h O C 4 o + C 4 t + C 5 i O C 4 r e C 4 h + C 4 l O C 4 t + C 5 i O C 4 o S A o R k 9 P R C k v Q X V 0 b 1 J l b W 9 2 Z W R D b 2 x 1 b W 5 z M S 5 7 4 L i l 4 L m I 4 L i y 4 L i q 4 L i 4 4 L i U L D R 9 J n F 1 b 3 Q 7 L C Z x d W 9 0 O 1 N l Y 3 R p b 2 4 x L + C 5 g O C 4 g e C 4 q e C 4 l e C 4 o + C 5 g e C 4 p e C 4 s O C 4 r e C 4 u O C 4 l e C 4 q u C 4 s u C 4 q + C 4 g e C 4 o + C 4 o + C 4 o e C 4 r e C 4 s u C 4 q + C 4 s u C 4 o y A o Q U d S T y k g X H U w M D N l X H U w M D N l I O C 4 r e C 4 s u C 4 q + C 4 s u C 4 o + C 5 g e C 4 p e C 4 s O C 5 g O C 4 h O C 4 o + C 4 t + C 5 i O C 4 r e C 4 h + C 4 l O C 4 t + C 5 i O C 4 o S A o R k 9 P R C k v Q X V 0 b 1 J l b W 9 2 Z W R D b 2 x 1 b W 5 z M S 5 7 4 L m A 4 L i b 4 L i l 4 L i 1 4 L m I 4 L i i 4 L i Z I O C 5 g e C 4 m + C 4 p e C 4 h y w 1 f S Z x d W 9 0 O y w m c X V v d D t T Z W N 0 a W 9 u M S / g u Y D g u I H g u K n g u J X g u K P g u Y H g u K X g u L D g u K 3 g u L j g u J X g u K r g u L L g u K v g u I H g u K P g u K P g u K H g u K 3 g u L L g u K v g u L L g u K M g K E F H U k 8 p I F x 1 M D A z Z V x 1 M D A z Z S D g u K 3 g u L L g u K v g u L L g u K P g u Y H g u K X g u L D g u Y D g u I T g u K P g u L f g u Y j g u K 3 g u I f g u J T g u L f g u Y j g u K E g K E Z P T 0 Q p L 0 F 1 d G 9 S Z W 1 v d m V k Q 2 9 s d W 1 u c z E u e y X g u Y D g u J v g u K X g u L X g u Y j g u K L g u J k g 4 L m B 4 L i b 4 L i l 4 L i H L D Z 9 J n F 1 b 3 Q 7 L C Z x d W 9 0 O 1 N l Y 3 R p b 2 4 x L + C 5 g O C 4 g e C 4 q e C 4 l e C 4 o + C 5 g e C 4 p e C 4 s O C 4 r e C 4 u O C 4 l e C 4 q u C 4 s u C 4 q + C 4 g e C 4 o + C 4 o + C 4 o e C 4 r e C 4 s u C 4 q + C 4 s u C 4 o y A o Q U d S T y k g X H U w M D N l X H U w M D N l I O C 4 r e C 4 s u C 4 q + C 4 s u C 4 o + C 5 g e C 4 p e C 4 s O C 5 g O C 4 h O C 4 o + C 4 t + C 5 i O C 4 r e C 4 h + C 4 l O C 4 t + C 5 i O C 4 o S A o R k 9 P R C k v Q X V 0 b 1 J l b W 9 2 Z W R D b 2 x 1 b W 5 z M S 5 7 4 L m A 4 L i q 4 L i Z 4 L i t I O C 4 i + C 4 t + C 5 i e C 4 r S w 3 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L g u L L g u K I s O H 0 m c X V v d D s s J n F 1 b 3 Q 7 U 2 V j d G l v b j E v 4 L m A 4 L i B 4 L i p 4 L i V 4 L i j 4 L m B 4 L i l 4 L i w 4 L i t 4 L i 4 4 L i V 4 L i q 4 L i y 4 L i r 4 L i B 4 L i j 4 L i j 4 L i h 4 L i t 4 L i y 4 L i r 4 L i y 4 L i j I C h B R 1 J P K S B c d T A w M 2 V c d T A w M 2 U g 4 L i t 4 L i y 4 L i r 4 L i y 4 L i j 4 L m B 4 L i l 4 L i w 4 L m A 4 L i E 4 L i j 4 L i 3 4 L m I 4 L i t 4 L i H 4 L i U 4 L i 3 4 L m I 4 L i h I C h G T 0 9 E K S 9 B d X R v U m V t b 3 Z l Z E N v b H V t b n M x L n v g u J v g u K P g u L T g u K H g u L L g u J M g K O C 4 q + C 4 u O C 5 i e C 4 m S k s O X 0 m c X V v d D s s J n F 1 b 3 Q 7 U 2 V j d G l v b j E v 4 L m A 4 L i B 4 L i p 4 L i V 4 L i j 4 L m B 4 L i l 4 L i w 4 L i t 4 L i 4 4 L i V 4 L i q 4 L i y 4 L i r 4 L i B 4 L i j 4 L i j 4 L i h 4 L i t 4 L i y 4 L i r 4 L i y 4 L i j I C h B R 1 J P K S B c d T A w M 2 V c d T A w M 2 U g 4 L i t 4 L i y 4 L i r 4 L i y 4 L i j 4 L m B 4 L i l 4 L i w 4 L m A 4 L i E 4 L i j 4 L i 3 4 L m I 4 L i t 4 L i H 4 L i U 4 L i 3 4 L m I 4 L i h I C h G T 0 9 E K S 9 B d X R v U m V t b 3 Z l Z E N v b H V t b n M x L n v g u K H g u L n g u K X g u I T g u Y j g u L I g K F x 1 M D A y N z A w M C D g u J r g u L L g u J c p L D E w f S Z x d W 9 0 O 1 0 s J n F 1 b 3 Q 7 Q 2 9 s d W 1 u Q 2 9 1 b n Q m c X V v d D s 6 M T E s J n F 1 b 3 Q 7 S 2 V 5 Q 2 9 s d W 1 u T m F t Z X M m c X V v d D s 6 W 1 0 s J n F 1 b 3 Q 7 Q 2 9 s d W 1 u S W R l b n R p d G l l c y Z x d W 9 0 O z p b J n F 1 b 3 Q 7 U 2 V j d G l v b j E v 4 L m A 4 L i B 4 L i p 4 L i V 4 L i j 4 L m B 4 L i l 4 L i w 4 L i t 4 L i 4 4 L i V 4 L i q 4 L i y 4 L i r 4 L i B 4 L i j 4 L i j 4 L i h 4 L i t 4 L i y 4 L i r 4 L i y 4 L i j I C h B R 1 J P K S B c d T A w M 2 V c d T A w M 2 U g 4 L i t 4 L i y 4 L i r 4 L i y 4 L i j 4 L m B 4 L i l 4 L i w 4 L m A 4 L i E 4 L i j 4 L i 3 4 L m I 4 L i t 4 L i H 4 L i U 4 L i 3 4 L m I 4 L i h I C h G T 0 9 E K S 9 B d X R v U m V t b 3 Z l Z E N v b H V t b n M x L n v g u K v g u K X g u L H g u I H g u J f g u K P g u L H g u J 7 g u K L g u Y w s M H 0 m c X V v d D s s J n F 1 b 3 Q 7 U 2 V j d G l v b j E v 4 L m A 4 L i B 4 L i p 4 L i V 4 L i j 4 L m B 4 L i l 4 L i w 4 L i t 4 L i 4 4 L i V 4 L i q 4 L i y 4 L i r 4 L i B 4 L i j 4 L i j 4 L i h 4 L i t 4 L i y 4 L i r 4 L i y 4 L i j I C h B R 1 J P K S B c d T A w M 2 V c d T A w M 2 U g 4 L i t 4 L i y 4 L i r 4 L i y 4 L i j 4 L m B 4 L i l 4 L i w 4 L m A 4 L i E 4 L i j 4 L i 3 4 L m I 4 L i t 4 L i H 4 L i U 4 L i 3 4 L m I 4 L i h I C h G T 0 9 E K S 9 B d X R v U m V t b 3 Z l Z E N v b H V t b n M x L n v g u Y D g u J v g u L T g u J Q s M X 0 m c X V v d D s s J n F 1 b 3 Q 7 U 2 V j d G l v b j E v 4 L m A 4 L i B 4 L i p 4 L i V 4 L i j 4 L m B 4 L i l 4 L i w 4 L i t 4 L i 4 4 L i V 4 L i q 4 L i y 4 L i r 4 L i B 4 L i j 4 L i j 4 L i h 4 L i t 4 L i y 4 L i r 4 L i y 4 L i j I C h B R 1 J P K S B c d T A w M 2 V c d T A w M 2 U g 4 L i t 4 L i y 4 L i r 4 L i y 4 L i j 4 L m B 4 L i l 4 L i w 4 L m A 4 L i E 4 L i j 4 L i 3 4 L m I 4 L i t 4 L i H 4 L i U 4 L i 3 4 L m I 4 L i h I C h G T 0 9 E K S 9 B d X R v U m V t b 3 Z l Z E N v b H V t b n M x L n v g u K r g u L n g u I f g u K r g u L j g u J Q s M n 0 m c X V v d D s s J n F 1 b 3 Q 7 U 2 V j d G l v b j E v 4 L m A 4 L i B 4 L i p 4 L i V 4 L i j 4 L m B 4 L i l 4 L i w 4 L i t 4 L i 4 4 L i V 4 L i q 4 L i y 4 L i r 4 L i B 4 L i j 4 L i j 4 L i h 4 L i t 4 L i y 4 L i r 4 L i y 4 L i j I C h B R 1 J P K S B c d T A w M 2 V c d T A w M 2 U g 4 L i t 4 L i y 4 L i r 4 L i y 4 L i j 4 L m B 4 L i l 4 L i w 4 L m A 4 L i E 4 L i j 4 L i 3 4 L m I 4 L i t 4 L i H 4 L i U 4 L i 3 4 L m I 4 L i h I C h G T 0 9 E K S 9 B d X R v U m V t b 3 Z l Z E N v b H V t b n M x L n v g u J X g u Y j g u L P g u K r g u L j g u J Q s M 3 0 m c X V v d D s s J n F 1 b 3 Q 7 U 2 V j d G l v b j E v 4 L m A 4 L i B 4 L i p 4 L i V 4 L i j 4 L m B 4 L i l 4 L i w 4 L i t 4 L i 4 4 L i V 4 L i q 4 L i y 4 L i r 4 L i B 4 L i j 4 L i j 4 L i h 4 L i t 4 L i y 4 L i r 4 L i y 4 L i j I C h B R 1 J P K S B c d T A w M 2 V c d T A w M 2 U g 4 L i t 4 L i y 4 L i r 4 L i y 4 L i j 4 L m B 4 L i l 4 L i w 4 L m A 4 L i E 4 L i j 4 L i 3 4 L m I 4 L i t 4 L i H 4 L i U 4 L i 3 4 L m I 4 L i h I C h G T 0 9 E K S 9 B d X R v U m V t b 3 Z l Z E N v b H V t b n M x L n v g u K X g u Y j g u L L g u K r g u L j g u J Q s N H 0 m c X V v d D s s J n F 1 b 3 Q 7 U 2 V j d G l v b j E v 4 L m A 4 L i B 4 L i p 4 L i V 4 L i j 4 L m B 4 L i l 4 L i w 4 L i t 4 L i 4 4 L i V 4 L i q 4 L i y 4 L i r 4 L i B 4 L i j 4 L i j 4 L i h 4 L i t 4 L i y 4 L i r 4 L i y 4 L i j I C h B R 1 J P K S B c d T A w M 2 V c d T A w M 2 U g 4 L i t 4 L i y 4 L i r 4 L i y 4 L i j 4 L m B 4 L i l 4 L i w 4 L m A 4 L i E 4 L i j 4 L i 3 4 L m I 4 L i t 4 L i H 4 L i U 4 L i 3 4 L m I 4 L i h I C h G T 0 9 E K S 9 B d X R v U m V t b 3 Z l Z E N v b H V t b n M x L n v g u Y D g u J v g u K X g u L X g u Y j g u K L g u J k g 4 L m B 4 L i b 4 L i l 4 L i H L D V 9 J n F 1 b 3 Q 7 L C Z x d W 9 0 O 1 N l Y 3 R p b 2 4 x L + C 5 g O C 4 g e C 4 q e C 4 l e C 4 o + C 5 g e C 4 p e C 4 s O C 4 r e C 4 u O C 4 l e C 4 q u C 4 s u C 4 q + C 4 g e C 4 o + C 4 o + C 4 o e C 4 r e C 4 s u C 4 q + C 4 s u C 4 o y A o Q U d S T y k g X H U w M D N l X H U w M D N l I O C 4 r e C 4 s u C 4 q + C 4 s u C 4 o + C 5 g e C 4 p e C 4 s O C 5 g O C 4 h O C 4 o + C 4 t + C 5 i O C 4 r e C 4 h + C 4 l O C 4 t + C 5 i O C 4 o S A o R k 9 P R C k v Q X V 0 b 1 J l b W 9 2 Z W R D b 2 x 1 b W 5 z M S 5 7 J e C 5 g O C 4 m + C 4 p e C 4 t e C 5 i O C 4 o u C 4 m S D g u Y H g u J v g u K X g u I c s N n 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L 4 L i 3 4 L m J 4 L i t L D d 9 J n F 1 b 3 Q 7 L C Z x d W 9 0 O 1 N l Y 3 R p b 2 4 x L + C 5 g O C 4 g e C 4 q e C 4 l e C 4 o + C 5 g e C 4 p e C 4 s O C 4 r e C 4 u O C 4 l e C 4 q u C 4 s u C 4 q + C 4 g e C 4 o + C 4 o + C 4 o e C 4 r e C 4 s u C 4 q + C 4 s u C 4 o y A o Q U d S T y k g X H U w M D N l X H U w M D N l I O C 4 r e C 4 s u C 4 q + C 4 s u C 4 o + C 5 g e C 4 p e C 4 s O C 5 g O C 4 h O C 4 o + C 4 t + C 5 i O C 4 r e C 4 h + C 4 l O C 4 t + C 5 i O C 4 o S A o R k 9 P R C k v Q X V 0 b 1 J l b W 9 2 Z W R D b 2 x 1 b W 5 z M S 5 7 4 L m A 4 L i q 4 L i Z 4 L i t I O C 4 g u C 4 s u C 4 o i w 4 f S Z x d W 9 0 O y w m c X V v d D t T Z W N 0 a W 9 u M S / g u Y D g u I H g u K n g u J X g u K P g u Y H g u K X g u L D g u K 3 g u L j g u J X g u K r g u L L g u K v g u I H g u K P g u K P g u K H g u K 3 g u L L g u K v g u L L g u K M g K E F H U k 8 p I F x 1 M D A z Z V x 1 M D A z Z S D g u K 3 g u L L g u K v g u L L g u K P g u Y H g u K X g u L D g u Y D g u I T g u K P g u L f g u Y j g u K 3 g u I f g u J T g u L f g u Y j g u K E g K E Z P T 0 Q p L 0 F 1 d G 9 S Z W 1 v d m V k Q 2 9 s d W 1 u c z E u e + C 4 m + C 4 o + C 4 t O C 4 o e C 4 s u C 4 k y A o 4 L i r 4 L i 4 4 L m J 4 L i Z K S w 5 f S Z x d W 9 0 O y w m c X V v d D t T Z W N 0 a W 9 u M S / g u Y D g u I H g u K n g u J X g u K P g u Y H g u K X g u L D g u K 3 g u L j g u J X g u K r g u L L g u K v g u I H g u K P g u K P g u K H g u K 3 g u L L g u K v g u L L g u K M g K E F H U k 8 p I F x 1 M D A z Z V x 1 M D A z Z S D g u K 3 g u L L g u K v g u L L g u K P g u Y H g u K X g u L D g u Y D g u I T g u K P g u L f g u Y j g u K 3 g u I f g u J T g u L f g u Y j g u K E g K E Z P T 0 Q 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y 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L 0 R h d G E 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L 0 N o Y W 5 n Z W Q l M j B U e X B 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M z Q 2 N j Y 1 O F o i I C 8 + P E V u d H J 5 I F R 5 c G U 9 I l J l b G F 0 a W 9 u c 2 h p c E l u Z m 9 D b 2 5 0 Y W l u Z X I i I F Z h b H V l P S J z e y Z x d W 9 0 O 2 N v b H V t b k N v d W 5 0 J n F 1 b 3 Q 7 O j E x L C Z x d W 9 0 O 2 t l e U N v b H V t b k 5 h b W V z J n F 1 b 3 Q 7 O l t d L C Z x d W 9 0 O 3 F 1 Z X J 5 U m V s Y X R p b 2 5 z a G l w c y Z x d W 9 0 O z p b X S w m c X V v d D t j b 2 x 1 b W 5 J Z G V u d G l 0 a W V z J n F 1 b 3 Q 7 O l s m c X V v d D t T Z W N 0 a W 9 u M S / g u Y D g u J f g u I T g u Y L g u J n g u Y L g u K X g u K L g u L U g K F R F Q 0 g p I F x 1 M D A z Z V x 1 M D A z Z S D g u Y D g u J f g u I T g u Y L g u J n g u Y L g u K X g u K L g u L X g u K r g u L L g u K P g u K r g u J n g u Y D g u J f g u K j g u Y H g u K X g u L D g u I H g u L L g u K P g u K r g u L f g u Y j g u K 3 g u K r g u L L g u K M g K E l D V C k v Q X V 0 b 1 J l b W 9 2 Z W R D b 2 x 1 b W 5 z M S 5 7 4 L i r 4 L i l 4 L i x 4 L i B 4 L i X 4 L i j 4 L i x 4 L i e 4 L i i 4 L m M L D B 9 J n F 1 b 3 Q 7 L C Z x d W 9 0 O 1 N l Y 3 R p b 2 4 x L + C 5 g O C 4 l + C 4 h O C 5 g u C 4 m e C 5 g u C 4 p e C 4 o u C 4 t S A o V E V D S C k g X H U w M D N l X H U w M D N l I O C 5 g O C 4 l + C 4 h O C 5 g u C 4 m e C 5 g u C 4 p e C 4 o u C 4 t e C 4 q u C 4 s u C 4 o + C 4 q u C 4 m e C 5 g O C 4 l + C 4 q O C 5 g e C 4 p e C 4 s O C 4 g e C 4 s u C 4 o + C 4 q u C 4 t + C 5 i O C 4 r e C 4 q u C 4 s u C 4 o y A o S U N U K S 9 B d X R v U m V t b 3 Z l Z E N v b H V t b n M x L n v g u Y D g u J v g u L T g u J Q s M X 0 m c X V v d D s s J n F 1 b 3 Q 7 U 2 V j d G l v b j E v 4 L m A 4 L i X 4 L i E 4 L m C 4 L i Z 4 L m C 4 L i l 4 L i i 4 L i 1 I C h U R U N I K S B c d T A w M 2 V c d T A w M 2 U g 4 L m A 4 L i X 4 L i E 4 L m C 4 L i Z 4 L m C 4 L i l 4 L i i 4 L i 1 4 L i q 4 L i y 4 L i j 4 L i q 4 L i Z 4 L m A 4 L i X 4 L i o 4 L m B 4 L i l 4 L i w 4 L i B 4 L i y 4 L i j 4 L i q 4 L i 3 4 L m I 4 L i t 4 L i q 4 L i y 4 L i j I C h J Q 1 Q p L 0 F 1 d G 9 S Z W 1 v d m V k Q 2 9 s d W 1 u c z E u e + C 4 q u C 4 u e C 4 h + C 4 q u C 4 u O C 4 l C w y f S Z x d W 9 0 O y w m c X V v d D t T Z W N 0 a W 9 u M S / g u Y D g u J f g u I T g u Y L g u J n g u Y L g u K X g u K L g u L U g K F R F Q 0 g p I F x 1 M D A z Z V x 1 M D A z Z S D g u Y D g u J f g u I T g u Y L g u J n g u Y L g u K X g u K L g u L X g u K r g u L L g u K P g u K r g u J n g u Y D g u J f g u K j g u Y H g u K X g u L D g u I H g u L L g u K P g u K r g u L f g u Y j g u K 3 g u K r g u L L g u K M g K E l D V C k v Q X V 0 b 1 J l b W 9 2 Z W R D b 2 x 1 b W 5 z M S 5 7 4 L i V 4 L m I 4 L i z 4 L i q 4 L i 4 4 L i U L D N 9 J n F 1 b 3 Q 7 L C Z x d W 9 0 O 1 N l Y 3 R p b 2 4 x L + C 5 g O C 4 l + C 4 h O C 5 g u C 4 m e C 5 g u C 4 p e C 4 o u C 4 t S A o V E V D S C k g X H U w M D N l X H U w M D N l I O C 5 g O C 4 l + C 4 h O C 5 g u C 4 m e C 5 g u C 4 p e C 4 o u C 4 t e C 4 q u C 4 s u C 4 o + C 4 q u C 4 m e C 5 g O C 4 l + C 4 q O C 5 g e C 4 p e C 4 s O C 4 g e C 4 s u C 4 o + C 4 q u C 4 t + C 5 i O C 4 r e C 4 q u C 4 s u C 4 o y A o S U N U K S 9 B d X R v U m V t b 3 Z l Z E N v b H V t b n M x L n v g u K X g u Y j g u L L g u K r g u L j g u J Q s N H 0 m c X V v d D s s J n F 1 b 3 Q 7 U 2 V j d G l v b j E v 4 L m A 4 L i X 4 L i E 4 L m C 4 L i Z 4 L m C 4 L i l 4 L i i 4 L i 1 I C h U R U N I K S B c d T A w M 2 V c d T A w M 2 U g 4 L m A 4 L i X 4 L i E 4 L m C 4 L i Z 4 L m C 4 L i l 4 L i i 4 L i 1 4 L i q 4 L i y 4 L i j 4 L i q 4 L i Z 4 L m A 4 L i X 4 L i o 4 L m B 4 L i l 4 L i w 4 L i B 4 L i y 4 L i j 4 L i q 4 L i 3 4 L m I 4 L i t 4 L i q 4 L i y 4 L i j I C h J Q 1 Q p L 0 F 1 d G 9 S Z W 1 v d m V k Q 2 9 s d W 1 u c z E u e + C 5 g O C 4 m + C 4 p e C 4 t e C 5 i O C 4 o u C 4 m S D g u Y H g u J v g u K X g u I c s N X 0 m c X V v d D s s J n F 1 b 3 Q 7 U 2 V j d G l v b j E v 4 L m A 4 L i X 4 L i E 4 L m C 4 L i Z 4 L m C 4 L i l 4 L i i 4 L i 1 I C h U R U N I K S B c d T A w M 2 V c d T A w M 2 U g 4 L m A 4 L i X 4 L i E 4 L m C 4 L i Z 4 L m C 4 L i l 4 L i i 4 L i 1 4 L i q 4 L i y 4 L i j 4 L i q 4 L i Z 4 L m A 4 L i X 4 L i o 4 L m B 4 L i l 4 L i w 4 L i B 4 L i y 4 L i j 4 L i q 4 L i 3 4 L m I 4 L i t 4 L i q 4 L i y 4 L i j I C h J Q 1 Q p L 0 F 1 d G 9 S Z W 1 v d m V k Q 2 9 s d W 1 u c z E u e y X g u Y D g u J v g u K X g u L X g u Y j g u K L g u J k g 4 L m B 4 L i b 4 L i l 4 L i H L D Z 9 J n F 1 b 3 Q 7 L C Z x d W 9 0 O 1 N l Y 3 R p b 2 4 x L + C 5 g O C 4 l + C 4 h O C 5 g u C 4 m e C 5 g u C 4 p e C 4 o u C 4 t S A o V E V D S C k g X H U w M D N l X H U w M D N l I O C 5 g O C 4 l + C 4 h O C 5 g u C 4 m e C 5 g u C 4 p e C 4 o u C 4 t e C 4 q u C 4 s u C 4 o + C 4 q u C 4 m e C 5 g O C 4 l + C 4 q O C 5 g e C 4 p e C 4 s O C 4 g e C 4 s u C 4 o + C 4 q u C 4 t + C 5 i O C 4 r e C 4 q u C 4 s u C 4 o y A o S U N U K S 9 B d X R v U m V t b 3 Z l Z E N v b H V t b n M x L n v g u Y D g u K r g u J n g u K 0 g 4 L i L 4 L i 3 4 L m J 4 L i t L D d 9 J n F 1 b 3 Q 7 L C Z x d W 9 0 O 1 N l Y 3 R p b 2 4 x L + C 5 g O C 4 l + C 4 h O C 5 g u C 4 m e C 5 g u C 4 p e C 4 o u C 4 t S A o V E V D S C k g X H U w M D N l X H U w M D N l I O C 5 g O C 4 l + C 4 h O C 5 g u C 4 m e C 5 g u C 4 p e C 4 o u C 4 t e C 4 q u C 4 s u C 4 o + C 4 q u C 4 m e C 5 g O C 4 l + C 4 q O C 5 g e C 4 p e C 4 s O C 4 g e C 4 s u C 4 o + C 4 q u C 4 t + C 5 i O C 4 r e C 4 q u C 4 s u C 4 o y A o S U N U K S 9 B d X R v U m V t b 3 Z l Z E N v b H V t b n M x L n v g u Y D g u K r g u J n g u K 0 g 4 L i C 4 L i y 4 L i i L D h 9 J n F 1 b 3 Q 7 L C Z x d W 9 0 O 1 N l Y 3 R p b 2 4 x L + C 5 g O C 4 l + C 4 h O C 5 g u C 4 m e C 5 g u C 4 p e C 4 o u C 4 t S A o V E V D S C k g X H U w M D N l X H U w M D N l I O C 5 g O C 4 l + C 4 h O C 5 g u C 4 m e C 5 g u C 4 p e C 4 o u C 4 t e C 4 q u C 4 s u C 4 o + C 4 q u C 4 m e C 5 g O C 4 l + C 4 q O C 5 g e C 4 p e C 4 s O C 4 g e C 4 s u C 4 o + C 4 q u C 4 t + C 5 i O C 4 r e C 4 q u C 4 s u C 4 o y A o S U N U K S 9 B d X R v U m V t b 3 Z l Z E N v b H V t b n M x L n v g u J v g u K P g u L T g u K H g u L L g u J M g K O C 4 q + C 4 u O C 5 i e C 4 m S k s O X 0 m c X V v d D s s J n F 1 b 3 Q 7 U 2 V j d G l v b j E v 4 L m A 4 L i X 4 L i E 4 L m C 4 L i Z 4 L m C 4 L i l 4 L i i 4 L i 1 I C h U R U N I K S B c d T A w M 2 V c d T A w M 2 U g 4 L m A 4 L i X 4 L i E 4 L m C 4 L i Z 4 L m C 4 L i l 4 L i i 4 L i 1 4 L i q 4 L i y 4 L i j 4 L i q 4 L i Z 4 L m A 4 L i X 4 L i o 4 L m B 4 L i l 4 L i w 4 L i B 4 L i y 4 L i j 4 L i q 4 L i 3 4 L m I 4 L i t 4 L i q 4 L i y 4 L i j I C h J Q 1 Q p L 0 F 1 d G 9 S Z W 1 v d m V k Q 2 9 s d W 1 u c z E u e + C 4 o e C 4 u e C 4 p e C 4 h O C 5 i O C 4 s i A o X H U w M D I 3 M D A w I O C 4 m u C 4 s u C 4 l y k s M T B 9 J n F 1 b 3 Q 7 X S w m c X V v d D t D b 2 x 1 b W 5 D b 3 V u d C Z x d W 9 0 O z o x M S w m c X V v d D t L Z X l D b 2 x 1 b W 5 O Y W 1 l c y Z x d W 9 0 O z p b X S w m c X V v d D t D b 2 x 1 b W 5 J Z G V u d G l 0 a W V z J n F 1 b 3 Q 7 O l s m c X V v d D t T Z W N 0 a W 9 u M S / g u Y D g u J f g u I T g u Y L g u J n g u Y L g u K X g u K L g u L U g K F R F Q 0 g p I F x 1 M D A z Z V x 1 M D A z Z S D g u Y D g u J f g u I T g u Y L g u J n g u Y L g u K X g u K L g u L X g u K r g u L L g u K P g u K r g u J n g u Y D g u J f g u K j g u Y H g u K X g u L D g u I H g u L L g u K P g u K r g u L f g u Y j g u K 3 g u K r g u L L g u K M g K E l D V C k v Q X V 0 b 1 J l b W 9 2 Z W R D b 2 x 1 b W 5 z M S 5 7 4 L i r 4 L i l 4 L i x 4 L i B 4 L i X 4 L i j 4 L i x 4 L i e 4 L i i 4 L m M L D B 9 J n F 1 b 3 Q 7 L C Z x d W 9 0 O 1 N l Y 3 R p b 2 4 x L + C 5 g O C 4 l + C 4 h O C 5 g u C 4 m e C 5 g u C 4 p e C 4 o u C 4 t S A o V E V D S C k g X H U w M D N l X H U w M D N l I O C 5 g O C 4 l + C 4 h O C 5 g u C 4 m e C 5 g u C 4 p e C 4 o u C 4 t e C 4 q u C 4 s u C 4 o + C 4 q u C 4 m e C 5 g O C 4 l + C 4 q O C 5 g e C 4 p e C 4 s O C 4 g e C 4 s u C 4 o + C 4 q u C 4 t + C 5 i O C 4 r e C 4 q u C 4 s u C 4 o y A o S U N U K S 9 B d X R v U m V t b 3 Z l Z E N v b H V t b n M x L n v g u Y D g u J v g u L T g u J Q s M X 0 m c X V v d D s s J n F 1 b 3 Q 7 U 2 V j d G l v b j E v 4 L m A 4 L i X 4 L i E 4 L m C 4 L i Z 4 L m C 4 L i l 4 L i i 4 L i 1 I C h U R U N I K S B c d T A w M 2 V c d T A w M 2 U g 4 L m A 4 L i X 4 L i E 4 L m C 4 L i Z 4 L m C 4 L i l 4 L i i 4 L i 1 4 L i q 4 L i y 4 L i j 4 L i q 4 L i Z 4 L m A 4 L i X 4 L i o 4 L m B 4 L i l 4 L i w 4 L i B 4 L i y 4 L i j 4 L i q 4 L i 3 4 L m I 4 L i t 4 L i q 4 L i y 4 L i j I C h J Q 1 Q p L 0 F 1 d G 9 S Z W 1 v d m V k Q 2 9 s d W 1 u c z E u e + C 4 q u C 4 u e C 4 h + C 4 q u C 4 u O C 4 l C w y f S Z x d W 9 0 O y w m c X V v d D t T Z W N 0 a W 9 u M S / g u Y D g u J f g u I T g u Y L g u J n g u Y L g u K X g u K L g u L U g K F R F Q 0 g p I F x 1 M D A z Z V x 1 M D A z Z S D g u Y D g u J f g u I T g u Y L g u J n g u Y L g u K X g u K L g u L X g u K r g u L L g u K P g u K r g u J n g u Y D g u J f g u K j g u Y H g u K X g u L D g u I H g u L L g u K P g u K r g u L f g u Y j g u K 3 g u K r g u L L g u K M g K E l D V C k v Q X V 0 b 1 J l b W 9 2 Z W R D b 2 x 1 b W 5 z M S 5 7 4 L i V 4 L m I 4 L i z 4 L i q 4 L i 4 4 L i U L D N 9 J n F 1 b 3 Q 7 L C Z x d W 9 0 O 1 N l Y 3 R p b 2 4 x L + C 5 g O C 4 l + C 4 h O C 5 g u C 4 m e C 5 g u C 4 p e C 4 o u C 4 t S A o V E V D S C k g X H U w M D N l X H U w M D N l I O C 5 g O C 4 l + C 4 h O C 5 g u C 4 m e C 5 g u C 4 p e C 4 o u C 4 t e C 4 q u C 4 s u C 4 o + C 4 q u C 4 m e C 5 g O C 4 l + C 4 q O C 5 g e C 4 p e C 4 s O C 4 g e C 4 s u C 4 o + C 4 q u C 4 t + C 5 i O C 4 r e C 4 q u C 4 s u C 4 o y A o S U N U K S 9 B d X R v U m V t b 3 Z l Z E N v b H V t b n M x L n v g u K X g u Y j g u L L g u K r g u L j g u J Q s N H 0 m c X V v d D s s J n F 1 b 3 Q 7 U 2 V j d G l v b j E v 4 L m A 4 L i X 4 L i E 4 L m C 4 L i Z 4 L m C 4 L i l 4 L i i 4 L i 1 I C h U R U N I K S B c d T A w M 2 V c d T A w M 2 U g 4 L m A 4 L i X 4 L i E 4 L m C 4 L i Z 4 L m C 4 L i l 4 L i i 4 L i 1 4 L i q 4 L i y 4 L i j 4 L i q 4 L i Z 4 L m A 4 L i X 4 L i o 4 L m B 4 L i l 4 L i w 4 L i B 4 L i y 4 L i j 4 L i q 4 L i 3 4 L m I 4 L i t 4 L i q 4 L i y 4 L i j I C h J Q 1 Q p L 0 F 1 d G 9 S Z W 1 v d m V k Q 2 9 s d W 1 u c z E u e + C 5 g O C 4 m + C 4 p e C 4 t e C 5 i O C 4 o u C 4 m S D g u Y H g u J v g u K X g u I c s N X 0 m c X V v d D s s J n F 1 b 3 Q 7 U 2 V j d G l v b j E v 4 L m A 4 L i X 4 L i E 4 L m C 4 L i Z 4 L m C 4 L i l 4 L i i 4 L i 1 I C h U R U N I K S B c d T A w M 2 V c d T A w M 2 U g 4 L m A 4 L i X 4 L i E 4 L m C 4 L i Z 4 L m C 4 L i l 4 L i i 4 L i 1 4 L i q 4 L i y 4 L i j 4 L i q 4 L i Z 4 L m A 4 L i X 4 L i o 4 L m B 4 L i l 4 L i w 4 L i B 4 L i y 4 L i j 4 L i q 4 L i 3 4 L m I 4 L i t 4 L i q 4 L i y 4 L i j I C h J Q 1 Q p L 0 F 1 d G 9 S Z W 1 v d m V k Q 2 9 s d W 1 u c z E u e y X g u Y D g u J v g u K X g u L X g u Y j g u K L g u J k g 4 L m B 4 L i b 4 L i l 4 L i H L D Z 9 J n F 1 b 3 Q 7 L C Z x d W 9 0 O 1 N l Y 3 R p b 2 4 x L + C 5 g O C 4 l + C 4 h O C 5 g u C 4 m e C 5 g u C 4 p e C 4 o u C 4 t S A o V E V D S C k g X H U w M D N l X H U w M D N l I O C 5 g O C 4 l + C 4 h O C 5 g u C 4 m e C 5 g u C 4 p e C 4 o u C 4 t e C 4 q u C 4 s u C 4 o + C 4 q u C 4 m e C 5 g O C 4 l + C 4 q O C 5 g e C 4 p e C 4 s O C 4 g e C 4 s u C 4 o + C 4 q u C 4 t + C 5 i O C 4 r e C 4 q u C 4 s u C 4 o y A o S U N U K S 9 B d X R v U m V t b 3 Z l Z E N v b H V t b n M x L n v g u Y D g u K r g u J n g u K 0 g 4 L i L 4 L i 3 4 L m J 4 L i t L D d 9 J n F 1 b 3 Q 7 L C Z x d W 9 0 O 1 N l Y 3 R p b 2 4 x L + C 5 g O C 4 l + C 4 h O C 5 g u C 4 m e C 5 g u C 4 p e C 4 o u C 4 t S A o V E V D S C k g X H U w M D N l X H U w M D N l I O C 5 g O C 4 l + C 4 h O C 5 g u C 4 m e C 5 g u C 4 p e C 4 o u C 4 t e C 4 q u C 4 s u C 4 o + C 4 q u C 4 m e C 5 g O C 4 l + C 4 q O C 5 g e C 4 p e C 4 s O C 4 g e C 4 s u C 4 o + C 4 q u C 4 t + C 5 i O C 4 r e C 4 q u C 4 s u C 4 o y A o S U N U K S 9 B d X R v U m V t b 3 Z l Z E N v b H V t b n M x L n v g u Y D g u K r g u J n g u K 0 g 4 L i C 4 L i y 4 L i i L D h 9 J n F 1 b 3 Q 7 L C Z x d W 9 0 O 1 N l Y 3 R p b 2 4 x L + C 5 g O C 4 l + C 4 h O C 5 g u C 4 m e C 5 g u C 4 p e C 4 o u C 4 t S A o V E V D S C k g X H U w M D N l X H U w M D N l I O C 5 g O C 4 l + C 4 h O C 5 g u C 4 m e C 5 g u C 4 p e C 4 o u C 4 t e C 4 q u C 4 s u C 4 o + C 4 q u C 4 m e C 5 g O C 4 l + C 4 q O C 5 g e C 4 p e C 4 s O C 4 g e C 4 s u C 4 o + C 4 q u C 4 t + C 5 i O C 4 r e C 4 q u C 4 s u C 4 o y A o S U N U K S 9 B d X R v U m V t b 3 Z l Z E N v b H V t b n M x L n v g u J v g u K P g u L T g u K H g u L L g u J M g K O C 4 q + C 4 u O C 5 i e C 4 m S k s O X 0 m c X V v d D s s J n F 1 b 3 Q 7 U 2 V j d G l v b j E v 4 L m A 4 L i X 4 L i E 4 L m C 4 L i Z 4 L m C 4 L i l 4 L i i 4 L i 1 I C h U R U N I K S B c d T A w M 2 V c d T A w M 2 U g 4 L m A 4 L i X 4 L i E 4 L m C 4 L i Z 4 L m C 4 L i l 4 L i i 4 L i 1 4 L i q 4 L i y 4 L i j 4 L i q 4 L i Z 4 L m A 4 L i X 4 L i o 4 L m B 4 L i l 4 L i w 4 L i B 4 L i y 4 L i j 4 L i q 4 L i 3 4 L m I 4 L i t 4 L i q 4 L i y 4 L i j I C h J Q 1 Q 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z 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z 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z K S 9 D a G F u Z 2 V k J T I w V H l w 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M 4 N T U 2 M T l a I i A v P j x F b n R y e S B U e X B l P S J S Z W x h d G l v b n N o a X B J b m Z v Q 2 9 u d G F p b m V y I i B W Y W x 1 Z T 0 i c 3 s m c X V v d D t j b 2 x 1 b W 5 D b 3 V u d C Z x d W 9 0 O z o x M S w m c X V v d D t r Z X l D b 2 x 1 b W 5 O Y W 1 l c y Z x d W 9 0 O z p b X S w m c X V v d D t x d W V y e V J l b G F 0 a W 9 u c 2 h p c H M m c X V v d D s 6 W 1 0 s J n F 1 b 3 Q 7 Y 2 9 s d W 1 u S W R l b n R p d G l l c y Z x d W 9 0 O z p b J n F 1 b 3 Q 7 U 2 V j d G l v b j E v 4 L m A 4 L i X 4 L i E 4 L m C 4 L i Z 4 L m C 4 L i l 4 L i i 4 L i 1 I C h U R U N I K S B c d T A w M 2 V c d T A w M 2 U g 4 L i K 4 L i 0 4 L m J 4 L i Z 4 L i q 4 L m I 4 L i n 4 L i Z 4 L i t 4 L i 0 4 L m A 4 L i l 4 L m H 4 L i B 4 L i X 4 L i j 4 L i t 4 L i Z 4 L i 0 4 L i B 4 L i q 4 L m M I C h F V F J P T i k v Q X V 0 b 1 J l b W 9 2 Z W R D b 2 x 1 b W 5 z M S 5 7 4 L i r 4 L i l 4 L i x 4 L i B 4 L i X 4 L i j 4 L i x 4 L i e 4 L i i 4 L m M L D B 9 J n F 1 b 3 Q 7 L C Z x d W 9 0 O 1 N l Y 3 R p b 2 4 x L + C 5 g O C 4 l + C 4 h O C 5 g u C 4 m e C 5 g u C 4 p e C 4 o u C 4 t S A o V E V D S C k g X H U w M D N l X H U w M D N l I O C 4 i u C 4 t O C 5 i e C 4 m e C 4 q u C 5 i O C 4 p + C 4 m e C 4 r e C 4 t O C 5 g O C 4 p e C 5 h + C 4 g e C 4 l + C 4 o + C 4 r e C 4 m e C 4 t O C 4 g e C 4 q u C 5 j C A o R V R S T 0 4 p L 0 F 1 d G 9 S Z W 1 v d m V k Q 2 9 s d W 1 u c z E u e + C 5 g O C 4 m + C 4 t O C 4 l C w x f S Z x d W 9 0 O y w m c X V v d D t T Z W N 0 a W 9 u M S / g u Y D g u J f g u I T g u Y L g u J n g u Y L g u K X g u K L g u L U g K F R F Q 0 g p I F x 1 M D A z Z V x 1 M D A z Z S D g u I r g u L T g u Y n g u J n g u K r g u Y j g u K f g u J n g u K 3 g u L T g u Y D g u K X g u Y f g u I H g u J f g u K P g u K 3 g u J n g u L T g u I H g u K r g u Y w g K E V U U k 9 O K S 9 B d X R v U m V t b 3 Z l Z E N v b H V t b n M x L n v g u K r g u L n g u I f g u K r g u L j g u J Q s M n 0 m c X V v d D s s J n F 1 b 3 Q 7 U 2 V j d G l v b j E v 4 L m A 4 L i X 4 L i E 4 L m C 4 L i Z 4 L m C 4 L i l 4 L i i 4 L i 1 I C h U R U N I K S B c d T A w M 2 V c d T A w M 2 U g 4 L i K 4 L i 0 4 L m J 4 L i Z 4 L i q 4 L m I 4 L i n 4 L i Z 4 L i t 4 L i 0 4 L m A 4 L i l 4 L m H 4 L i B 4 L i X 4 L i j 4 L i t 4 L i Z 4 L i 0 4 L i B 4 L i q 4 L m M I C h F V F J P T i k v Q X V 0 b 1 J l b W 9 2 Z W R D b 2 x 1 b W 5 z M S 5 7 4 L i V 4 L m I 4 L i z 4 L i q 4 L i 4 4 L i U L D N 9 J n F 1 b 3 Q 7 L C Z x d W 9 0 O 1 N l Y 3 R p b 2 4 x L + C 5 g O C 4 l + C 4 h O C 5 g u C 4 m e C 5 g u C 4 p e C 4 o u C 4 t S A o V E V D S C k g X H U w M D N l X H U w M D N l I O C 4 i u C 4 t O C 5 i e C 4 m e C 4 q u C 5 i O C 4 p + C 4 m e C 4 r e C 4 t O C 5 g O C 4 p e C 5 h + C 4 g e C 4 l + C 4 o + C 4 r e C 4 m e C 4 t O C 4 g e C 4 q u C 5 j C A o R V R S T 0 4 p L 0 F 1 d G 9 S Z W 1 v d m V k Q 2 9 s d W 1 u c z E u e + C 4 p e C 5 i O C 4 s u C 4 q u C 4 u O C 4 l C w 0 f S Z x d W 9 0 O y w m c X V v d D t T Z W N 0 a W 9 u M S / g u Y D g u J f g u I T g u Y L g u J n g u Y L g u K X g u K L g u L U g K F R F Q 0 g p I F x 1 M D A z Z V x 1 M D A z Z S D g u I r g u L T g u Y n g u J n g u K r g u Y j g u K f g u J n g u K 3 g u L T g u Y D g u K X g u Y f g u I H g u J f g u K P g u K 3 g u J n g u L T g u I H g u K r g u Y w g K E V U U k 9 O K S 9 B d X R v U m V t b 3 Z l Z E N v b H V t b n M x L n v g u Y D g u J v g u K X g u L X g u Y j g u K L g u J k g 4 L m B 4 L i b 4 L i l 4 L i H L D V 9 J n F 1 b 3 Q 7 L C Z x d W 9 0 O 1 N l Y 3 R p b 2 4 x L + C 5 g O C 4 l + C 4 h O C 5 g u C 4 m e C 5 g u C 4 p e C 4 o u C 4 t S A o V E V D S C k g X H U w M D N l X H U w M D N l I O C 4 i u C 4 t O C 5 i e C 4 m e C 4 q u C 5 i O C 4 p + C 4 m e C 4 r e C 4 t O C 5 g O C 4 p e C 5 h + C 4 g e C 4 l + C 4 o + C 4 r e C 4 m e C 4 t O C 4 g e C 4 q u C 5 j C A o R V R S T 0 4 p L 0 F 1 d G 9 S Z W 1 v d m V k Q 2 9 s d W 1 u c z E u e y X g u Y D g u J v g u K X g u L X g u Y j g u K L g u J k g 4 L m B 4 L i b 4 L i l 4 L i H L D Z 9 J n F 1 b 3 Q 7 L C Z x d W 9 0 O 1 N l Y 3 R p b 2 4 x L + C 5 g O C 4 l + C 4 h O C 5 g u C 4 m e C 5 g u C 4 p e C 4 o u C 4 t S A o V E V D S C k g X H U w M D N l X H U w M D N l I O C 4 i u C 4 t O C 5 i e C 4 m e C 4 q u C 5 i O C 4 p + C 4 m e C 4 r e C 4 t O C 5 g O C 4 p e C 5 h + C 4 g e C 4 l + C 4 o + C 4 r e C 4 m e C 4 t O C 4 g e C 4 q u C 5 j C A o R V R S T 0 4 p L 0 F 1 d G 9 S Z W 1 v d m V k Q 2 9 s d W 1 u c z E u e + C 5 g O C 4 q u C 4 m e C 4 r S D g u I v g u L f g u Y n g u K 0 s N 3 0 m c X V v d D s s J n F 1 b 3 Q 7 U 2 V j d G l v b j E v 4 L m A 4 L i X 4 L i E 4 L m C 4 L i Z 4 L m C 4 L i l 4 L i i 4 L i 1 I C h U R U N I K S B c d T A w M 2 V c d T A w M 2 U g 4 L i K 4 L i 0 4 L m J 4 L i Z 4 L i q 4 L m I 4 L i n 4 L i Z 4 L i t 4 L i 0 4 L m A 4 L i l 4 L m H 4 L i B 4 L i X 4 L i j 4 L i t 4 L i Z 4 L i 0 4 L i B 4 L i q 4 L m M I C h F V F J P T i k v Q X V 0 b 1 J l b W 9 2 Z W R D b 2 x 1 b W 5 z M S 5 7 4 L m A 4 L i q 4 L i Z 4 L i t I O C 4 g u C 4 s u C 4 o i w 4 f S Z x d W 9 0 O y w m c X V v d D t T Z W N 0 a W 9 u M S / g u Y D g u J f g u I T g u Y L g u J n g u Y L g u K X g u K L g u L U g K F R F Q 0 g p I F x 1 M D A z Z V x 1 M D A z Z S D g u I r g u L T g u Y n g u J n g u K r g u Y j g u K f g u J n g u K 3 g u L T g u Y D g u K X g u Y f g u I H g u J f g u K P g u K 3 g u J n g u L T g u I H g u K r g u Y w g K E V U U k 9 O K S 9 B d X R v U m V t b 3 Z l Z E N v b H V t b n M x L n v g u J v g u K P g u L T g u K H g u L L g u J M g K O C 4 q + C 4 u O C 5 i e C 4 m S k s O X 0 m c X V v d D s s J n F 1 b 3 Q 7 U 2 V j d G l v b j E v 4 L m A 4 L i X 4 L i E 4 L m C 4 L i Z 4 L m C 4 L i l 4 L i i 4 L i 1 I C h U R U N I K S B c d T A w M 2 V c d T A w M 2 U g 4 L i K 4 L i 0 4 L m J 4 L i Z 4 L i q 4 L m I 4 L i n 4 L i Z 4 L i t 4 L i 0 4 L m A 4 L i l 4 L m H 4 L i B 4 L i X 4 L i j 4 L i t 4 L i Z 4 L i 0 4 L i B 4 L i q 4 L m M I C h F V F J P T i 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4 i u C 4 t O C 5 i e C 4 m e C 4 q u C 5 i O C 4 p + C 4 m e C 4 r e C 4 t O C 5 g O C 4 p e C 5 h + C 4 g e C 4 l + C 4 o + C 4 r e C 4 m e C 4 t O C 4 g e C 4 q u C 5 j C A o R V R S T 0 4 p L 0 F 1 d G 9 S Z W 1 v d m V k Q 2 9 s d W 1 u c z E u e + C 4 q + C 4 p e C 4 s e C 4 g e C 4 l + C 4 o + C 4 s e C 4 n u C 4 o u C 5 j C w w f S Z x d W 9 0 O y w m c X V v d D t T Z W N 0 a W 9 u M S / g u Y D g u J f g u I T g u Y L g u J n g u Y L g u K X g u K L g u L U g K F R F Q 0 g p I F x 1 M D A z Z V x 1 M D A z Z S D g u I r g u L T g u Y n g u J n g u K r g u Y j g u K f g u J n g u K 3 g u L T g u Y D g u K X g u Y f g u I H g u J f g u K P g u K 3 g u J n g u L T g u I H g u K r g u Y w g K E V U U k 9 O K S 9 B d X R v U m V t b 3 Z l Z E N v b H V t b n M x L n v g u Y D g u J v g u L T g u J Q s M X 0 m c X V v d D s s J n F 1 b 3 Q 7 U 2 V j d G l v b j E v 4 L m A 4 L i X 4 L i E 4 L m C 4 L i Z 4 L m C 4 L i l 4 L i i 4 L i 1 I C h U R U N I K S B c d T A w M 2 V c d T A w M 2 U g 4 L i K 4 L i 0 4 L m J 4 L i Z 4 L i q 4 L m I 4 L i n 4 L i Z 4 L i t 4 L i 0 4 L m A 4 L i l 4 L m H 4 L i B 4 L i X 4 L i j 4 L i t 4 L i Z 4 L i 0 4 L i B 4 L i q 4 L m M I C h F V F J P T i k v Q X V 0 b 1 J l b W 9 2 Z W R D b 2 x 1 b W 5 z M S 5 7 4 L i q 4 L i 5 4 L i H 4 L i q 4 L i 4 4 L i U L D J 9 J n F 1 b 3 Q 7 L C Z x d W 9 0 O 1 N l Y 3 R p b 2 4 x L + C 5 g O C 4 l + C 4 h O C 5 g u C 4 m e C 5 g u C 4 p e C 4 o u C 4 t S A o V E V D S C k g X H U w M D N l X H U w M D N l I O C 4 i u C 4 t O C 5 i e C 4 m e C 4 q u C 5 i O C 4 p + C 4 m e C 4 r e C 4 t O C 5 g O C 4 p e C 5 h + C 4 g e C 4 l + C 4 o + C 4 r e C 4 m e C 4 t O C 4 g e C 4 q u C 5 j C A o R V R S T 0 4 p L 0 F 1 d G 9 S Z W 1 v d m V k Q 2 9 s d W 1 u c z E u e + C 4 l e C 5 i O C 4 s + C 4 q u C 4 u O C 4 l C w z f S Z x d W 9 0 O y w m c X V v d D t T Z W N 0 a W 9 u M S / g u Y D g u J f g u I T g u Y L g u J n g u Y L g u K X g u K L g u L U g K F R F Q 0 g p I F x 1 M D A z Z V x 1 M D A z Z S D g u I r g u L T g u Y n g u J n g u K r g u Y j g u K f g u J n g u K 3 g u L T g u Y D g u K X g u Y f g u I H g u J f g u K P g u K 3 g u J n g u L T g u I H g u K r g u Y w g K E V U U k 9 O K S 9 B d X R v U m V t b 3 Z l Z E N v b H V t b n M x L n v g u K X g u Y j g u L L g u K r g u L j g u J Q s N H 0 m c X V v d D s s J n F 1 b 3 Q 7 U 2 V j d G l v b j E v 4 L m A 4 L i X 4 L i E 4 L m C 4 L i Z 4 L m C 4 L i l 4 L i i 4 L i 1 I C h U R U N I K S B c d T A w M 2 V c d T A w M 2 U g 4 L i K 4 L i 0 4 L m J 4 L i Z 4 L i q 4 L m I 4 L i n 4 L i Z 4 L i t 4 L i 0 4 L m A 4 L i l 4 L m H 4 L i B 4 L i X 4 L i j 4 L i t 4 L i Z 4 L i 0 4 L i B 4 L i q 4 L m M I C h F V F J P T i k v Q X V 0 b 1 J l b W 9 2 Z W R D b 2 x 1 b W 5 z M S 5 7 4 L m A 4 L i b 4 L i l 4 L i 1 4 L m I 4 L i i 4 L i Z I O C 5 g e C 4 m + C 4 p e C 4 h y w 1 f S Z x d W 9 0 O y w m c X V v d D t T Z W N 0 a W 9 u M S / g u Y D g u J f g u I T g u Y L g u J n g u Y L g u K X g u K L g u L U g K F R F Q 0 g p I F x 1 M D A z Z V x 1 M D A z Z S D g u I r g u L T g u Y n g u J n g u K r g u Y j g u K f g u J n g u K 3 g u L T g u Y D g u K X g u Y f g u I H g u J f g u K P g u K 3 g u J n g u L T g u I H g u K r g u Y w g K E V U U k 9 O K S 9 B d X R v U m V t b 3 Z l Z E N v b H V t b n M x L n s l 4 L m A 4 L i b 4 L i l 4 L i 1 4 L m I 4 L i i 4 L i Z I O C 5 g e C 4 m + C 4 p e C 4 h y w 2 f S Z x d W 9 0 O y w m c X V v d D t T Z W N 0 a W 9 u M S / g u Y D g u J f g u I T g u Y L g u J n g u Y L g u K X g u K L g u L U g K F R F Q 0 g p I F x 1 M D A z Z V x 1 M D A z Z S D g u I r g u L T g u Y n g u J n g u K r g u Y j g u K f g u J n g u K 3 g u L T g u Y D g u K X g u Y f g u I H g u J f g u K P g u K 3 g u J n g u L T g u I H g u K r g u Y w g K E V U U k 9 O K S 9 B d X R v U m V t b 3 Z l Z E N v b H V t b n M x L n v g u Y D g u K r g u J n g u K 0 g 4 L i L 4 L i 3 4 L m J 4 L i t L D d 9 J n F 1 b 3 Q 7 L C Z x d W 9 0 O 1 N l Y 3 R p b 2 4 x L + C 5 g O C 4 l + C 4 h O C 5 g u C 4 m e C 5 g u C 4 p e C 4 o u C 4 t S A o V E V D S C k g X H U w M D N l X H U w M D N l I O C 4 i u C 4 t O C 5 i e C 4 m e C 4 q u C 5 i O C 4 p + C 4 m e C 4 r e C 4 t O C 5 g O C 4 p e C 5 h + C 4 g e C 4 l + C 4 o + C 4 r e C 4 m e C 4 t O C 4 g e C 4 q u C 5 j C A o R V R S T 0 4 p L 0 F 1 d G 9 S Z W 1 v d m V k Q 2 9 s d W 1 u c z E u e + C 5 g O C 4 q u C 4 m e C 4 r S D g u I L g u L L g u K I s O H 0 m c X V v d D s s J n F 1 b 3 Q 7 U 2 V j d G l v b j E v 4 L m A 4 L i X 4 L i E 4 L m C 4 L i Z 4 L m C 4 L i l 4 L i i 4 L i 1 I C h U R U N I K S B c d T A w M 2 V c d T A w M 2 U g 4 L i K 4 L i 0 4 L m J 4 L i Z 4 L i q 4 L m I 4 L i n 4 L i Z 4 L i t 4 L i 0 4 L m A 4 L i l 4 L m H 4 L i B 4 L i X 4 L i j 4 L i t 4 L i Z 4 L i 0 4 L i B 4 L i q 4 L m M I C h F V F J P T i k v Q X V 0 b 1 J l b W 9 2 Z W R D b 2 x 1 b W 5 z M S 5 7 4 L i b 4 L i j 4 L i 0 4 L i h 4 L i y 4 L i T I C j g u K v g u L j g u Y n g u J k p L D l 9 J n F 1 b 3 Q 7 L C Z x d W 9 0 O 1 N l Y 3 R p b 2 4 x L + C 5 g O C 4 l + C 4 h O C 5 g u C 4 m e C 5 g u C 4 p e C 4 o u C 4 t S A o V E V D S C k g X H U w M D N l X H U w M D N l I O C 4 i u C 4 t O C 5 i e C 4 m e C 4 q u C 5 i O C 4 p + C 4 m e C 4 r e C 4 t O C 5 g O C 4 p e C 5 h + C 4 g e C 4 l + C 4 o + C 4 r e C 4 m e C 4 t O C 4 g e C 4 q u C 5 j C A o R V R S T 0 4 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M 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y k v R G F 0 Y T I 4 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z K S 9 D a G F u Z 2 V k J T I w V H l w 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D g 0 O D E y M l o i I C 8 + P E V u d H J 5 I F R 5 c G U 9 I l J l b G F 0 a W 9 u c 2 h p c E l u Z m 9 D b 2 5 0 Y W l u Z X I i I F Z h b H V l P S J z e y Z x d W 9 0 O 2 N v b H V t b k N v d W 5 0 J n F 1 b 3 Q 7 O j E x L C Z x d W 9 0 O 2 t l e U N v b H V t b k 5 h b W V z J n F 1 b 3 Q 7 O l t d L C Z x d W 9 0 O 3 F 1 Z X J 5 U m V s Y X R p b 2 5 z a G l w c y Z x d W 9 0 O z p b X S w m c X V v d D t j b 2 x 1 b W 5 J Z G V u d G l 0 a W V z J n F 1 b 3 Q 7 O l s m c X V v d D t T Z W N 0 a W 9 u M S / g u J f g u K P g u L H g u J 7 g u K L g u L L g u I H g u K M g K F J F U 0 9 V U k M p I F x 1 M D A z Z V x 1 M D A z Z S D g u Y D g u K v g u K H g u L f g u K 3 g u I f g u Y H g u K P g u Y g g K E 1 J T k U p L 0 F 1 d G 9 S Z W 1 v d m V k Q 2 9 s d W 1 u c z E u e + C 4 q + C 4 p e C 4 s e C 4 g e C 4 l + C 4 o + C 4 s e C 4 n u C 4 o u C 5 j C w w f S Z x d W 9 0 O y w m c X V v d D t T Z W N 0 a W 9 u M S / g u J f g u K P g u L H g u J 7 g u K L g u L L g u I H g u K M g K F J F U 0 9 V U k M p I F x 1 M D A z Z V x 1 M D A z Z S D g u Y D g u K v g u K H g u L f g u K 3 g u I f g u Y H g u K P g u Y g g K E 1 J T k U p L 0 F 1 d G 9 S Z W 1 v d m V k Q 2 9 s d W 1 u c z E u e + C 5 g O C 4 m + C 4 t O C 4 l C w x f S Z x d W 9 0 O y w m c X V v d D t T Z W N 0 a W 9 u M S / g u J f g u K P g u L H g u J 7 g u K L g u L L g u I H g u K M g K F J F U 0 9 V U k M p I F x 1 M D A z Z V x 1 M D A z Z S D g u Y D g u K v g u K H g u L f g u K 3 g u I f g u Y H g u K P g u Y g g K E 1 J T k U p L 0 F 1 d G 9 S Z W 1 v d m V k Q 2 9 s d W 1 u c z E u e + C 4 q u C 4 u e C 4 h + C 4 q u C 4 u O C 4 l C w y f S Z x d W 9 0 O y w m c X V v d D t T Z W N 0 a W 9 u M S / g u J f g u K P g u L H g u J 7 g u K L g u L L g u I H g u K M g K F J F U 0 9 V U k M p I F x 1 M D A z Z V x 1 M D A z Z S D g u Y D g u K v g u K H g u L f g u K 3 g u I f g u Y H g u K P g u Y g g K E 1 J T k U p L 0 F 1 d G 9 S Z W 1 v d m V k Q 2 9 s d W 1 u c z E u e + C 4 l e C 5 i O C 4 s + C 4 q u C 4 u O C 4 l C w z f S Z x d W 9 0 O y w m c X V v d D t T Z W N 0 a W 9 u M S / g u J f g u K P g u L H g u J 7 g u K L g u L L g u I H g u K M g K F J F U 0 9 V U k M p I F x 1 M D A z Z V x 1 M D A z Z S D g u Y D g u K v g u K H g u L f g u K 3 g u I f g u Y H g u K P g u Y g g K E 1 J T k U p L 0 F 1 d G 9 S Z W 1 v d m V k Q 2 9 s d W 1 u c z E u e + C 4 p e C 5 i O C 4 s u C 4 q u C 4 u O C 4 l C w 0 f S Z x d W 9 0 O y w m c X V v d D t T Z W N 0 a W 9 u M S / g u J f g u K P g u L H g u J 7 g u K L g u L L g u I H g u K M g K F J F U 0 9 V U k M p I F x 1 M D A z Z V x 1 M D A z Z S D g u Y D g u K v g u K H g u L f g u K 3 g u I f g u Y H g u K P g u Y g g K E 1 J T k U p L 0 F 1 d G 9 S Z W 1 v d m V k Q 2 9 s d W 1 u c z E u e + C 5 g O C 4 m + C 4 p e C 4 t e C 5 i O C 4 o u C 4 m S D g u Y H g u J v g u K X g u I c s N X 0 m c X V v d D s s J n F 1 b 3 Q 7 U 2 V j d G l v b j E v 4 L i X 4 L i j 4 L i x 4 L i e 4 L i i 4 L i y 4 L i B 4 L i j I C h S R V N P V V J D K S B c d T A w M 2 V c d T A w M 2 U g 4 L m A 4 L i r 4 L i h 4 L i 3 4 L i t 4 L i H 4 L m B 4 L i j 4 L m I I C h N S U 5 F K S 9 B d X R v U m V t b 3 Z l Z E N v b H V t b n M x L n s l 4 L m A 4 L i b 4 L i l 4 L i 1 4 L m I 4 L i i 4 L i Z I O C 5 g e C 4 m + C 4 p e C 4 h y w 2 f S Z x d W 9 0 O y w m c X V v d D t T Z W N 0 a W 9 u M S / g u J f g u K P g u L H g u J 7 g u K L g u L L g u I H g u K M g K F J F U 0 9 V U k M p I F x 1 M D A z Z V x 1 M D A z Z S D g u Y D g u K v g u K H g u L f g u K 3 g u I f g u Y H g u K P g u Y g g K E 1 J T k U p L 0 F 1 d G 9 S Z W 1 v d m V k Q 2 9 s d W 1 u c z E u e + C 5 g O C 4 q u C 4 m e C 4 r S D g u I v g u L f g u Y n g u K 0 s N 3 0 m c X V v d D s s J n F 1 b 3 Q 7 U 2 V j d G l v b j E v 4 L i X 4 L i j 4 L i x 4 L i e 4 L i i 4 L i y 4 L i B 4 L i j I C h S R V N P V V J D K S B c d T A w M 2 V c d T A w M 2 U g 4 L m A 4 L i r 4 L i h 4 L i 3 4 L i t 4 L i H 4 L m B 4 L i j 4 L m I I C h N S U 5 F K S 9 B d X R v U m V t b 3 Z l Z E N v b H V t b n M x L n v g u Y D g u K r g u J n g u K 0 g 4 L i C 4 L i y 4 L i i L D h 9 J n F 1 b 3 Q 7 L C Z x d W 9 0 O 1 N l Y 3 R p b 2 4 x L + C 4 l + C 4 o + C 4 s e C 4 n u C 4 o u C 4 s u C 4 g e C 4 o y A o U k V T T 1 V S Q y k g X H U w M D N l X H U w M D N l I O C 5 g O C 4 q + C 4 o e C 4 t + C 4 r e C 4 h + C 5 g e C 4 o + C 5 i C A o T U l O R S k v Q X V 0 b 1 J l b W 9 2 Z W R D b 2 x 1 b W 5 z M S 5 7 4 L i b 4 L i j 4 L i 0 4 L i h 4 L i y 4 L i T I C j g u K v g u L j g u Y n g u J k p L D l 9 J n F 1 b 3 Q 7 L C Z x d W 9 0 O 1 N l Y 3 R p b 2 4 x L + C 4 l + C 4 o + C 4 s e C 4 n u C 4 o u C 4 s u C 4 g e C 4 o y A o U k V T T 1 V S Q y k g X H U w M D N l X H U w M D N l I O C 5 g O C 4 q + C 4 o e C 4 t + C 4 r e C 4 h + C 5 g e C 4 o + C 5 i C A o T U l O R S k v Q X V 0 b 1 J l b W 9 2 Z W R D b 2 x 1 b W 5 z M S 5 7 4 L i h 4 L i 5 4 L i l 4 L i E 4 L m I 4 L i y I C h c d T A w M j c w M D A g 4 L i a 4 L i y 4 L i X K S w x M H 0 m c X V v d D t d L C Z x d W 9 0 O 0 N v b H V t b k N v d W 5 0 J n F 1 b 3 Q 7 O j E x L C Z x d W 9 0 O 0 t l e U N v b H V t b k 5 h b W V z J n F 1 b 3 Q 7 O l t d L C Z x d W 9 0 O 0 N v b H V t b k l k Z W 5 0 a X R p Z X M m c X V v d D s 6 W y Z x d W 9 0 O 1 N l Y 3 R p b 2 4 x L + C 4 l + C 4 o + C 4 s e C 4 n u C 4 o u C 4 s u C 4 g e C 4 o y A o U k V T T 1 V S Q y k g X H U w M D N l X H U w M D N l I O C 5 g O C 4 q + C 4 o e C 4 t + C 4 r e C 4 h + C 5 g e C 4 o + C 5 i C A o T U l O R S k v Q X V 0 b 1 J l b W 9 2 Z W R D b 2 x 1 b W 5 z M S 5 7 4 L i r 4 L i l 4 L i x 4 L i B 4 L i X 4 L i j 4 L i x 4 L i e 4 L i i 4 L m M L D B 9 J n F 1 b 3 Q 7 L C Z x d W 9 0 O 1 N l Y 3 R p b 2 4 x L + C 4 l + C 4 o + C 4 s e C 4 n u C 4 o u C 4 s u C 4 g e C 4 o y A o U k V T T 1 V S Q y k g X H U w M D N l X H U w M D N l I O C 5 g O C 4 q + C 4 o e C 4 t + C 4 r e C 4 h + C 5 g e C 4 o + C 5 i C A o T U l O R S k v Q X V 0 b 1 J l b W 9 2 Z W R D b 2 x 1 b W 5 z M S 5 7 4 L m A 4 L i b 4 L i 0 4 L i U L D F 9 J n F 1 b 3 Q 7 L C Z x d W 9 0 O 1 N l Y 3 R p b 2 4 x L + C 4 l + C 4 o + C 4 s e C 4 n u C 4 o u C 4 s u C 4 g e C 4 o y A o U k V T T 1 V S Q y k g X H U w M D N l X H U w M D N l I O C 5 g O C 4 q + C 4 o e C 4 t + C 4 r e C 4 h + C 5 g e C 4 o + C 5 i C A o T U l O R S k v Q X V 0 b 1 J l b W 9 2 Z W R D b 2 x 1 b W 5 z M S 5 7 4 L i q 4 L i 5 4 L i H 4 L i q 4 L i 4 4 L i U L D J 9 J n F 1 b 3 Q 7 L C Z x d W 9 0 O 1 N l Y 3 R p b 2 4 x L + C 4 l + C 4 o + C 4 s e C 4 n u C 4 o u C 4 s u C 4 g e C 4 o y A o U k V T T 1 V S Q y k g X H U w M D N l X H U w M D N l I O C 5 g O C 4 q + C 4 o e C 4 t + C 4 r e C 4 h + C 5 g e C 4 o + C 5 i C A o T U l O R S k v Q X V 0 b 1 J l b W 9 2 Z W R D b 2 x 1 b W 5 z M S 5 7 4 L i V 4 L m I 4 L i z 4 L i q 4 L i 4 4 L i U L D N 9 J n F 1 b 3 Q 7 L C Z x d W 9 0 O 1 N l Y 3 R p b 2 4 x L + C 4 l + C 4 o + C 4 s e C 4 n u C 4 o u C 4 s u C 4 g e C 4 o y A o U k V T T 1 V S Q y k g X H U w M D N l X H U w M D N l I O C 5 g O C 4 q + C 4 o e C 4 t + C 4 r e C 4 h + C 5 g e C 4 o + C 5 i C A o T U l O R S k v Q X V 0 b 1 J l b W 9 2 Z W R D b 2 x 1 b W 5 z M S 5 7 4 L i l 4 L m I 4 L i y 4 L i q 4 L i 4 4 L i U L D R 9 J n F 1 b 3 Q 7 L C Z x d W 9 0 O 1 N l Y 3 R p b 2 4 x L + C 4 l + C 4 o + C 4 s e C 4 n u C 4 o u C 4 s u C 4 g e C 4 o y A o U k V T T 1 V S Q y k g X H U w M D N l X H U w M D N l I O C 5 g O C 4 q + C 4 o e C 4 t + C 4 r e C 4 h + C 5 g e C 4 o + C 5 i C A o T U l O R S k v Q X V 0 b 1 J l b W 9 2 Z W R D b 2 x 1 b W 5 z M S 5 7 4 L m A 4 L i b 4 L i l 4 L i 1 4 L m I 4 L i i 4 L i Z I O C 5 g e C 4 m + C 4 p e C 4 h y w 1 f S Z x d W 9 0 O y w m c X V v d D t T Z W N 0 a W 9 u M S / g u J f g u K P g u L H g u J 7 g u K L g u L L g u I H g u K M g K F J F U 0 9 V U k M p I F x 1 M D A z Z V x 1 M D A z Z S D g u Y D g u K v g u K H g u L f g u K 3 g u I f g u Y H g u K P g u Y g g K E 1 J T k U p L 0 F 1 d G 9 S Z W 1 v d m V k Q 2 9 s d W 1 u c z E u e y X g u Y D g u J v g u K X g u L X g u Y j g u K L g u J k g 4 L m B 4 L i b 4 L i l 4 L i H L D Z 9 J n F 1 b 3 Q 7 L C Z x d W 9 0 O 1 N l Y 3 R p b 2 4 x L + C 4 l + C 4 o + C 4 s e C 4 n u C 4 o u C 4 s u C 4 g e C 4 o y A o U k V T T 1 V S Q y k g X H U w M D N l X H U w M D N l I O C 5 g O C 4 q + C 4 o e C 4 t + C 4 r e C 4 h + C 5 g e C 4 o + C 5 i C A o T U l O R S k v Q X V 0 b 1 J l b W 9 2 Z W R D b 2 x 1 b W 5 z M S 5 7 4 L m A 4 L i q 4 L i Z 4 L i t I O C 4 i + C 4 t + C 5 i e C 4 r S w 3 f S Z x d W 9 0 O y w m c X V v d D t T Z W N 0 a W 9 u M S / g u J f g u K P g u L H g u J 7 g u K L g u L L g u I H g u K M g K F J F U 0 9 V U k M p I F x 1 M D A z Z V x 1 M D A z Z S D g u Y D g u K v g u K H g u L f g u K 3 g u I f g u Y H g u K P g u Y g g K E 1 J T k U p L 0 F 1 d G 9 S Z W 1 v d m V k Q 2 9 s d W 1 u c z E u e + C 5 g O C 4 q u C 4 m e C 4 r S D g u I L g u L L g u K I s O H 0 m c X V v d D s s J n F 1 b 3 Q 7 U 2 V j d G l v b j E v 4 L i X 4 L i j 4 L i x 4 L i e 4 L i i 4 L i y 4 L i B 4 L i j I C h S R V N P V V J D K S B c d T A w M 2 V c d T A w M 2 U g 4 L m A 4 L i r 4 L i h 4 L i 3 4 L i t 4 L i H 4 L m B 4 L i j 4 L m I I C h N S U 5 F K S 9 B d X R v U m V t b 3 Z l Z E N v b H V t b n M x L n v g u J v g u K P g u L T g u K H g u L L g u J M g K O C 4 q + C 4 u O C 5 i e C 4 m S k s O X 0 m c X V v d D s s J n F 1 b 3 Q 7 U 2 V j d G l v b j E v 4 L i X 4 L i j 4 L i x 4 L i e 4 L i i 4 L i y 4 L i B 4 L i j I C h S R V N P V V J D K S B c d T A w M 2 V c d T A w M 2 U g 4 L m A 4 L i r 4 L i h 4 L i 3 4 L i t 4 L i H 4 L m B 4 L i j 4 L m I I C h N S U 5 F K S 9 B d X R v U m V t b 3 Z l Z E N v b H V t b n M x L n v g u K H g u L n g u K X g u I T g u Y j g u L I g K F x 1 M D A y N z A w M C D g u J r g u L L g u J c p L D E w f S Z x d W 9 0 O 1 0 s J n F 1 b 3 Q 7 U m V s Y X R p b 2 5 z a G l w S W 5 m b y Z x d W 9 0 O z p b X X 0 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M 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z 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y k v Q 2 h h b m d l Z C U y M F R 5 c G 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1 N T U x O T Y 4 W i I g L z 4 8 R W 5 0 c n k g V H l w Z T 0 i U m V s Y X R p b 2 5 z a G l w S W 5 m b 0 N v b n R h a W 5 l c i I g V m F s d W U 9 I n N 7 J n F 1 b 3 Q 7 Y 2 9 s d W 1 u Q 2 9 1 b n Q m c X V v d D s 6 M T E s J n F 1 b 3 Q 7 a 2 V 5 Q 2 9 s d W 1 u T m F t Z X M m c X V v d D s 6 W 1 0 s J n F 1 b 3 Q 7 c X V l c n l S Z W x h d G l v b n N o a X B z J n F 1 b 3 Q 7 O l t d L C Z x d W 9 0 O 2 N v b H V t b k l k Z W 5 0 a X R p Z X M m c X V v d D s 6 W y Z x d W 9 0 O 1 N l Y 3 R p b 2 4 x L + C 4 l + C 4 o + C 4 s e C 4 n u C 4 o u C 4 s u C 4 g e C 4 o y A o U k V T T 1 V S Q y k g X H U w M D N l X H U w M D N l I O C 4 n u C 4 p e C 4 s e C 4 h + C 4 h + C 4 s u C 4 m e C 5 g e C 4 p e C 4 s O C 4 q u C 4 s u C 4 m O C 4 s u C 4 o + C 4 k + C 4 u e C 4 m + C 5 g u C 4 o O C 4 h C A o R U 5 F U k c p L 0 F 1 d G 9 S Z W 1 v d m V k Q 2 9 s d W 1 u c z E u e + C 4 q + C 4 p e C 4 s e C 4 g e C 4 l + C 4 o + C 4 s e C 4 n u C 4 o u C 5 j C w w f S Z x d W 9 0 O y w m c X V v d D t T Z W N 0 a W 9 u M S / g u J f g u K P g u L H g u J 7 g u K L g u L L g u I H g u K M g K F J F U 0 9 V U k M p I F x 1 M D A z Z V x 1 M D A z Z S D g u J 7 g u K X g u L H g u I f g u I f g u L L g u J n g u Y H g u K X g u L D g u K r g u L L g u J j g u L L g u K P g u J P g u L n g u J v g u Y L g u K D g u I Q g K E V O R V J H K S 9 B d X R v U m V t b 3 Z l Z E N v b H V t b n M x L n v g u Y D g u J v g u L T g u J Q s M X 0 m c X V v d D s s J n F 1 b 3 Q 7 U 2 V j d G l v b j E v 4 L i X 4 L i j 4 L i x 4 L i e 4 L i i 4 L i y 4 L i B 4 L i j I C h S R V N P V V J D K S B c d T A w M 2 V c d T A w M 2 U g 4 L i e 4 L i l 4 L i x 4 L i H 4 L i H 4 L i y 4 L i Z 4 L m B 4 L i l 4 L i w 4 L i q 4 L i y 4 L i Y 4 L i y 4 L i j 4 L i T 4 L i 5 4 L i b 4 L m C 4 L i g 4 L i E I C h F T k V S R y k v Q X V 0 b 1 J l b W 9 2 Z W R D b 2 x 1 b W 5 z M S 5 7 4 L i q 4 L i 5 4 L i H 4 L i q 4 L i 4 4 L i U L D J 9 J n F 1 b 3 Q 7 L C Z x d W 9 0 O 1 N l Y 3 R p b 2 4 x L + C 4 l + C 4 o + C 4 s e C 4 n u C 4 o u C 4 s u C 4 g e C 4 o y A o U k V T T 1 V S Q y k g X H U w M D N l X H U w M D N l I O C 4 n u C 4 p e C 4 s e C 4 h + C 4 h + C 4 s u C 4 m e C 5 g e C 4 p e C 4 s O C 4 q u C 4 s u C 4 m O C 4 s u C 4 o + C 4 k + C 4 u e C 4 m + C 5 g u C 4 o O C 4 h C A o R U 5 F U k c p L 0 F 1 d G 9 S Z W 1 v d m V k Q 2 9 s d W 1 u c z E u e + C 4 l e C 5 i O C 4 s + C 4 q u C 4 u O C 4 l C w z f S Z x d W 9 0 O y w m c X V v d D t T Z W N 0 a W 9 u M S / g u J f g u K P g u L H g u J 7 g u K L g u L L g u I H g u K M g K F J F U 0 9 V U k M p I F x 1 M D A z Z V x 1 M D A z Z S D g u J 7 g u K X g u L H g u I f g u I f g u L L g u J n g u Y H g u K X g u L D g u K r g u L L g u J j g u L L g u K P g u J P g u L n g u J v g u Y L g u K D g u I Q g K E V O R V J H K S 9 B d X R v U m V t b 3 Z l Z E N v b H V t b n M x L n v g u K X g u Y j g u L L g u K r g u L j g u J Q s N H 0 m c X V v d D s s J n F 1 b 3 Q 7 U 2 V j d G l v b j E v 4 L i X 4 L i j 4 L i x 4 L i e 4 L i i 4 L i y 4 L i B 4 L i j I C h S R V N P V V J D K S B c d T A w M 2 V c d T A w M 2 U g 4 L i e 4 L i l 4 L i x 4 L i H 4 L i H 4 L i y 4 L i Z 4 L m B 4 L i l 4 L i w 4 L i q 4 L i y 4 L i Y 4 L i y 4 L i j 4 L i T 4 L i 5 4 L i b 4 L m C 4 L i g 4 L i E I C h F T k V S R y k v Q X V 0 b 1 J l b W 9 2 Z W R D b 2 x 1 b W 5 z M S 5 7 4 L m A 4 L i b 4 L i l 4 L i 1 4 L m I 4 L i i 4 L i Z I O C 5 g e C 4 m + C 4 p e C 4 h y w 1 f S Z x d W 9 0 O y w m c X V v d D t T Z W N 0 a W 9 u M S / g u J f g u K P g u L H g u J 7 g u K L g u L L g u I H g u K M g K F J F U 0 9 V U k M p I F x 1 M D A z Z V x 1 M D A z Z S D g u J 7 g u K X g u L H g u I f g u I f g u L L g u J n g u Y H g u K X g u L D g u K r g u L L g u J j g u L L g u K P g u J P g u L n g u J v g u Y L g u K D g u I Q g K E V O R V J H K S 9 B d X R v U m V t b 3 Z l Z E N v b H V t b n M x L n s l 4 L m A 4 L i b 4 L i l 4 L i 1 4 L m I 4 L i i 4 L i Z I O C 5 g e C 4 m + C 4 p e C 4 h y w 2 f S Z x d W 9 0 O y w m c X V v d D t T Z W N 0 a W 9 u M S / g u J f g u K P g u L H g u J 7 g u K L g u L L g u I H g u K M g K F J F U 0 9 V U k M p I F x 1 M D A z Z V x 1 M D A z Z S D g u J 7 g u K X g u L H g u I f g u I f g u L L g u J n g u Y H g u K X g u L D g u K r g u L L g u J j g u L L g u K P g u J P g u L n g u J v g u Y L g u K D g u I Q g K E V O R V J H K S 9 B d X R v U m V t b 3 Z l Z E N v b H V t b n M x L n v g u Y D g u K r g u J n g u K 0 g 4 L i L 4 L i 3 4 L m J 4 L i t L D d 9 J n F 1 b 3 Q 7 L C Z x d W 9 0 O 1 N l Y 3 R p b 2 4 x L + C 4 l + C 4 o + C 4 s e C 4 n u C 4 o u C 4 s u C 4 g e C 4 o y A o U k V T T 1 V S Q y k g X H U w M D N l X H U w M D N l I O C 4 n u C 4 p e C 4 s e C 4 h + C 4 h + C 4 s u C 4 m e C 5 g e C 4 p e C 4 s O C 4 q u C 4 s u C 4 m O C 4 s u C 4 o + C 4 k + C 4 u e C 4 m + C 5 g u C 4 o O C 4 h C A o R U 5 F U k c p L 0 F 1 d G 9 S Z W 1 v d m V k Q 2 9 s d W 1 u c z E u e + C 5 g O C 4 q u C 4 m e C 4 r S D g u I L g u L L g u K I s O H 0 m c X V v d D s s J n F 1 b 3 Q 7 U 2 V j d G l v b j E v 4 L i X 4 L i j 4 L i x 4 L i e 4 L i i 4 L i y 4 L i B 4 L i j I C h S R V N P V V J D K S B c d T A w M 2 V c d T A w M 2 U g 4 L i e 4 L i l 4 L i x 4 L i H 4 L i H 4 L i y 4 L i Z 4 L m B 4 L i l 4 L i w 4 L i q 4 L i y 4 L i Y 4 L i y 4 L i j 4 L i T 4 L i 5 4 L i b 4 L m C 4 L i g 4 L i E I C h F T k V S R y k v Q X V 0 b 1 J l b W 9 2 Z W R D b 2 x 1 b W 5 z M S 5 7 4 L i b 4 L i j 4 L i 0 4 L i h 4 L i y 4 L i T I C j g u K v g u L j g u Y n g u J k p L D l 9 J n F 1 b 3 Q 7 L C Z x d W 9 0 O 1 N l Y 3 R p b 2 4 x L + C 4 l + C 4 o + C 4 s e C 4 n u C 4 o u C 4 s u C 4 g e C 4 o y A o U k V T T 1 V S Q y k g X H U w M D N l X H U w M D N l I O C 4 n u C 4 p e C 4 s e C 4 h + C 4 h + C 4 s u C 4 m e C 5 g e C 4 p e C 4 s O C 4 q u C 4 s u C 4 m O C 4 s u C 4 o + C 4 k + C 4 u e C 4 m + C 5 g u C 4 o O C 4 h C A o R U 5 F U k c p L 0 F 1 d G 9 S Z W 1 v d m V k Q 2 9 s d W 1 u c z E u e + C 4 o e C 4 u e C 4 p e C 4 h O C 5 i O C 4 s i A o X H U w M D I 3 M D A w I O C 4 m u C 4 s u C 4 l y k s M T B 9 J n F 1 b 3 Q 7 X S w m c X V v d D t D b 2 x 1 b W 5 D b 3 V u d C Z x d W 9 0 O z o x M S w m c X V v d D t L Z X l D b 2 x 1 b W 5 O Y W 1 l c y Z x d W 9 0 O z p b X S w m c X V v d D t D b 2 x 1 b W 5 J Z G V u d G l 0 a W V z J n F 1 b 3 Q 7 O l s m c X V v d D t T Z W N 0 a W 9 u M S / g u J f g u K P g u L H g u J 7 g u K L g u L L g u I H g u K M g K F J F U 0 9 V U k M p I F x 1 M D A z Z V x 1 M D A z Z S D g u J 7 g u K X g u L H g u I f g u I f g u L L g u J n g u Y H g u K X g u L D g u K r g u L L g u J j g u L L g u K P g u J P g u L n g u J v g u Y L g u K D g u I Q g K E V O R V J H K S 9 B d X R v U m V t b 3 Z l Z E N v b H V t b n M x L n v g u K v g u K X g u L H g u I H g u J f g u K P g u L H g u J 7 g u K L g u Y w s M H 0 m c X V v d D s s J n F 1 b 3 Q 7 U 2 V j d G l v b j E v 4 L i X 4 L i j 4 L i x 4 L i e 4 L i i 4 L i y 4 L i B 4 L i j I C h S R V N P V V J D K S B c d T A w M 2 V c d T A w M 2 U g 4 L i e 4 L i l 4 L i x 4 L i H 4 L i H 4 L i y 4 L i Z 4 L m B 4 L i l 4 L i w 4 L i q 4 L i y 4 L i Y 4 L i y 4 L i j 4 L i T 4 L i 5 4 L i b 4 L m C 4 L i g 4 L i E I C h F T k V S R y k v Q X V 0 b 1 J l b W 9 2 Z W R D b 2 x 1 b W 5 z M S 5 7 4 L m A 4 L i b 4 L i 0 4 L i U L D F 9 J n F 1 b 3 Q 7 L C Z x d W 9 0 O 1 N l Y 3 R p b 2 4 x L + C 4 l + C 4 o + C 4 s e C 4 n u C 4 o u C 4 s u C 4 g e C 4 o y A o U k V T T 1 V S Q y k g X H U w M D N l X H U w M D N l I O C 4 n u C 4 p e C 4 s e C 4 h + C 4 h + C 4 s u C 4 m e C 5 g e C 4 p e C 4 s O C 4 q u C 4 s u C 4 m O C 4 s u C 4 o + C 4 k + C 4 u e C 4 m + C 5 g u C 4 o O C 4 h C A o R U 5 F U k c p L 0 F 1 d G 9 S Z W 1 v d m V k Q 2 9 s d W 1 u c z E u e + C 4 q u C 4 u e C 4 h + C 4 q u C 4 u O C 4 l C w y f S Z x d W 9 0 O y w m c X V v d D t T Z W N 0 a W 9 u M S / g u J f g u K P g u L H g u J 7 g u K L g u L L g u I H g u K M g K F J F U 0 9 V U k M p I F x 1 M D A z Z V x 1 M D A z Z S D g u J 7 g u K X g u L H g u I f g u I f g u L L g u J n g u Y H g u K X g u L D g u K r g u L L g u J j g u L L g u K P g u J P g u L n g u J v g u Y L g u K D g u I Q g K E V O R V J H K S 9 B d X R v U m V t b 3 Z l Z E N v b H V t b n M x L n v g u J X g u Y j g u L P g u K r g u L j g u J Q s M 3 0 m c X V v d D s s J n F 1 b 3 Q 7 U 2 V j d G l v b j E v 4 L i X 4 L i j 4 L i x 4 L i e 4 L i i 4 L i y 4 L i B 4 L i j I C h S R V N P V V J D K S B c d T A w M 2 V c d T A w M 2 U g 4 L i e 4 L i l 4 L i x 4 L i H 4 L i H 4 L i y 4 L i Z 4 L m B 4 L i l 4 L i w 4 L i q 4 L i y 4 L i Y 4 L i y 4 L i j 4 L i T 4 L i 5 4 L i b 4 L m C 4 L i g 4 L i E I C h F T k V S R y k v Q X V 0 b 1 J l b W 9 2 Z W R D b 2 x 1 b W 5 z M S 5 7 4 L i l 4 L m I 4 L i y 4 L i q 4 L i 4 4 L i U L D R 9 J n F 1 b 3 Q 7 L C Z x d W 9 0 O 1 N l Y 3 R p b 2 4 x L + C 4 l + C 4 o + C 4 s e C 4 n u C 4 o u C 4 s u C 4 g e C 4 o y A o U k V T T 1 V S Q y k g X H U w M D N l X H U w M D N l I O C 4 n u C 4 p e C 4 s e C 4 h + C 4 h + C 4 s u C 4 m e C 5 g e C 4 p e C 4 s O C 4 q u C 4 s u C 4 m O C 4 s u C 4 o + C 4 k + C 4 u e C 4 m + C 5 g u C 4 o O C 4 h C A o R U 5 F U k c p L 0 F 1 d G 9 S Z W 1 v d m V k Q 2 9 s d W 1 u c z E u e + C 5 g O C 4 m + C 4 p e C 4 t e C 5 i O C 4 o u C 4 m S D g u Y H g u J v g u K X g u I c s N X 0 m c X V v d D s s J n F 1 b 3 Q 7 U 2 V j d G l v b j E v 4 L i X 4 L i j 4 L i x 4 L i e 4 L i i 4 L i y 4 L i B 4 L i j I C h S R V N P V V J D K S B c d T A w M 2 V c d T A w M 2 U g 4 L i e 4 L i l 4 L i x 4 L i H 4 L i H 4 L i y 4 L i Z 4 L m B 4 L i l 4 L i w 4 L i q 4 L i y 4 L i Y 4 L i y 4 L i j 4 L i T 4 L i 5 4 L i b 4 L m C 4 L i g 4 L i E I C h F T k V S R y k v Q X V 0 b 1 J l b W 9 2 Z W R D b 2 x 1 b W 5 z M S 5 7 J e C 5 g O C 4 m + C 4 p e C 4 t e C 5 i O C 4 o u C 4 m S D g u Y H g u J v g u K X g u I c s N n 0 m c X V v d D s s J n F 1 b 3 Q 7 U 2 V j d G l v b j E v 4 L i X 4 L i j 4 L i x 4 L i e 4 L i i 4 L i y 4 L i B 4 L i j I C h S R V N P V V J D K S B c d T A w M 2 V c d T A w M 2 U g 4 L i e 4 L i l 4 L i x 4 L i H 4 L i H 4 L i y 4 L i Z 4 L m B 4 L i l 4 L i w 4 L i q 4 L i y 4 L i Y 4 L i y 4 L i j 4 L i T 4 L i 5 4 L i b 4 L m C 4 L i g 4 L i E I C h F T k V S R y k v Q X V 0 b 1 J l b W 9 2 Z W R D b 2 x 1 b W 5 z M S 5 7 4 L m A 4 L i q 4 L i Z 4 L i t I O C 4 i + C 4 t + C 5 i e C 4 r S w 3 f S Z x d W 9 0 O y w m c X V v d D t T Z W N 0 a W 9 u M S / g u J f g u K P g u L H g u J 7 g u K L g u L L g u I H g u K M g K F J F U 0 9 V U k M p I F x 1 M D A z Z V x 1 M D A z Z S D g u J 7 g u K X g u L H g u I f g u I f g u L L g u J n g u Y H g u K X g u L D g u K r g u L L g u J j g u L L g u K P g u J P g u L n g u J v g u Y L g u K D g u I Q g K E V O R V J H K S 9 B d X R v U m V t b 3 Z l Z E N v b H V t b n M x L n v g u Y D g u K r g u J n g u K 0 g 4 L i C 4 L i y 4 L i i L D h 9 J n F 1 b 3 Q 7 L C Z x d W 9 0 O 1 N l Y 3 R p b 2 4 x L + C 4 l + C 4 o + C 4 s e C 4 n u C 4 o u C 4 s u C 4 g e C 4 o y A o U k V T T 1 V S Q y k g X H U w M D N l X H U w M D N l I O C 4 n u C 4 p e C 4 s e C 4 h + C 4 h + C 4 s u C 4 m e C 5 g e C 4 p e C 4 s O C 4 q u C 4 s u C 4 m O C 4 s u C 4 o + C 4 k + C 4 u e C 4 m + C 5 g u C 4 o O C 4 h C A o R U 5 F U k c p L 0 F 1 d G 9 S Z W 1 v d m V k Q 2 9 s d W 1 u c z E u e + C 4 m + C 4 o + C 4 t O C 4 o e C 4 s u C 4 k y A o 4 L i r 4 L i 4 4 L m J 4 L i Z K S w 5 f S Z x d W 9 0 O y w m c X V v d D t T Z W N 0 a W 9 u M S / g u J f g u K P g u L H g u J 7 g u K L g u L L g u I H g u K M g K F J F U 0 9 V U k M p I F x 1 M D A z Z V x 1 M D A z Z S D g u J 7 g u K X g u L H g u I f g u I f g u L L g u J n g u Y H g u K X g u L D g u K r g u L L g u J j g u L L g u K P g u J P g u L n g u J v g u Y L g u K D g u I Q g K E V O R V J H K S 9 B d X R v U m V t b 3 Z l Z E N v b H V t b n M x L n v g u K H g u L n g u K X g u I T g u Y j g u L I g K F x 1 M D A y N z A w M C D g u J r g u L L g u J c p L D E w f S Z x d W 9 0 O 1 0 s J n F 1 b 3 Q 7 U m V s Y X R p b 2 5 z a G l w S W 5 m b y Z x d W 9 0 O z p b X X 0 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z 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M p L 0 R h d G E y 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y 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j I 0 N T I 5 M 1 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z 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z 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M p 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2 N z E z N z I y 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4 m O C 4 m e C 4 s u C 4 h O C 4 s u C 4 o y A o Q k F O S y k v Q X V 0 b 1 J l b W 9 2 Z W R D b 2 x 1 b W 5 z M S 5 7 4 L i r 4 L i l 4 L i x 4 L i B 4 L i X 4 L i j 4 L i x 4 L i e 4 L i i 4 L m M L D B 9 J n F 1 b 3 Q 7 L C Z x d W 9 0 O 1 N l Y 3 R p b 2 4 x L + C 4 m O C 4 u O C 4 o + C 4 g e C 4 t O C 4 i O C 4 g e C 4 s u C 4 o + C 5 g O C 4 h + C 4 t O C 4 m S A o R k l O Q 0 l B T C k g X H U w M D N l X H U w M D N l I O C 4 m O C 4 m e C 4 s u C 4 h O C 4 s u C 4 o y A o Q k F O S y k v Q X V 0 b 1 J l b W 9 2 Z W R D b 2 x 1 b W 5 z M S 5 7 4 L m A 4 L i b 4 L i 0 4 L i U L D F 9 J n F 1 b 3 Q 7 L C Z x d W 9 0 O 1 N l Y 3 R p b 2 4 x L + C 4 m O C 4 u O C 4 o + C 4 g e C 4 t O C 4 i O C 4 g e C 4 s u C 4 o + C 5 g O C 4 h + C 4 t O C 4 m S A o R k l O Q 0 l B T C k g X H U w M D N l X H U w M D N l I O C 4 m O C 4 m e C 4 s u C 4 h O C 4 s u C 4 o y A o Q k F O S y k v Q X V 0 b 1 J l b W 9 2 Z W R D b 2 x 1 b W 5 z M S 5 7 4 L i q 4 L i 5 4 L i H 4 L i q 4 L i 4 4 L i U L D J 9 J n F 1 b 3 Q 7 L C Z x d W 9 0 O 1 N l Y 3 R p b 2 4 x L + C 4 m O C 4 u O C 4 o + C 4 g e C 4 t O C 4 i O C 4 g e C 4 s u C 4 o + C 5 g O C 4 h + C 4 t O C 4 m S A o R k l O Q 0 l B T C k g X H U w M D N l X H U w M D N l I O C 4 m O C 4 m e C 4 s u C 4 h O C 4 s u C 4 o y A o Q k F O S y k v Q X V 0 b 1 J l b W 9 2 Z W R D b 2 x 1 b W 5 z M S 5 7 4 L i V 4 L m I 4 L i z 4 L i q 4 L i 4 4 L i U L D N 9 J n F 1 b 3 Q 7 L C Z x d W 9 0 O 1 N l Y 3 R p b 2 4 x L + C 4 m O C 4 u O C 4 o + C 4 g e C 4 t O C 4 i O C 4 g e C 4 s u C 4 o + C 5 g O C 4 h + C 4 t O C 4 m S A o R k l O Q 0 l B T C k g X H U w M D N l X H U w M D N l I O C 4 m O C 4 m e C 4 s u C 4 h O C 4 s u C 4 o y A o Q k F O S y k v Q X V 0 b 1 J l b W 9 2 Z W R D b 2 x 1 b W 5 z M S 5 7 4 L i l 4 L m I 4 L i y 4 L i q 4 L i 4 4 L i U L D R 9 J n F 1 b 3 Q 7 L C Z x d W 9 0 O 1 N l Y 3 R p b 2 4 x L + C 4 m O C 4 u O C 4 o + C 4 g e C 4 t O C 4 i O C 4 g e C 4 s u C 4 o + C 5 g O C 4 h + C 4 t O C 4 m S A o R k l O Q 0 l B T C k g X H U w M D N l X H U w M D N l I O C 4 m O C 4 m e C 4 s u C 4 h O C 4 s u C 4 o y A o Q k F O S y k v Q X V 0 b 1 J l b W 9 2 Z W R D b 2 x 1 b W 5 z M S 5 7 4 L m A 4 L i b 4 L i l 4 L i 1 4 L m I 4 L i i 4 L i Z I O C 5 g e C 4 m + C 4 p e C 4 h y w 1 f S Z x d W 9 0 O y w m c X V v d D t T Z W N 0 a W 9 u M S / g u J j g u L j g u K P g u I H g u L T g u I j g u I H g u L L g u K P g u Y D g u I f g u L T g u J k g K E Z J T k N J Q U w p I F x 1 M D A z Z V x 1 M D A z Z S D g u J j g u J n g u L L g u I T g u L L g u K M g K E J B T k s p L 0 F 1 d G 9 S Z W 1 v d m V k Q 2 9 s d W 1 u c z E u e y X g u Y D g u J v g u K X g u L X g u Y j g u K L g u J k g 4 L m B 4 L i b 4 L i l 4 L i H L D Z 9 J n F 1 b 3 Q 7 L C Z x d W 9 0 O 1 N l Y 3 R p b 2 4 x L + C 4 m O C 4 u O C 4 o + C 4 g e C 4 t O C 4 i O C 4 g e C 4 s u C 4 o + C 5 g O C 4 h + C 4 t O C 4 m S A o R k l O Q 0 l B T C k g X H U w M D N l X H U w M D N l I O C 4 m O C 4 m e C 4 s u C 4 h O C 4 s u C 4 o y A o Q k F O S y k v Q X V 0 b 1 J l b W 9 2 Z W R D b 2 x 1 b W 5 z M S 5 7 4 L m A 4 L i q 4 L i Z 4 L i t I O C 4 i + C 4 t + C 5 i e C 4 r S w 3 f S Z x d W 9 0 O y w m c X V v d D t T Z W N 0 a W 9 u M S / g u J j g u L j g u K P g u I H g u L T g u I j g u I H g u L L g u K P g u Y D g u I f g u L T g u J k g K E Z J T k N J Q U w p I F x 1 M D A z Z V x 1 M D A z Z S D g u J j g u J n g u L L g u I T g u L L g u K M g K E J B T k s p L 0 F 1 d G 9 S Z W 1 v d m V k Q 2 9 s d W 1 u c z E u e + C 5 g O C 4 q u C 4 m e C 4 r S D g u I L g u L L g u K I s O H 0 m c X V v d D s s J n F 1 b 3 Q 7 U 2 V j d G l v b j E v 4 L i Y 4 L i 4 4 L i j 4 L i B 4 L i 0 4 L i I 4 L i B 4 L i y 4 L i j 4 L m A 4 L i H 4 L i 0 4 L i Z I C h G S U 5 D S U F M K S B c d T A w M 2 V c d T A w M 2 U g 4 L i Y 4 L i Z 4 L i y 4 L i E 4 L i y 4 L i j I C h C Q U 5 L K S 9 B d X R v U m V t b 3 Z l Z E N v b H V t b n M x L n v g u J v g u K P g u L T g u K H g u L L g u J M g K O C 4 q + C 4 u O C 5 i e C 4 m S k s O X 0 m c X V v d D s s J n F 1 b 3 Q 7 U 2 V j d G l v b j E v 4 L i Y 4 L i 4 4 L i j 4 L i B 4 L i 0 4 L i I 4 L i B 4 L i y 4 L i j 4 L m A 4 L i H 4 L i 0 4 L i Z I C h G S U 5 D S U F M K S B c d T A w M 2 V c d T A w M 2 U g 4 L i Y 4 L i Z 4 L i y 4 L i E 4 L i y 4 L i j I C h C Q U 5 L K S 9 B d X R v U m V t b 3 Z l Z E N v b H V t b n M x L n v g u K H g u L n g u K X g u I T g u Y j g u L I g K F x 1 M D A y N z A w M C D g u J r g u L L g u J c p L D E w f S Z x d W 9 0 O 1 0 s J n F 1 b 3 Q 7 Q 2 9 s d W 1 u Q 2 9 1 b n Q m c X V v d D s 6 M T E s J n F 1 b 3 Q 7 S 2 V 5 Q 2 9 s d W 1 u T m F t Z X M m c X V v d D s 6 W 1 0 s J n F 1 b 3 Q 7 Q 2 9 s d W 1 u S W R l b n R p d G l l c y Z x d W 9 0 O z p b J n F 1 b 3 Q 7 U 2 V j d G l v b j E v 4 L i Y 4 L i 4 4 L i j 4 L i B 4 L i 0 4 L i I 4 L i B 4 L i y 4 L i j 4 L m A 4 L i H 4 L i 0 4 L i Z I C h G S U 5 D S U F M K S B c d T A w M 2 V c d T A w M 2 U g 4 L i Y 4 L i Z 4 L i y 4 L i E 4 L i y 4 L i j I C h C Q U 5 L K S 9 B d X R v U m V t b 3 Z l Z E N v b H V t b n M x L n v g u K v g u K X g u L H g u I H g u J f g u K P g u L H g u J 7 g u K L g u Y w s M H 0 m c X V v d D s s J n F 1 b 3 Q 7 U 2 V j d G l v b j E v 4 L i Y 4 L i 4 4 L i j 4 L i B 4 L i 0 4 L i I 4 L i B 4 L i y 4 L i j 4 L m A 4 L i H 4 L i 0 4 L i Z I C h G S U 5 D S U F M K S B c d T A w M 2 V c d T A w M 2 U g 4 L i Y 4 L i Z 4 L i y 4 L i E 4 L i y 4 L i j I C h C Q U 5 L K S 9 B d X R v U m V t b 3 Z l Z E N v b H V t b n M x L n v g u Y D g u J v g u L T g u J Q s M X 0 m c X V v d D s s J n F 1 b 3 Q 7 U 2 V j d G l v b j E v 4 L i Y 4 L i 4 4 L i j 4 L i B 4 L i 0 4 L i I 4 L i B 4 L i y 4 L i j 4 L m A 4 L i H 4 L i 0 4 L i Z I C h G S U 5 D S U F M K S B c d T A w M 2 V c d T A w M 2 U g 4 L i Y 4 L i Z 4 L i y 4 L i E 4 L i y 4 L i j I C h C Q U 5 L K S 9 B d X R v U m V t b 3 Z l Z E N v b H V t b n M x L n v g u K r g u L n g u I f g u K r g u L j g u J Q s M n 0 m c X V v d D s s J n F 1 b 3 Q 7 U 2 V j d G l v b j E v 4 L i Y 4 L i 4 4 L i j 4 L i B 4 L i 0 4 L i I 4 L i B 4 L i y 4 L i j 4 L m A 4 L i H 4 L i 0 4 L i Z I C h G S U 5 D S U F M K S B c d T A w M 2 V c d T A w M 2 U g 4 L i Y 4 L i Z 4 L i y 4 L i E 4 L i y 4 L i j I C h C Q U 5 L K S 9 B d X R v U m V t b 3 Z l Z E N v b H V t b n M x L n v g u J X g u Y j g u L P g u K r g u L j g u J Q s M 3 0 m c X V v d D s s J n F 1 b 3 Q 7 U 2 V j d G l v b j E v 4 L i Y 4 L i 4 4 L i j 4 L i B 4 L i 0 4 L i I 4 L i B 4 L i y 4 L i j 4 L m A 4 L i H 4 L i 0 4 L i Z I C h G S U 5 D S U F M K S B c d T A w M 2 V c d T A w M 2 U g 4 L i Y 4 L i Z 4 L i y 4 L i E 4 L i y 4 L i j I C h C Q U 5 L K S 9 B d X R v U m V t b 3 Z l Z E N v b H V t b n M x L n v g u K X g u Y j g u L L g u K r g u L j g u J Q s N H 0 m c X V v d D s s J n F 1 b 3 Q 7 U 2 V j d G l v b j E v 4 L i Y 4 L i 4 4 L i j 4 L i B 4 L i 0 4 L i I 4 L i B 4 L i y 4 L i j 4 L m A 4 L i H 4 L i 0 4 L i Z I C h G S U 5 D S U F M K S B c d T A w M 2 V c d T A w M 2 U g 4 L i Y 4 L i Z 4 L i y 4 L i E 4 L i y 4 L i j I C h C Q U 5 L K S 9 B d X R v U m V t b 3 Z l Z E N v b H V t b n M x L n v g u Y D g u J v g u K X g u L X g u Y j g u K L g u J k g 4 L m B 4 L i b 4 L i l 4 L i H L D V 9 J n F 1 b 3 Q 7 L C Z x d W 9 0 O 1 N l Y 3 R p b 2 4 x L + C 4 m O C 4 u O C 4 o + C 4 g e C 4 t O C 4 i O C 4 g e C 4 s u C 4 o + C 5 g O C 4 h + C 4 t O C 4 m S A o R k l O Q 0 l B T C k g X H U w M D N l X H U w M D N l I O C 4 m O C 4 m e C 4 s u C 4 h O C 4 s u C 4 o y A o Q k F O S y k v Q X V 0 b 1 J l b W 9 2 Z W R D b 2 x 1 b W 5 z M S 5 7 J e C 5 g O C 4 m + C 4 p e C 4 t e C 5 i O C 4 o u C 4 m S D g u Y H g u J v g u K X g u I c s N n 0 m c X V v d D s s J n F 1 b 3 Q 7 U 2 V j d G l v b j E v 4 L i Y 4 L i 4 4 L i j 4 L i B 4 L i 0 4 L i I 4 L i B 4 L i y 4 L i j 4 L m A 4 L i H 4 L i 0 4 L i Z I C h G S U 5 D S U F M K S B c d T A w M 2 V c d T A w M 2 U g 4 L i Y 4 L i Z 4 L i y 4 L i E 4 L i y 4 L i j I C h C Q U 5 L K S 9 B d X R v U m V t b 3 Z l Z E N v b H V t b n M x L n v g u Y D g u K r g u J n g u K 0 g 4 L i L 4 L i 3 4 L m J 4 L i t L D d 9 J n F 1 b 3 Q 7 L C Z x d W 9 0 O 1 N l Y 3 R p b 2 4 x L + C 4 m O C 4 u O C 4 o + C 4 g e C 4 t O C 4 i O C 4 g e C 4 s u C 4 o + C 5 g O C 4 h + C 4 t O C 4 m S A o R k l O Q 0 l B T C k g X H U w M D N l X H U w M D N l I O C 4 m O C 4 m e C 4 s u C 4 h O C 4 s u C 4 o y A o Q k F O S y k v Q X V 0 b 1 J l b W 9 2 Z W R D b 2 x 1 b W 5 z M S 5 7 4 L m A 4 L i q 4 L i Z 4 L i t I O C 4 g u C 4 s u C 4 o i w 4 f S Z x d W 9 0 O y w m c X V v d D t T Z W N 0 a W 9 u M S / g u J j g u L j g u K P g u I H g u L T g u I j g u I H g u L L g u K P g u Y D g u I f g u L T g u J k g K E Z J T k N J Q U w p I F x 1 M D A z Z V x 1 M D A z Z S D g u J j g u J n g u L L g u I T g u L L g u K M g K E J B T k s p L 0 F 1 d G 9 S Z W 1 v d m V k Q 2 9 s d W 1 u c z E u e + C 4 m + C 4 o + C 4 t O C 4 o e C 4 s u C 4 k y A o 4 L i r 4 L i 4 4 L m J 4 L i Z K S w 5 f S Z x d W 9 0 O y w m c X V v d D t T Z W N 0 a W 9 u M S / g u J j g u L j g u K P g u I H g u L T g u I j g u I H g u L L g u K P g u Y D g u I f g u L T g u J k g K E Z J T k N J Q U w p I F x 1 M D A z Z V x 1 M D A z Z S D g u J j g u J n g u L L g u I T g u L L g u K M g K E J B T k s 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z A z M j g 4 N 1 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J v g u K P g u L D g u I H g u L H g u J n g u K D g u L H g u K L g u Y H g u K X g u L D g u J v g u K P g u L D g u I H g u L H g u J n g u I r g u L X g u K f g u L T g u J U g K E l O U 1 V S K S 9 B d X R v U m V t b 3 Z l Z E N v b H V t b n M x L n v g u K v g u K X g u L H g u I H g u J f g u K P g u L H g u J 7 g u K L g u Y w s M H 0 m c X V v d D s s J n F 1 b 3 Q 7 U 2 V j d G l v b j E v 4 L i Y 4 L i 4 4 L i j 4 L i B 4 L i 0 4 L i I 4 L i B 4 L i y 4 L i j 4 L m A 4 L i H 4 L i 0 4 L i Z I C h G S U 5 D S U F M K S B c d T A w M 2 V c d T A w M 2 U g 4 L i b 4 L i j 4 L i w 4 L i B 4 L i x 4 L i Z 4 L i g 4 L i x 4 L i i 4 L m B 4 L i l 4 L i w 4 L i b 4 L i j 4 L i w 4 L i B 4 L i x 4 L i Z 4 L i K 4 L i 1 4 L i n 4 L i 0 4 L i V I C h J T l N V U i k v Q X V 0 b 1 J l b W 9 2 Z W R D b 2 x 1 b W 5 z M S 5 7 4 L m A 4 L i b 4 L i 0 4 L i U L D F 9 J n F 1 b 3 Q 7 L C Z x d W 9 0 O 1 N l Y 3 R p b 2 4 x L + C 4 m O C 4 u O C 4 o + C 4 g e C 4 t O C 4 i O C 4 g e C 4 s u C 4 o + C 5 g O C 4 h + C 4 t O C 4 m S A o R k l O Q 0 l B T C k g X H U w M D N l X H U w M D N l I O C 4 m + C 4 o + C 4 s O C 4 g e C 4 s e C 4 m e C 4 o O C 4 s e C 4 o u C 5 g e C 4 p e C 4 s O C 4 m + C 4 o + C 4 s O C 4 g e C 4 s e C 4 m e C 4 i u C 4 t e C 4 p + C 4 t O C 4 l S A o S U 5 T V V I p L 0 F 1 d G 9 S Z W 1 v d m V k Q 2 9 s d W 1 u c z E u e + C 4 q u C 4 u e C 4 h + C 4 q u C 4 u O C 4 l C w y f S Z x d W 9 0 O y w m c X V v d D t T Z W N 0 a W 9 u M S / g u J j g u L j g u K P g u I H g u L T g u I j g u I H g u L L g u K P g u Y D g u I f g u L T g u J k g K E Z J T k N J Q U w p I F x 1 M D A z Z V x 1 M D A z Z S D g u J v g u K P g u L D g u I H g u L H g u J n g u K D g u L H g u K L g u Y H g u K X g u L D g u J v g u K P g u L D g u I H g u L H g u J n g u I r g u L X g u K f g u L T g u J U g K E l O U 1 V S K S 9 B d X R v U m V t b 3 Z l Z E N v b H V t b n M x L n v g u J X g u Y j g u L P g u K r g u L j g u J Q s M 3 0 m c X V v d D s s J n F 1 b 3 Q 7 U 2 V j d G l v b j E v 4 L i Y 4 L i 4 4 L i j 4 L i B 4 L i 0 4 L i I 4 L i B 4 L i y 4 L i j 4 L m A 4 L i H 4 L i 0 4 L i Z I C h G S U 5 D S U F M K S B c d T A w M 2 V c d T A w M 2 U g 4 L i b 4 L i j 4 L i w 4 L i B 4 L i x 4 L i Z 4 L i g 4 L i x 4 L i i 4 L m B 4 L i l 4 L i w 4 L i b 4 L i j 4 L i w 4 L i B 4 L i x 4 L i Z 4 L i K 4 L i 1 4 L i n 4 L i 0 4 L i V I C h J T l N V U i k v Q X V 0 b 1 J l b W 9 2 Z W R D b 2 x 1 b W 5 z M S 5 7 4 L i l 4 L m I 4 L i y 4 L i q 4 L i 4 4 L i U L D R 9 J n F 1 b 3 Q 7 L C Z x d W 9 0 O 1 N l Y 3 R p b 2 4 x L + C 4 m O C 4 u O C 4 o + C 4 g e C 4 t O C 4 i O C 4 g e C 4 s u C 4 o + C 5 g O C 4 h + C 4 t O C 4 m S A o R k l O Q 0 l B T C k g X H U w M D N l X H U w M D N l I O C 4 m + C 4 o + C 4 s O C 4 g e C 4 s e C 4 m e C 4 o O C 4 s e C 4 o u C 5 g e C 4 p e C 4 s O C 4 m + C 4 o + C 4 s O C 4 g e C 4 s e C 4 m e C 4 i u C 4 t e C 4 p + C 4 t O C 4 l S A o S U 5 T V V I p L 0 F 1 d G 9 S Z W 1 v d m V k Q 2 9 s d W 1 u c z E u e + C 5 g O C 4 m + C 4 p e C 4 t e C 5 i O C 4 o u C 4 m S D g u Y H g u J v g u K X g u I c s N X 0 m c X V v d D s s J n F 1 b 3 Q 7 U 2 V j d G l v b j E v 4 L i Y 4 L i 4 4 L i j 4 L i B 4 L i 0 4 L i I 4 L i B 4 L i y 4 L i j 4 L m A 4 L i H 4 L i 0 4 L i Z I C h G S U 5 D S U F M K S B c d T A w M 2 V c d T A w M 2 U g 4 L i b 4 L i j 4 L i w 4 L i B 4 L i x 4 L i Z 4 L i g 4 L i x 4 L i i 4 L m B 4 L i l 4 L i w 4 L i b 4 L i j 4 L i w 4 L i B 4 L i x 4 L i Z 4 L i K 4 L i 1 4 L i n 4 L i 0 4 L i V I C h J T l N V U i k v Q X V 0 b 1 J l b W 9 2 Z W R D b 2 x 1 b W 5 z M S 5 7 J e C 5 g O C 4 m + C 4 p e C 4 t e C 5 i O C 4 o u C 4 m S D g u Y H g u J v g u K X g u I c s N n 0 m c X V v d D s s J n F 1 b 3 Q 7 U 2 V j d G l v b j E v 4 L i Y 4 L i 4 4 L i j 4 L i B 4 L i 0 4 L i I 4 L i B 4 L i y 4 L i j 4 L m A 4 L i H 4 L i 0 4 L i Z I C h G S U 5 D S U F M K S B c d T A w M 2 V c d T A w M 2 U g 4 L i b 4 L i j 4 L i w 4 L i B 4 L i x 4 L i Z 4 L i g 4 L i x 4 L i i 4 L m B 4 L i l 4 L i w 4 L i b 4 L i j 4 L i w 4 L i B 4 L i x 4 L i Z 4 L i K 4 L i 1 4 L i n 4 L i 0 4 L i V I C h J T l N V U i k v Q X V 0 b 1 J l b W 9 2 Z W R D b 2 x 1 b W 5 z M S 5 7 4 L m A 4 L i q 4 L i Z 4 L i t I O C 4 i + C 4 t + C 5 i e C 4 r S w 3 f S Z x d W 9 0 O y w m c X V v d D t T Z W N 0 a W 9 u M S / g u J j g u L j g u K P g u I H g u L T g u I j g u I H g u L L g u K P g u Y D g u I f g u L T g u J k g K E Z J T k N J Q U w p I F x 1 M D A z Z V x 1 M D A z Z S D g u J v g u K P g u L D g u I H g u L H g u J n g u K D g u L H g u K L g u Y H g u K X g u L D g u J v g u K P g u L D g u I H g u L H g u J n g u I r g u L X g u K f g u L T g u J U g K E l O U 1 V S K S 9 B d X R v U m V t b 3 Z l Z E N v b H V t b n M x L n v g u Y D g u K r g u J n g u K 0 g 4 L i C 4 L i y 4 L i i L D h 9 J n F 1 b 3 Q 7 L C Z x d W 9 0 O 1 N l Y 3 R p b 2 4 x L + C 4 m O C 4 u O C 4 o + C 4 g e C 4 t O C 4 i O C 4 g e C 4 s u C 4 o + C 5 g O C 4 h + C 4 t O C 4 m S A o R k l O Q 0 l B T C k g X H U w M D N l X H U w M D N l I O C 4 m + C 4 o + C 4 s O C 4 g e C 4 s e C 4 m e C 4 o O C 4 s e C 4 o u C 5 g e C 4 p e C 4 s O C 4 m + C 4 o + C 4 s O C 4 g e C 4 s e C 4 m e C 4 i u C 4 t e C 4 p + C 4 t O C 4 l S A o S U 5 T V V I p L 0 F 1 d G 9 S Z W 1 v d m V k Q 2 9 s d W 1 u c z E u e + C 4 m + C 4 o + C 4 t O C 4 o e C 4 s u C 4 k y A o 4 L i r 4 L i 4 4 L m J 4 L i Z K S w 5 f S Z x d W 9 0 O y w m c X V v d D t T Z W N 0 a W 9 u M S / g u J j g u L j g u K P g u I H g u L T g u I j g u I H g u L L g u K P g u Y D g u I f g u L T g u J k g K E Z J T k N J Q U w p I F x 1 M D A z Z V x 1 M D A z Z S D g u J v g u K P g u L D g u I H g u L H g u J n g u K D g u L H g u K L g u Y H g u K X g u L D g u J v g u K P g u L D g u I H g u L H g u J n g u I r g u L X g u K f g u L T g u J U g K E l O U 1 V S K S 9 B d X R v U m V t b 3 Z l Z E N v b H V t b n M x L n v g u K H g u L n g u K X g u I T g u Y j g u L I g K F x 1 M D A y N z A w M C D g u J r g u L L g u J c p L D E w f S Z x d W 9 0 O 1 0 s J n F 1 b 3 Q 7 Q 2 9 s d W 1 u Q 2 9 1 b n Q m c X V v d D s 6 M T E s J n F 1 b 3 Q 7 S 2 V 5 Q 2 9 s d W 1 u T m F t Z X M m c X V v d D s 6 W 1 0 s J n F 1 b 3 Q 7 Q 2 9 s d W 1 u S W R l b n R p d G l l c y Z x d W 9 0 O z p b J n F 1 b 3 Q 7 U 2 V j d G l v b j E v 4 L i Y 4 L i 4 4 L i j 4 L i B 4 L i 0 4 L i I 4 L i B 4 L i y 4 L i j 4 L m A 4 L i H 4 L i 0 4 L i Z I C h G S U 5 D S U F M K S B c d T A w M 2 V c d T A w M 2 U g 4 L i b 4 L i j 4 L i w 4 L i B 4 L i x 4 L i Z 4 L i g 4 L i x 4 L i i 4 L m B 4 L i l 4 L i w 4 L i b 4 L i j 4 L i w 4 L i B 4 L i x 4 L i Z 4 L i K 4 L i 1 4 L i n 4 L i 0 4 L i V I C h J T l N V U i k v Q X V 0 b 1 J l b W 9 2 Z W R D b 2 x 1 b W 5 z M S 5 7 4 L i r 4 L i l 4 L i x 4 L i B 4 L i X 4 L i j 4 L i x 4 L i e 4 L i i 4 L m M L D B 9 J n F 1 b 3 Q 7 L C Z x d W 9 0 O 1 N l Y 3 R p b 2 4 x L + C 4 m O C 4 u O C 4 o + C 4 g e C 4 t O C 4 i O C 4 g e C 4 s u C 4 o + C 5 g O C 4 h + C 4 t O C 4 m S A o R k l O Q 0 l B T C k g X H U w M D N l X H U w M D N l I O C 4 m + C 4 o + C 4 s O C 4 g e C 4 s e C 4 m e C 4 o O C 4 s e C 4 o u C 5 g e C 4 p e C 4 s O C 4 m + C 4 o + C 4 s O C 4 g e C 4 s e C 4 m e C 4 i u C 4 t e C 4 p + C 4 t O C 4 l S A o S U 5 T V V I p L 0 F 1 d G 9 S Z W 1 v d m V k Q 2 9 s d W 1 u c z E u e + C 5 g O C 4 m + C 4 t O C 4 l C w x f S Z x d W 9 0 O y w m c X V v d D t T Z W N 0 a W 9 u M S / g u J j g u L j g u K P g u I H g u L T g u I j g u I H g u L L g u K P g u Y D g u I f g u L T g u J k g K E Z J T k N J Q U w p I F x 1 M D A z Z V x 1 M D A z Z S D g u J v g u K P g u L D g u I H g u L H g u J n g u K D g u L H g u K L g u Y H g u K X g u L D g u J v g u K P g u L D g u I H g u L H g u J n g u I r g u L X g u K f g u L T g u J U g K E l O U 1 V S K S 9 B d X R v U m V t b 3 Z l Z E N v b H V t b n M x L n v g u K r g u L n g u I f g u K r g u L j g u J Q s M n 0 m c X V v d D s s J n F 1 b 3 Q 7 U 2 V j d G l v b j E v 4 L i Y 4 L i 4 4 L i j 4 L i B 4 L i 0 4 L i I 4 L i B 4 L i y 4 L i j 4 L m A 4 L i H 4 L i 0 4 L i Z I C h G S U 5 D S U F M K S B c d T A w M 2 V c d T A w M 2 U g 4 L i b 4 L i j 4 L i w 4 L i B 4 L i x 4 L i Z 4 L i g 4 L i x 4 L i i 4 L m B 4 L i l 4 L i w 4 L i b 4 L i j 4 L i w 4 L i B 4 L i x 4 L i Z 4 L i K 4 L i 1 4 L i n 4 L i 0 4 L i V I C h J T l N V U i k v Q X V 0 b 1 J l b W 9 2 Z W R D b 2 x 1 b W 5 z M S 5 7 4 L i V 4 L m I 4 L i z 4 L i q 4 L i 4 4 L i U L D N 9 J n F 1 b 3 Q 7 L C Z x d W 9 0 O 1 N l Y 3 R p b 2 4 x L + C 4 m O C 4 u O C 4 o + C 4 g e C 4 t O C 4 i O C 4 g e C 4 s u C 4 o + C 5 g O C 4 h + C 4 t O C 4 m S A o R k l O Q 0 l B T C k g X H U w M D N l X H U w M D N l I O C 4 m + C 4 o + C 4 s O C 4 g e C 4 s e C 4 m e C 4 o O C 4 s e C 4 o u C 5 g e C 4 p e C 4 s O C 4 m + C 4 o + C 4 s O C 4 g e C 4 s e C 4 m e C 4 i u C 4 t e C 4 p + C 4 t O C 4 l S A o S U 5 T V V I p L 0 F 1 d G 9 S Z W 1 v d m V k Q 2 9 s d W 1 u c z E u e + C 4 p e C 5 i O C 4 s u C 4 q u C 4 u O C 4 l C w 0 f S Z x d W 9 0 O y w m c X V v d D t T Z W N 0 a W 9 u M S / g u J j g u L j g u K P g u I H g u L T g u I j g u I H g u L L g u K P g u Y D g u I f g u L T g u J k g K E Z J T k N J Q U w p I F x 1 M D A z Z V x 1 M D A z Z S D g u J v g u K P g u L D g u I H g u L H g u J n g u K D g u L H g u K L g u Y H g u K X g u L D g u J v g u K P g u L D g u I H g u L H g u J n g u I r g u L X g u K f g u L T g u J U g K E l O U 1 V S K S 9 B d X R v U m V t b 3 Z l Z E N v b H V t b n M x L n v g u Y D g u J v g u K X g u L X g u Y j g u K L g u J k g 4 L m B 4 L i b 4 L i l 4 L i H L D V 9 J n F 1 b 3 Q 7 L C Z x d W 9 0 O 1 N l Y 3 R p b 2 4 x L + C 4 m O C 4 u O C 4 o + C 4 g e C 4 t O C 4 i O C 4 g e C 4 s u C 4 o + C 5 g O C 4 h + C 4 t O C 4 m S A o R k l O Q 0 l B T C k g X H U w M D N l X H U w M D N l I O C 4 m + C 4 o + C 4 s O C 4 g e C 4 s e C 4 m e C 4 o O C 4 s e C 4 o u C 5 g e C 4 p e C 4 s O C 4 m + C 4 o + C 4 s O C 4 g e C 4 s e C 4 m e C 4 i u C 4 t e C 4 p + C 4 t O C 4 l S A o S U 5 T V V I p L 0 F 1 d G 9 S Z W 1 v d m V k Q 2 9 s d W 1 u c z E u e y X g u Y D g u J v g u K X g u L X g u Y j g u K L g u J k g 4 L m B 4 L i b 4 L i l 4 L i H L D Z 9 J n F 1 b 3 Q 7 L C Z x d W 9 0 O 1 N l Y 3 R p b 2 4 x L + C 4 m O C 4 u O C 4 o + C 4 g e C 4 t O C 4 i O C 4 g e C 4 s u C 4 o + C 5 g O C 4 h + C 4 t O C 4 m S A o R k l O Q 0 l B T C k g X H U w M D N l X H U w M D N l I O C 4 m + C 4 o + C 4 s O C 4 g e C 4 s e C 4 m e C 4 o O C 4 s e C 4 o u C 5 g e C 4 p e C 4 s O C 4 m + C 4 o + C 4 s O C 4 g e C 4 s e C 4 m e C 4 i u C 4 t e C 4 p + C 4 t O C 4 l S A o S U 5 T V V I p L 0 F 1 d G 9 S Z W 1 v d m V k Q 2 9 s d W 1 u c z E u e + C 5 g O C 4 q u C 4 m e C 4 r S D g u I v g u L f g u Y n g u K 0 s N 3 0 m c X V v d D s s J n F 1 b 3 Q 7 U 2 V j d G l v b j E v 4 L i Y 4 L i 4 4 L i j 4 L i B 4 L i 0 4 L i I 4 L i B 4 L i y 4 L i j 4 L m A 4 L i H 4 L i 0 4 L i Z I C h G S U 5 D S U F M K S B c d T A w M 2 V c d T A w M 2 U g 4 L i b 4 L i j 4 L i w 4 L i B 4 L i x 4 L i Z 4 L i g 4 L i x 4 L i i 4 L m B 4 L i l 4 L i w 4 L i b 4 L i j 4 L i w 4 L i B 4 L i x 4 L i Z 4 L i K 4 L i 1 4 L i n 4 L i 0 4 L i V I C h J T l N V U i k v Q X V 0 b 1 J l b W 9 2 Z W R D b 2 x 1 b W 5 z M S 5 7 4 L m A 4 L i q 4 L i Z 4 L i t I O C 4 g u C 4 s u C 4 o i w 4 f S Z x d W 9 0 O y w m c X V v d D t T Z W N 0 a W 9 u M S / g u J j g u L j g u K P g u I H g u L T g u I j g u I H g u L L g u K P g u Y D g u I f g u L T g u J k g K E Z J T k N J Q U w p I F x 1 M D A z Z V x 1 M D A z Z S D g u J v g u K P g u L D g u I H g u L H g u J n g u K D g u L H g u K L g u Y H g u K X g u L D g u J v g u K P g u L D g u I H g u L H g u J n g u I r g u L X g u K f g u L T g u J U g K E l O U 1 V S K S 9 B d X R v U m V t b 3 Z l Z E N v b H V t b n M x L n v g u J v g u K P g u L T g u K H g u L L g u J M g K O C 4 q + C 4 u O C 5 i e C 4 m S k s O X 0 m c X V v d D s s J n F 1 b 3 Q 7 U 2 V j d G l v b j E v 4 L i Y 4 L i 4 4 L i j 4 L i B 4 L i 0 4 L i I 4 L i B 4 L i y 4 L i j 4 L m A 4 L i H 4 L i 0 4 L i Z I C h G S U 5 D S U F M K S B c d T A w M 2 V c d T A w M 2 U g 4 L i b 4 L i j 4 L i w 4 L i B 4 L i x 4 L i Z 4 L i g 4 L i x 4 L i i 4 L m B 4 L i l 4 L i w 4 L i b 4 L i j 4 L i w 4 L i B 4 L i x 4 L i Z 4 L i K 4 L i 1 4 L i n 4 L i 0 4 L i V I C h J T l N V U i 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z K S 9 E Y X R h O 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y 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3 N j k 2 M j I 2 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e C 4 s u C 4 o + C 5 g e C 4 n u C 4 l + C 4 o u C 5 j C A o S E V M V E g p L 0 F 1 d G 9 S Z W 1 v d m V k Q 2 9 s d W 1 u c z E u e + C 4 q + C 4 p e C 4 s e C 4 g e C 4 l + C 4 o + C 4 s e C 4 n u C 4 o u C 5 j C w w f S Z x d W 9 0 O y w m c X V v d D t T Z W N 0 a W 9 u M S / g u J r g u K P g u L T g u I H g u L L g u K M g K F N F U l Z J Q 0 U p I F x 1 M D A z Z V x 1 M D A z Z S D g u I H g u L L g u K P g u Y H g u J 7 g u J f g u K L g u Y w g K E h F T F R I K S 9 B d X R v U m V t b 3 Z l Z E N v b H V t b n M x L n v g u Y D g u J v g u L T g u J Q s M X 0 m c X V v d D s s J n F 1 b 3 Q 7 U 2 V j d G l v b j E v 4 L i a 4 L i j 4 L i 0 4 L i B 4 L i y 4 L i j I C h T R V J W S U N F K S B c d T A w M 2 V c d T A w M 2 U g 4 L i B 4 L i y 4 L i j 4 L m B 4 L i e 4 L i X 4 L i i 4 L m M I C h I R U x U S C k v Q X V 0 b 1 J l b W 9 2 Z W R D b 2 x 1 b W 5 z M S 5 7 4 L i q 4 L i 5 4 L i H 4 L i q 4 L i 4 4 L i U L D J 9 J n F 1 b 3 Q 7 L C Z x d W 9 0 O 1 N l Y 3 R p b 2 4 x L + C 4 m u C 4 o + C 4 t O C 4 g e C 4 s u C 4 o y A o U 0 V S V k l D R S k g X H U w M D N l X H U w M D N l I O C 4 g e C 4 s u C 4 o + C 5 g e C 4 n u C 4 l + C 4 o u C 5 j C A o S E V M V E g p L 0 F 1 d G 9 S Z W 1 v d m V k Q 2 9 s d W 1 u c z E u e + C 4 l e C 5 i O C 4 s + C 4 q u C 4 u O C 4 l C w z f S Z x d W 9 0 O y w m c X V v d D t T Z W N 0 a W 9 u M S / g u J r g u K P g u L T g u I H g u L L g u K M g K F N F U l Z J Q 0 U p I F x 1 M D A z Z V x 1 M D A z Z S D g u I H g u L L g u K P g u Y H g u J 7 g u J f g u K L g u Y w g K E h F T F R I K S 9 B d X R v U m V t b 3 Z l Z E N v b H V t b n M x L n v g u K X g u Y j g u L L g u K r g u L j g u J Q s N H 0 m c X V v d D s s J n F 1 b 3 Q 7 U 2 V j d G l v b j E v 4 L i a 4 L i j 4 L i 0 4 L i B 4 L i y 4 L i j I C h T R V J W S U N F K S B c d T A w M 2 V c d T A w M 2 U g 4 L i B 4 L i y 4 L i j 4 L m B 4 L i e 4 L i X 4 L i i 4 L m M I C h I R U x U S C k v Q X V 0 b 1 J l b W 9 2 Z W R D b 2 x 1 b W 5 z M S 5 7 4 L m A 4 L i b 4 L i l 4 L i 1 4 L m I 4 L i i 4 L i Z I O C 5 g e C 4 m + C 4 p e C 4 h y w 1 f S Z x d W 9 0 O y w m c X V v d D t T Z W N 0 a W 9 u M S / g u J r g u K P g u L T g u I H g u L L g u K M g K F N F U l Z J Q 0 U p I F x 1 M D A z Z V x 1 M D A z Z S D g u I H g u L L g u K P g u Y H g u J 7 g u J f g u K L g u Y w g K E h F T F R I K S 9 B d X R v U m V t b 3 Z l Z E N v b H V t b n M x L n s l 4 L m A 4 L i b 4 L i l 4 L i 1 4 L m I 4 L i i 4 L i Z I O C 5 g e C 4 m + C 4 p e C 4 h y w 2 f S Z x d W 9 0 O y w m c X V v d D t T Z W N 0 a W 9 u M S / g u J r g u K P g u L T g u I H g u L L g u K M g K F N F U l Z J Q 0 U p I F x 1 M D A z Z V x 1 M D A z Z S D g u I H g u L L g u K P g u Y H g u J 7 g u J f g u K L g u Y w g K E h F T F R I K S 9 B d X R v U m V t b 3 Z l Z E N v b H V t b n M x L n v g u Y D g u K r g u J n g u K 0 g 4 L i L 4 L i 3 4 L m J 4 L i t L D d 9 J n F 1 b 3 Q 7 L C Z x d W 9 0 O 1 N l Y 3 R p b 2 4 x L + C 4 m u C 4 o + C 4 t O C 4 g e C 4 s u C 4 o y A o U 0 V S V k l D R S k g X H U w M D N l X H U w M D N l I O C 4 g e C 4 s u C 4 o + C 5 g e C 4 n u C 4 l + C 4 o u C 5 j C A o S E V M V E g p L 0 F 1 d G 9 S Z W 1 v d m V k Q 2 9 s d W 1 u c z E u e + C 5 g O C 4 q u C 4 m e C 4 r S D g u I L g u L L g u K I s O H 0 m c X V v d D s s J n F 1 b 3 Q 7 U 2 V j d G l v b j E v 4 L i a 4 L i j 4 L i 0 4 L i B 4 L i y 4 L i j I C h T R V J W S U N F K S B c d T A w M 2 V c d T A w M 2 U g 4 L i B 4 L i y 4 L i j 4 L m B 4 L i e 4 L i X 4 L i i 4 L m M I C h I R U x U S C k v Q X V 0 b 1 J l b W 9 2 Z W R D b 2 x 1 b W 5 z M S 5 7 4 L i b 4 L i j 4 L i 0 4 L i h 4 L i y 4 L i T I C j g u K v g u L j g u Y n g u J k p L D l 9 J n F 1 b 3 Q 7 L C Z x d W 9 0 O 1 N l Y 3 R p b 2 4 x L + C 4 m u C 4 o + C 4 t O C 4 g e C 4 s u C 4 o y A o U 0 V S V k l D R S k g X H U w M D N l X H U w M D N l I O C 4 g e C 4 s u C 4 o + C 5 g e C 4 n u C 4 l + C 4 o u C 5 j C A o S E V M V E g 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H g u L L g u K P g u Y H g u J 7 g u J f g u K L g u Y w g K E h F T F R I K S 9 B d X R v U m V t b 3 Z l Z E N v b H V t b n M x L n v g u K v g u K X g u L H g u I H g u J f g u K P g u L H g u J 7 g u K L g u Y w s M H 0 m c X V v d D s s J n F 1 b 3 Q 7 U 2 V j d G l v b j E v 4 L i a 4 L i j 4 L i 0 4 L i B 4 L i y 4 L i j I C h T R V J W S U N F K S B c d T A w M 2 V c d T A w M 2 U g 4 L i B 4 L i y 4 L i j 4 L m B 4 L i e 4 L i X 4 L i i 4 L m M I C h I R U x U S C k v Q X V 0 b 1 J l b W 9 2 Z W R D b 2 x 1 b W 5 z M S 5 7 4 L m A 4 L i b 4 L i 0 4 L i U L D F 9 J n F 1 b 3 Q 7 L C Z x d W 9 0 O 1 N l Y 3 R p b 2 4 x L + C 4 m u C 4 o + C 4 t O C 4 g e C 4 s u C 4 o y A o U 0 V S V k l D R S k g X H U w M D N l X H U w M D N l I O C 4 g e C 4 s u C 4 o + C 5 g e C 4 n u C 4 l + C 4 o u C 5 j C A o S E V M V E g p L 0 F 1 d G 9 S Z W 1 v d m V k Q 2 9 s d W 1 u c z E u e + C 4 q u C 4 u e C 4 h + C 4 q u C 4 u O C 4 l C w y f S Z x d W 9 0 O y w m c X V v d D t T Z W N 0 a W 9 u M S / g u J r g u K P g u L T g u I H g u L L g u K M g K F N F U l Z J Q 0 U p I F x 1 M D A z Z V x 1 M D A z Z S D g u I H g u L L g u K P g u Y H g u J 7 g u J f g u K L g u Y w g K E h F T F R I K S 9 B d X R v U m V t b 3 Z l Z E N v b H V t b n M x L n v g u J X g u Y j g u L P g u K r g u L j g u J Q s M 3 0 m c X V v d D s s J n F 1 b 3 Q 7 U 2 V j d G l v b j E v 4 L i a 4 L i j 4 L i 0 4 L i B 4 L i y 4 L i j I C h T R V J W S U N F K S B c d T A w M 2 V c d T A w M 2 U g 4 L i B 4 L i y 4 L i j 4 L m B 4 L i e 4 L i X 4 L i i 4 L m M I C h I R U x U S C k v Q X V 0 b 1 J l b W 9 2 Z W R D b 2 x 1 b W 5 z M S 5 7 4 L i l 4 L m I 4 L i y 4 L i q 4 L i 4 4 L i U L D R 9 J n F 1 b 3 Q 7 L C Z x d W 9 0 O 1 N l Y 3 R p b 2 4 x L + C 4 m u C 4 o + C 4 t O C 4 g e C 4 s u C 4 o y A o U 0 V S V k l D R S k g X H U w M D N l X H U w M D N l I O C 4 g e C 4 s u C 4 o + C 5 g e C 4 n u C 4 l + C 4 o u C 5 j C A o S E V M V E g p L 0 F 1 d G 9 S Z W 1 v d m V k Q 2 9 s d W 1 u c z E u e + C 5 g O C 4 m + C 4 p e C 4 t e C 5 i O C 4 o u C 4 m S D g u Y H g u J v g u K X g u I c s N X 0 m c X V v d D s s J n F 1 b 3 Q 7 U 2 V j d G l v b j E v 4 L i a 4 L i j 4 L i 0 4 L i B 4 L i y 4 L i j I C h T R V J W S U N F K S B c d T A w M 2 V c d T A w M 2 U g 4 L i B 4 L i y 4 L i j 4 L m B 4 L i e 4 L i X 4 L i i 4 L m M I C h I R U x U S C k v Q X V 0 b 1 J l b W 9 2 Z W R D b 2 x 1 b W 5 z M S 5 7 J e C 5 g O C 4 m + C 4 p e C 4 t e C 5 i O C 4 o u C 4 m S D g u Y H g u J v g u K X g u I c s N n 0 m c X V v d D s s J n F 1 b 3 Q 7 U 2 V j d G l v b j E v 4 L i a 4 L i j 4 L i 0 4 L i B 4 L i y 4 L i j I C h T R V J W S U N F K S B c d T A w M 2 V c d T A w M 2 U g 4 L i B 4 L i y 4 L i j 4 L m B 4 L i e 4 L i X 4 L i i 4 L m M I C h I R U x U S C k v Q X V 0 b 1 J l b W 9 2 Z W R D b 2 x 1 b W 5 z M S 5 7 4 L m A 4 L i q 4 L i Z 4 L i t I O C 4 i + C 4 t + C 5 i e C 4 r S w 3 f S Z x d W 9 0 O y w m c X V v d D t T Z W N 0 a W 9 u M S / g u J r g u K P g u L T g u I H g u L L g u K M g K F N F U l Z J Q 0 U p I F x 1 M D A z Z V x 1 M D A z Z S D g u I H g u L L g u K P g u Y H g u J 7 g u J f g u K L g u Y w g K E h F T F R I K S 9 B d X R v U m V t b 3 Z l Z E N v b H V t b n M x L n v g u Y D g u K r g u J n g u K 0 g 4 L i C 4 L i y 4 L i i L D h 9 J n F 1 b 3 Q 7 L C Z x d W 9 0 O 1 N l Y 3 R p b 2 4 x L + C 4 m u C 4 o + C 4 t O C 4 g e C 4 s u C 4 o y A o U 0 V S V k l D R S k g X H U w M D N l X H U w M D N l I O C 4 g e C 4 s u C 4 o + C 5 g e C 4 n u C 4 l + C 4 o u C 5 j C A o S E V M V E g p L 0 F 1 d G 9 S Z W 1 v d m V k Q 2 9 s d W 1 u c z E u e + C 4 m + C 4 o + C 4 t O C 4 o e C 4 s u C 4 k y A o 4 L i r 4 L i 4 4 L m J 4 L i Z K S w 5 f S Z x d W 9 0 O y w m c X V v d D t T Z W N 0 a W 9 u M S / g u J r g u K P g u L T g u I H g u L L g u K M g K F N F U l Z J Q 0 U p I F x 1 M D A z Z V x 1 M D A z Z S D g u I H g u L L g u K P g u Y H g u J 7 g u J f g u K L g u Y w g K E h F T F R I 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M 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y 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g 1 M D k y M D Z 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B 4 L i y 4 L i j 4 L i X 4 L m I 4 L i t 4 L i H 4 L m A 4 L i X 4 L i 1 4 L m I 4 L i i 4 L i n 4 L m B 4 L i l 4 L i w 4 L i q 4 L i x 4 L i Z 4 L i X 4 L i Z 4 L i y 4 L i B 4 L i y 4 L i j I C h U T 1 V S S V N N K S 9 B d X R v U m V t b 3 Z l Z E N v b H V t b n M x L n v g u K v g u K X g u L H g u I H g u J f g u K P g u L H g u J 7 g u K L g u Y w s M H 0 m c X V v d D s s J n F 1 b 3 Q 7 U 2 V j d G l v b j E v 4 L i a 4 L i j 4 L i 0 4 L i B 4 L i y 4 L i j I C h T R V J W S U N F K S B c d T A w M 2 V c d T A w M 2 U g 4 L i B 4 L i y 4 L i j 4 L i X 4 L m I 4 L i t 4 L i H 4 L m A 4 L i X 4 L i 1 4 L m I 4 L i i 4 L i n 4 L m B 4 L i l 4 L i w 4 L i q 4 L i x 4 L i Z 4 L i X 4 L i Z 4 L i y 4 L i B 4 L i y 4 L i j I C h U T 1 V S S V N N K S 9 B d X R v U m V t b 3 Z l Z E N v b H V t b n M x L n v g u Y D g u J v g u L T g u J Q s M X 0 m c X V v d D s s J n F 1 b 3 Q 7 U 2 V j d G l v b j E v 4 L i a 4 L i j 4 L i 0 4 L i B 4 L i y 4 L i j I C h T R V J W S U N F K S B c d T A w M 2 V c d T A w M 2 U g 4 L i B 4 L i y 4 L i j 4 L i X 4 L m I 4 L i t 4 L i H 4 L m A 4 L i X 4 L i 1 4 L m I 4 L i i 4 L i n 4 L m B 4 L i l 4 L i w 4 L i q 4 L i x 4 L i Z 4 L i X 4 L i Z 4 L i y 4 L i B 4 L i y 4 L i j I C h U T 1 V S S V N N K S 9 B d X R v U m V t b 3 Z l Z E N v b H V t b n M x L n v g u K r g u L n g u I f g u K r g u L j g u J Q s M n 0 m c X V v d D s s J n F 1 b 3 Q 7 U 2 V j d G l v b j E v 4 L i a 4 L i j 4 L i 0 4 L i B 4 L i y 4 L i j I C h T R V J W S U N F K S B c d T A w M 2 V c d T A w M 2 U g 4 L i B 4 L i y 4 L i j 4 L i X 4 L m I 4 L i t 4 L i H 4 L m A 4 L i X 4 L i 1 4 L m I 4 L i i 4 L i n 4 L m B 4 L i l 4 L i w 4 L i q 4 L i x 4 L i Z 4 L i X 4 L i Z 4 L i y 4 L i B 4 L i y 4 L i j I C h U T 1 V S S V N N K S 9 B d X R v U m V t b 3 Z l Z E N v b H V t b n M x L n v g u J X g u Y j g u L P g u K r g u L j g u J Q s M 3 0 m c X V v d D s s J n F 1 b 3 Q 7 U 2 V j d G l v b j E v 4 L i a 4 L i j 4 L i 0 4 L i B 4 L i y 4 L i j I C h T R V J W S U N F K S B c d T A w M 2 V c d T A w M 2 U g 4 L i B 4 L i y 4 L i j 4 L i X 4 L m I 4 L i t 4 L i H 4 L m A 4 L i X 4 L i 1 4 L m I 4 L i i 4 L i n 4 L m B 4 L i l 4 L i w 4 L i q 4 L i x 4 L i Z 4 L i X 4 L i Z 4 L i y 4 L i B 4 L i y 4 L i j I C h U T 1 V S S V N N K S 9 B d X R v U m V t b 3 Z l Z E N v b H V t b n M x L n v g u K X g u Y j g u L L g u K r g u L j g u J Q s N H 0 m c X V v d D s s J n F 1 b 3 Q 7 U 2 V j d G l v b j E v 4 L i a 4 L i j 4 L i 0 4 L i B 4 L i y 4 L i j I C h T R V J W S U N F K S B c d T A w M 2 V c d T A w M 2 U g 4 L i B 4 L i y 4 L i j 4 L i X 4 L m I 4 L i t 4 L i H 4 L m A 4 L i X 4 L i 1 4 L m I 4 L i i 4 L i n 4 L m B 4 L i l 4 L i w 4 L i q 4 L i x 4 L i Z 4 L i X 4 L i Z 4 L i y 4 L i B 4 L i y 4 L i j I C h U T 1 V S S V N N K S 9 B d X R v U m V t b 3 Z l Z E N v b H V t b n M x L n v g u Y D g u J v g u K X g u L X g u Y j g u K L g u J k g 4 L m B 4 L i b 4 L i l 4 L i H L D V 9 J n F 1 b 3 Q 7 L C Z x d W 9 0 O 1 N l Y 3 R p b 2 4 x L + C 4 m u C 4 o + C 4 t O C 4 g e C 4 s u C 4 o y A o U 0 V S V k l D R S k g X H U w M D N l X H U w M D N l I O C 4 g e C 4 s u C 4 o + C 4 l + C 5 i O C 4 r e C 4 h + C 5 g O C 4 l + C 4 t e C 5 i O C 4 o u C 4 p + C 5 g e C 4 p e C 4 s O C 4 q u C 4 s e C 4 m e C 4 l + C 4 m e C 4 s u C 4 g e C 4 s u C 4 o y A o V E 9 V U k l T T S k v Q X V 0 b 1 J l b W 9 2 Z W R D b 2 x 1 b W 5 z M S 5 7 J e C 5 g O C 4 m + C 4 p e C 4 t e C 5 i O C 4 o u C 4 m S D g u Y H g u J v g u K X g u I c s N n 0 m c X V v d D s s J n F 1 b 3 Q 7 U 2 V j d G l v b j E v 4 L i a 4 L i j 4 L i 0 4 L i B 4 L i y 4 L i j I C h T R V J W S U N F K S B c d T A w M 2 V c d T A w M 2 U g 4 L i B 4 L i y 4 L i j 4 L i X 4 L m I 4 L i t 4 L i H 4 L m A 4 L i X 4 L i 1 4 L m I 4 L i i 4 L i n 4 L m B 4 L i l 4 L i w 4 L i q 4 L i x 4 L i Z 4 L i X 4 L i Z 4 L i y 4 L i B 4 L i y 4 L i j I C h U T 1 V S S V N N K S 9 B d X R v U m V t b 3 Z l Z E N v b H V t b n M x L n v g u Y D g u K r g u J n g u K 0 g 4 L i L 4 L i 3 4 L m J 4 L i t L D d 9 J n F 1 b 3 Q 7 L C Z x d W 9 0 O 1 N l Y 3 R p b 2 4 x L + C 4 m u C 4 o + C 4 t O C 4 g e C 4 s u C 4 o y A o U 0 V S V k l D R S k g X H U w M D N l X H U w M D N l I O C 4 g e C 4 s u C 4 o + C 4 l + C 5 i O C 4 r e C 4 h + C 5 g O C 4 l + C 4 t e C 5 i O C 4 o u C 4 p + C 5 g e C 4 p e C 4 s O C 4 q u C 4 s e C 4 m e C 4 l + C 4 m e C 4 s u C 4 g e C 4 s u C 4 o y A o V E 9 V U k l T T S k v Q X V 0 b 1 J l b W 9 2 Z W R D b 2 x 1 b W 5 z M S 5 7 4 L m A 4 L i q 4 L i Z 4 L i t I O C 4 g u C 4 s u C 4 o i w 4 f S Z x d W 9 0 O y w m c X V v d D t T Z W N 0 a W 9 u M S / g u J r g u K P g u L T g u I H g u L L g u K M g K F N F U l Z J Q 0 U p I F x 1 M D A z Z V x 1 M D A z Z S D g u I H g u L L g u K P g u J f g u Y j g u K 3 g u I f g u Y D g u J f g u L X g u Y j g u K L g u K f g u Y H g u K X g u L D g u K r g u L H g u J n g u J f g u J n g u L L g u I H g u L L g u K M g K F R P V V J J U 0 0 p L 0 F 1 d G 9 S Z W 1 v d m V k Q 2 9 s d W 1 u c z E u e + C 4 m + C 4 o + C 4 t O C 4 o e C 4 s u C 4 k y A o 4 L i r 4 L i 4 4 L m J 4 L i Z K S w 5 f S Z x d W 9 0 O y w m c X V v d D t T Z W N 0 a W 9 u M S / g u J r g u K P g u L T g u I H g u L L g u K M g K F N F U l Z J Q 0 U p I F x 1 M D A z Z V x 1 M D A z Z S D g u I H g u L L g u K P g u J f g u Y j g u K 3 g u I f g u Y D g u J f g u L X g u Y j g u K L g u K f g u Y H g u K X g u L D g u K r g u L H g u J n g u J f g u J n g u L L g u I H g u L L g u K M g K F R P V V J J U 0 0 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H g u L L g u K P g u J f g u Y j g u K 3 g u I f g u Y D g u J f g u L X g u Y j g u K L g u K f g u Y H g u K X g u L D g u K r g u L H g u J n g u J f g u J n g u L L g u I H g u L L g u K M g K F R P V V J J U 0 0 p L 0 F 1 d G 9 S Z W 1 v d m V k Q 2 9 s d W 1 u c z E u e + C 4 q + C 4 p e C 4 s e C 4 g e C 4 l + C 4 o + C 4 s e C 4 n u C 4 o u C 5 j C w w f S Z x d W 9 0 O y w m c X V v d D t T Z W N 0 a W 9 u M S / g u J r g u K P g u L T g u I H g u L L g u K M g K F N F U l Z J Q 0 U p I F x 1 M D A z Z V x 1 M D A z Z S D g u I H g u L L g u K P g u J f g u Y j g u K 3 g u I f g u Y D g u J f g u L X g u Y j g u K L g u K f g u Y H g u K X g u L D g u K r g u L H g u J n g u J f g u J n g u L L g u I H g u L L g u K M g K F R P V V J J U 0 0 p L 0 F 1 d G 9 S Z W 1 v d m V k Q 2 9 s d W 1 u c z E u e + C 5 g O C 4 m + C 4 t O C 4 l C w x f S Z x d W 9 0 O y w m c X V v d D t T Z W N 0 a W 9 u M S / g u J r g u K P g u L T g u I H g u L L g u K M g K F N F U l Z J Q 0 U p I F x 1 M D A z Z V x 1 M D A z Z S D g u I H g u L L g u K P g u J f g u Y j g u K 3 g u I f g u Y D g u J f g u L X g u Y j g u K L g u K f g u Y H g u K X g u L D g u K r g u L H g u J n g u J f g u J n g u L L g u I H g u L L g u K M g K F R P V V J J U 0 0 p L 0 F 1 d G 9 S Z W 1 v d m V k Q 2 9 s d W 1 u c z E u e + C 4 q u C 4 u e C 4 h + C 4 q u C 4 u O C 4 l C w y f S Z x d W 9 0 O y w m c X V v d D t T Z W N 0 a W 9 u M S / g u J r g u K P g u L T g u I H g u L L g u K M g K F N F U l Z J Q 0 U p I F x 1 M D A z Z V x 1 M D A z Z S D g u I H g u L L g u K P g u J f g u Y j g u K 3 g u I f g u Y D g u J f g u L X g u Y j g u K L g u K f g u Y H g u K X g u L D g u K r g u L H g u J n g u J f g u J n g u L L g u I H g u L L g u K M g K F R P V V J J U 0 0 p L 0 F 1 d G 9 S Z W 1 v d m V k Q 2 9 s d W 1 u c z E u e + C 4 l e C 5 i O C 4 s + C 4 q u C 4 u O C 4 l C w z f S Z x d W 9 0 O y w m c X V v d D t T Z W N 0 a W 9 u M S / g u J r g u K P g u L T g u I H g u L L g u K M g K F N F U l Z J Q 0 U p I F x 1 M D A z Z V x 1 M D A z Z S D g u I H g u L L g u K P g u J f g u Y j g u K 3 g u I f g u Y D g u J f g u L X g u Y j g u K L g u K f g u Y H g u K X g u L D g u K r g u L H g u J n g u J f g u J n g u L L g u I H g u L L g u K M g K F R P V V J J U 0 0 p L 0 F 1 d G 9 S Z W 1 v d m V k Q 2 9 s d W 1 u c z E u e + C 4 p e C 5 i O C 4 s u C 4 q u C 4 u O C 4 l C w 0 f S Z x d W 9 0 O y w m c X V v d D t T Z W N 0 a W 9 u M S / g u J r g u K P g u L T g u I H g u L L g u K M g K F N F U l Z J Q 0 U p I F x 1 M D A z Z V x 1 M D A z Z S D g u I H g u L L g u K P g u J f g u Y j g u K 3 g u I f g u Y D g u J f g u L X g u Y j g u K L g u K f g u Y H g u K X g u L D g u K r g u L H g u J n g u J f g u J n g u L L g u I H g u L L g u K M g K F R P V V J J U 0 0 p L 0 F 1 d G 9 S Z W 1 v d m V k Q 2 9 s d W 1 u c z E u e + C 5 g O C 4 m + C 4 p e C 4 t e C 5 i O C 4 o u C 4 m S D g u Y H g u J v g u K X g u I c s N X 0 m c X V v d D s s J n F 1 b 3 Q 7 U 2 V j d G l v b j E v 4 L i a 4 L i j 4 L i 0 4 L i B 4 L i y 4 L i j I C h T R V J W S U N F K S B c d T A w M 2 V c d T A w M 2 U g 4 L i B 4 L i y 4 L i j 4 L i X 4 L m I 4 L i t 4 L i H 4 L m A 4 L i X 4 L i 1 4 L m I 4 L i i 4 L i n 4 L m B 4 L i l 4 L i w 4 L i q 4 L i x 4 L i Z 4 L i X 4 L i Z 4 L i y 4 L i B 4 L i y 4 L i j I C h U T 1 V S S V N N K S 9 B d X R v U m V t b 3 Z l Z E N v b H V t b n M x L n s l 4 L m A 4 L i b 4 L i l 4 L i 1 4 L m I 4 L i i 4 L i Z I O C 5 g e C 4 m + C 4 p e C 4 h y w 2 f S Z x d W 9 0 O y w m c X V v d D t T Z W N 0 a W 9 u M S / g u J r g u K P g u L T g u I H g u L L g u K M g K F N F U l Z J Q 0 U p I F x 1 M D A z Z V x 1 M D A z Z S D g u I H g u L L g u K P g u J f g u Y j g u K 3 g u I f g u Y D g u J f g u L X g u Y j g u K L g u K f g u Y H g u K X g u L D g u K r g u L H g u J n g u J f g u J n g u L L g u I H g u L L g u K M g K F R P V V J J U 0 0 p L 0 F 1 d G 9 S Z W 1 v d m V k Q 2 9 s d W 1 u c z E u e + C 5 g O C 4 q u C 4 m e C 4 r S D g u I v g u L f g u Y n g u K 0 s N 3 0 m c X V v d D s s J n F 1 b 3 Q 7 U 2 V j d G l v b j E v 4 L i a 4 L i j 4 L i 0 4 L i B 4 L i y 4 L i j I C h T R V J W S U N F K S B c d T A w M 2 V c d T A w M 2 U g 4 L i B 4 L i y 4 L i j 4 L i X 4 L m I 4 L i t 4 L i H 4 L m A 4 L i X 4 L i 1 4 L m I 4 L i i 4 L i n 4 L m B 4 L i l 4 L i w 4 L i q 4 L i x 4 L i Z 4 L i X 4 L i Z 4 L i y 4 L i B 4 L i y 4 L i j I C h U T 1 V S S V N N K S 9 B d X R v U m V t b 3 Z l Z E N v b H V t b n M x L n v g u Y D g u K r g u J n g u K 0 g 4 L i C 4 L i y 4 L i i L D h 9 J n F 1 b 3 Q 7 L C Z x d W 9 0 O 1 N l Y 3 R p b 2 4 x L + C 4 m u C 4 o + C 4 t O C 4 g e C 4 s u C 4 o y A o U 0 V S V k l D R S k g X H U w M D N l X H U w M D N l I O C 4 g e C 4 s u C 4 o + C 4 l + C 5 i O C 4 r e C 4 h + C 5 g O C 4 l + C 4 t e C 5 i O C 4 o u C 4 p + C 5 g e C 4 p e C 4 s O C 4 q u C 4 s e C 4 m e C 4 l + C 4 m e C 4 s u C 4 g e C 4 s u C 4 o y A o V E 9 V U k l T T S k v Q X V 0 b 1 J l b W 9 2 Z W R D b 2 x 1 b W 5 z M S 5 7 4 L i b 4 L i j 4 L i 0 4 L i h 4 L i y 4 L i T I C j g u K v g u L j g u Y n g u J k p L D l 9 J n F 1 b 3 Q 7 L C Z x d W 9 0 O 1 N l Y 3 R p b 2 4 x L + C 4 m u C 4 o + C 4 t O C 4 g e C 4 s u C 4 o y A o U 0 V S V k l D R S k g X H U w M D N l X H U w M D N l I O C 4 g e C 4 s u C 4 o + C 4 l + C 5 i O C 4 r e C 4 h + C 5 g O C 4 l + C 4 t e C 5 i O C 4 o u C 4 p + C 5 g e C 4 p e C 4 s O C 4 q u C 4 s e C 4 m e C 4 l + C 4 m e C 4 s u C 4 g e C 4 s u C 4 o y A o V E 9 V U k l T T 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y k v R G F 0 Y T I 2 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O T A z N z g w N l 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I L g u J n g u K r g u Y j g u I f g u Y H g u K X g u L D g u Y L g u K X g u I j g u L T g u K r g u J X g u L T g u I H g u K r g u Y w g K F R S Q U 5 T K S 9 B d X R v U m V t b 3 Z l Z E N v b H V t b n M x L n v g u K v g u K X g u L H g u I H g u J f g u K P g u L H g u J 7 g u K L g u Y w s M H 0 m c X V v d D s s J n F 1 b 3 Q 7 U 2 V j d G l v b j E v 4 L i a 4 L i j 4 L i 0 4 L i B 4 L i y 4 L i j I C h T R V J W S U N F K S B c d T A w M 2 V c d T A w M 2 U g 4 L i C 4 L i Z 4 L i q 4 L m I 4 L i H 4 L m B 4 L i l 4 L i w 4 L m C 4 L i l 4 L i I 4 L i 0 4 L i q 4 L i V 4 L i 0 4 L i B 4 L i q 4 L m M I C h U U k F O U y k v Q X V 0 b 1 J l b W 9 2 Z W R D b 2 x 1 b W 5 z M S 5 7 4 L m A 4 L i b 4 L i 0 4 L i U L D F 9 J n F 1 b 3 Q 7 L C Z x d W 9 0 O 1 N l Y 3 R p b 2 4 x L + C 4 m u C 4 o + C 4 t O C 4 g e C 4 s u C 4 o y A o U 0 V S V k l D R S k g X H U w M D N l X H U w M D N l I O C 4 g u C 4 m e C 4 q u C 5 i O C 4 h + C 5 g e C 4 p e C 4 s O C 5 g u C 4 p e C 4 i O C 4 t O C 4 q u C 4 l e C 4 t O C 4 g e C 4 q u C 5 j C A o V F J B T l M p L 0 F 1 d G 9 S Z W 1 v d m V k Q 2 9 s d W 1 u c z E u e + C 4 q u C 4 u e C 4 h + C 4 q u C 4 u O C 4 l C w y f S Z x d W 9 0 O y w m c X V v d D t T Z W N 0 a W 9 u M S / g u J r g u K P g u L T g u I H g u L L g u K M g K F N F U l Z J Q 0 U p I F x 1 M D A z Z V x 1 M D A z Z S D g u I L g u J n g u K r g u Y j g u I f g u Y H g u K X g u L D g u Y L g u K X g u I j g u L T g u K r g u J X g u L T g u I H g u K r g u Y w g K F R S Q U 5 T K S 9 B d X R v U m V t b 3 Z l Z E N v b H V t b n M x L n v g u J X g u Y j g u L P g u K r g u L j g u J Q s M 3 0 m c X V v d D s s J n F 1 b 3 Q 7 U 2 V j d G l v b j E v 4 L i a 4 L i j 4 L i 0 4 L i B 4 L i y 4 L i j I C h T R V J W S U N F K S B c d T A w M 2 V c d T A w M 2 U g 4 L i C 4 L i Z 4 L i q 4 L m I 4 L i H 4 L m B 4 L i l 4 L i w 4 L m C 4 L i l 4 L i I 4 L i 0 4 L i q 4 L i V 4 L i 0 4 L i B 4 L i q 4 L m M I C h U U k F O U y k v Q X V 0 b 1 J l b W 9 2 Z W R D b 2 x 1 b W 5 z M S 5 7 4 L i l 4 L m I 4 L i y 4 L i q 4 L i 4 4 L i U L D R 9 J n F 1 b 3 Q 7 L C Z x d W 9 0 O 1 N l Y 3 R p b 2 4 x L + C 4 m u C 4 o + C 4 t O C 4 g e C 4 s u C 4 o y A o U 0 V S V k l D R S k g X H U w M D N l X H U w M D N l I O C 4 g u C 4 m e C 4 q u C 5 i O C 4 h + C 5 g e C 4 p e C 4 s O C 5 g u C 4 p e C 4 i O C 4 t O C 4 q u C 4 l e C 4 t O C 4 g e C 4 q u C 5 j C A o V F J B T l M p L 0 F 1 d G 9 S Z W 1 v d m V k Q 2 9 s d W 1 u c z E u e + C 5 g O C 4 m + C 4 p e C 4 t e C 5 i O C 4 o u C 4 m S D g u Y H g u J v g u K X g u I c s N X 0 m c X V v d D s s J n F 1 b 3 Q 7 U 2 V j d G l v b j E v 4 L i a 4 L i j 4 L i 0 4 L i B 4 L i y 4 L i j I C h T R V J W S U N F K S B c d T A w M 2 V c d T A w M 2 U g 4 L i C 4 L i Z 4 L i q 4 L m I 4 L i H 4 L m B 4 L i l 4 L i w 4 L m C 4 L i l 4 L i I 4 L i 0 4 L i q 4 L i V 4 L i 0 4 L i B 4 L i q 4 L m M I C h U U k F O U y k v Q X V 0 b 1 J l b W 9 2 Z W R D b 2 x 1 b W 5 z M S 5 7 J e C 5 g O C 4 m + C 4 p e C 4 t e C 5 i O C 4 o u C 4 m S D g u Y H g u J v g u K X g u I c s N n 0 m c X V v d D s s J n F 1 b 3 Q 7 U 2 V j d G l v b j E v 4 L i a 4 L i j 4 L i 0 4 L i B 4 L i y 4 L i j I C h T R V J W S U N F K S B c d T A w M 2 V c d T A w M 2 U g 4 L i C 4 L i Z 4 L i q 4 L m I 4 L i H 4 L m B 4 L i l 4 L i w 4 L m C 4 L i l 4 L i I 4 L i 0 4 L i q 4 L i V 4 L i 0 4 L i B 4 L i q 4 L m M I C h U U k F O U y k v Q X V 0 b 1 J l b W 9 2 Z W R D b 2 x 1 b W 5 z M S 5 7 4 L m A 4 L i q 4 L i Z 4 L i t I O C 4 i + C 4 t + C 5 i e C 4 r S w 3 f S Z x d W 9 0 O y w m c X V v d D t T Z W N 0 a W 9 u M S / g u J r g u K P g u L T g u I H g u L L g u K M g K F N F U l Z J Q 0 U p I F x 1 M D A z Z V x 1 M D A z Z S D g u I L g u J n g u K r g u Y j g u I f g u Y H g u K X g u L D g u Y L g u K X g u I j g u L T g u K r g u J X g u L T g u I H g u K r g u Y w g K F R S Q U 5 T K S 9 B d X R v U m V t b 3 Z l Z E N v b H V t b n M x L n v g u Y D g u K r g u J n g u K 0 g 4 L i C 4 L i y 4 L i i L D h 9 J n F 1 b 3 Q 7 L C Z x d W 9 0 O 1 N l Y 3 R p b 2 4 x L + C 4 m u C 4 o + C 4 t O C 4 g e C 4 s u C 4 o y A o U 0 V S V k l D R S k g X H U w M D N l X H U w M D N l I O C 4 g u C 4 m e C 4 q u C 5 i O C 4 h + C 5 g e C 4 p e C 4 s O C 5 g u C 4 p e C 4 i O C 4 t O C 4 q u C 4 l e C 4 t O C 4 g e C 4 q u C 5 j C A o V F J B T l M p L 0 F 1 d G 9 S Z W 1 v d m V k Q 2 9 s d W 1 u c z E u e + C 4 m + C 4 o + C 4 t O C 4 o e C 4 s u C 4 k y A o 4 L i r 4 L i 4 4 L m J 4 L i Z K S w 5 f S Z x d W 9 0 O y w m c X V v d D t T Z W N 0 a W 9 u M S / g u J r g u K P g u L T g u I H g u L L g u K M g K F N F U l Z J Q 0 U p I F x 1 M D A z Z V x 1 M D A z Z S D g u I L g u J n g u K r g u Y j g u I f g u Y H g u K X g u L D g u Y L g u K X g u I j g u L T g u K r g u J X g u L T g u I H g u K r g u Y w g K F R S Q U 5 T 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C 4 L i Z 4 L i q 4 L m I 4 L i H 4 L m B 4 L i l 4 L i w 4 L m C 4 L i l 4 L i I 4 L i 0 4 L i q 4 L i V 4 L i 0 4 L i B 4 L i q 4 L m M I C h U U k F O U y k v Q X V 0 b 1 J l b W 9 2 Z W R D b 2 x 1 b W 5 z M S 5 7 4 L i r 4 L i l 4 L i x 4 L i B 4 L i X 4 L i j 4 L i x 4 L i e 4 L i i 4 L m M L D B 9 J n F 1 b 3 Q 7 L C Z x d W 9 0 O 1 N l Y 3 R p b 2 4 x L + C 4 m u C 4 o + C 4 t O C 4 g e C 4 s u C 4 o y A o U 0 V S V k l D R S k g X H U w M D N l X H U w M D N l I O C 4 g u C 4 m e C 4 q u C 5 i O C 4 h + C 5 g e C 4 p e C 4 s O C 5 g u C 4 p e C 4 i O C 4 t O C 4 q u C 4 l e C 4 t O C 4 g e C 4 q u C 5 j C A o V F J B T l M p L 0 F 1 d G 9 S Z W 1 v d m V k Q 2 9 s d W 1 u c z E u e + C 5 g O C 4 m + C 4 t O C 4 l C w x f S Z x d W 9 0 O y w m c X V v d D t T Z W N 0 a W 9 u M S / g u J r g u K P g u L T g u I H g u L L g u K M g K F N F U l Z J Q 0 U p I F x 1 M D A z Z V x 1 M D A z Z S D g u I L g u J n g u K r g u Y j g u I f g u Y H g u K X g u L D g u Y L g u K X g u I j g u L T g u K r g u J X g u L T g u I H g u K r g u Y w g K F R S Q U 5 T K S 9 B d X R v U m V t b 3 Z l Z E N v b H V t b n M x L n v g u K r g u L n g u I f g u K r g u L j g u J Q s M n 0 m c X V v d D s s J n F 1 b 3 Q 7 U 2 V j d G l v b j E v 4 L i a 4 L i j 4 L i 0 4 L i B 4 L i y 4 L i j I C h T R V J W S U N F K S B c d T A w M 2 V c d T A w M 2 U g 4 L i C 4 L i Z 4 L i q 4 L m I 4 L i H 4 L m B 4 L i l 4 L i w 4 L m C 4 L i l 4 L i I 4 L i 0 4 L i q 4 L i V 4 L i 0 4 L i B 4 L i q 4 L m M I C h U U k F O U y k v Q X V 0 b 1 J l b W 9 2 Z W R D b 2 x 1 b W 5 z M S 5 7 4 L i V 4 L m I 4 L i z 4 L i q 4 L i 4 4 L i U L D N 9 J n F 1 b 3 Q 7 L C Z x d W 9 0 O 1 N l Y 3 R p b 2 4 x L + C 4 m u C 4 o + C 4 t O C 4 g e C 4 s u C 4 o y A o U 0 V S V k l D R S k g X H U w M D N l X H U w M D N l I O C 4 g u C 4 m e C 4 q u C 5 i O C 4 h + C 5 g e C 4 p e C 4 s O C 5 g u C 4 p e C 4 i O C 4 t O C 4 q u C 4 l e C 4 t O C 4 g e C 4 q u C 5 j C A o V F J B T l M p L 0 F 1 d G 9 S Z W 1 v d m V k Q 2 9 s d W 1 u c z E u e + C 4 p e C 5 i O C 4 s u C 4 q u C 4 u O C 4 l C w 0 f S Z x d W 9 0 O y w m c X V v d D t T Z W N 0 a W 9 u M S / g u J r g u K P g u L T g u I H g u L L g u K M g K F N F U l Z J Q 0 U p I F x 1 M D A z Z V x 1 M D A z Z S D g u I L g u J n g u K r g u Y j g u I f g u Y H g u K X g u L D g u Y L g u K X g u I j g u L T g u K r g u J X g u L T g u I H g u K r g u Y w g K F R S Q U 5 T K S 9 B d X R v U m V t b 3 Z l Z E N v b H V t b n M x L n v g u Y D g u J v g u K X g u L X g u Y j g u K L g u J k g 4 L m B 4 L i b 4 L i l 4 L i H L D V 9 J n F 1 b 3 Q 7 L C Z x d W 9 0 O 1 N l Y 3 R p b 2 4 x L + C 4 m u C 4 o + C 4 t O C 4 g e C 4 s u C 4 o y A o U 0 V S V k l D R S k g X H U w M D N l X H U w M D N l I O C 4 g u C 4 m e C 4 q u C 5 i O C 4 h + C 5 g e C 4 p e C 4 s O C 5 g u C 4 p e C 4 i O C 4 t O C 4 q u C 4 l e C 4 t O C 4 g e C 4 q u C 5 j C A o V F J B T l M p L 0 F 1 d G 9 S Z W 1 v d m V k Q 2 9 s d W 1 u c z E u e y X g u Y D g u J v g u K X g u L X g u Y j g u K L g u J k g 4 L m B 4 L i b 4 L i l 4 L i H L D Z 9 J n F 1 b 3 Q 7 L C Z x d W 9 0 O 1 N l Y 3 R p b 2 4 x L + C 4 m u C 4 o + C 4 t O C 4 g e C 4 s u C 4 o y A o U 0 V S V k l D R S k g X H U w M D N l X H U w M D N l I O C 4 g u C 4 m e C 4 q u C 5 i O C 4 h + C 5 g e C 4 p e C 4 s O C 5 g u C 4 p e C 4 i O C 4 t O C 4 q u C 4 l e C 4 t O C 4 g e C 4 q u C 5 j C A o V F J B T l M p L 0 F 1 d G 9 S Z W 1 v d m V k Q 2 9 s d W 1 u c z E u e + C 5 g O C 4 q u C 4 m e C 4 r S D g u I v g u L f g u Y n g u K 0 s N 3 0 m c X V v d D s s J n F 1 b 3 Q 7 U 2 V j d G l v b j E v 4 L i a 4 L i j 4 L i 0 4 L i B 4 L i y 4 L i j I C h T R V J W S U N F K S B c d T A w M 2 V c d T A w M 2 U g 4 L i C 4 L i Z 4 L i q 4 L m I 4 L i H 4 L m B 4 L i l 4 L i w 4 L m C 4 L i l 4 L i I 4 L i 0 4 L i q 4 L i V 4 L i 0 4 L i B 4 L i q 4 L m M I C h U U k F O U y k v Q X V 0 b 1 J l b W 9 2 Z W R D b 2 x 1 b W 5 z M S 5 7 4 L m A 4 L i q 4 L i Z 4 L i t I O C 4 g u C 4 s u C 4 o i w 4 f S Z x d W 9 0 O y w m c X V v d D t T Z W N 0 a W 9 u M S / g u J r g u K P g u L T g u I H g u L L g u K M g K F N F U l Z J Q 0 U p I F x 1 M D A z Z V x 1 M D A z Z S D g u I L g u J n g u K r g u Y j g u I f g u Y H g u K X g u L D g u Y L g u K X g u I j g u L T g u K r g u J X g u L T g u I H g u K r g u Y w g K F R S Q U 5 T K S 9 B d X R v U m V t b 3 Z l Z E N v b H V t b n M x L n v g u J v g u K P g u L T g u K H g u L L g u J M g K O C 4 q + C 4 u O C 5 i e C 4 m S k s O X 0 m c X V v d D s s J n F 1 b 3 Q 7 U 2 V j d G l v b j E v 4 L i a 4 L i j 4 L i 0 4 L i B 4 L i y 4 L i j I C h T R V J W S U N F K S B c d T A w M 2 V c d T A w M 2 U g 4 L i C 4 L i Z 4 L i q 4 L m I 4 L i H 4 L m B 4 L i l 4 L i w 4 L m C 4 L i l 4 L i I 4 L i 0 4 L i q 4 L i V 4 L i 0 4 L i B 4 L i q 4 L m M I C h U U k F O U y 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z K S 9 E Y X R h M j c 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k y N z I y O T d 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a 4 L i j 4 L i 0 4 L i B 4 L i y 4 L i j 4 L m A 4 L i J 4 L i e 4 L i y 4 L i w 4 L i B 4 L i 0 4 L i I I C h Q U k 9 G K S 9 B d X R v U m V t b 3 Z l Z E N v b H V t b n M x L n v g u K v g u K X g u L H g u I H g u J f g u K P g u L H g u J 7 g u K L g u Y w s M H 0 m c X V v d D s s J n F 1 b 3 Q 7 U 2 V j d G l v b j E v 4 L i a 4 L i j 4 L i 0 4 L i B 4 L i y 4 L i j I C h T R V J W S U N F K S B c d T A w M 2 V c d T A w M 2 U g 4 L i a 4 L i j 4 L i 0 4 L i B 4 L i y 4 L i j 4 L m A 4 L i J 4 L i e 4 L i y 4 L i w 4 L i B 4 L i 0 4 L i I I C h Q U k 9 G K S 9 B d X R v U m V t b 3 Z l Z E N v b H V t b n M x L n v g u Y D g u J v g u L T g u J Q s M X 0 m c X V v d D s s J n F 1 b 3 Q 7 U 2 V j d G l v b j E v 4 L i a 4 L i j 4 L i 0 4 L i B 4 L i y 4 L i j I C h T R V J W S U N F K S B c d T A w M 2 V c d T A w M 2 U g 4 L i a 4 L i j 4 L i 0 4 L i B 4 L i y 4 L i j 4 L m A 4 L i J 4 L i e 4 L i y 4 L i w 4 L i B 4 L i 0 4 L i I I C h Q U k 9 G K S 9 B d X R v U m V t b 3 Z l Z E N v b H V t b n M x L n v g u K r g u L n g u I f g u K r g u L j g u J Q s M n 0 m c X V v d D s s J n F 1 b 3 Q 7 U 2 V j d G l v b j E v 4 L i a 4 L i j 4 L i 0 4 L i B 4 L i y 4 L i j I C h T R V J W S U N F K S B c d T A w M 2 V c d T A w M 2 U g 4 L i a 4 L i j 4 L i 0 4 L i B 4 L i y 4 L i j 4 L m A 4 L i J 4 L i e 4 L i y 4 L i w 4 L i B 4 L i 0 4 L i I I C h Q U k 9 G K S 9 B d X R v U m V t b 3 Z l Z E N v b H V t b n M x L n v g u J X g u Y j g u L P g u K r g u L j g u J Q s M 3 0 m c X V v d D s s J n F 1 b 3 Q 7 U 2 V j d G l v b j E v 4 L i a 4 L i j 4 L i 0 4 L i B 4 L i y 4 L i j I C h T R V J W S U N F K S B c d T A w M 2 V c d T A w M 2 U g 4 L i a 4 L i j 4 L i 0 4 L i B 4 L i y 4 L i j 4 L m A 4 L i J 4 L i e 4 L i y 4 L i w 4 L i B 4 L i 0 4 L i I I C h Q U k 9 G K S 9 B d X R v U m V t b 3 Z l Z E N v b H V t b n M x L n v g u K X g u Y j g u L L g u K r g u L j g u J Q s N H 0 m c X V v d D s s J n F 1 b 3 Q 7 U 2 V j d G l v b j E v 4 L i a 4 L i j 4 L i 0 4 L i B 4 L i y 4 L i j I C h T R V J W S U N F K S B c d T A w M 2 V c d T A w M 2 U g 4 L i a 4 L i j 4 L i 0 4 L i B 4 L i y 4 L i j 4 L m A 4 L i J 4 L i e 4 L i y 4 L i w 4 L i B 4 L i 0 4 L i I I C h Q U k 9 G K S 9 B d X R v U m V t b 3 Z l Z E N v b H V t b n M x L n v g u Y D g u J v g u K X g u L X g u Y j g u K L g u J k g 4 L m B 4 L i b 4 L i l 4 L i H L D V 9 J n F 1 b 3 Q 7 L C Z x d W 9 0 O 1 N l Y 3 R p b 2 4 x L + C 4 m u C 4 o + C 4 t O C 4 g e C 4 s u C 4 o y A o U 0 V S V k l D R S k g X H U w M D N l X H U w M D N l I O C 4 m u C 4 o + C 4 t O C 4 g e C 4 s u C 4 o + C 5 g O C 4 i e C 4 n u C 4 s u C 4 s O C 4 g e C 4 t O C 4 i C A o U F J P R i k v Q X V 0 b 1 J l b W 9 2 Z W R D b 2 x 1 b W 5 z M S 5 7 J e C 5 g O C 4 m + C 4 p e C 4 t e C 5 i O C 4 o u C 4 m S D g u Y H g u J v g u K X g u I c s N n 0 m c X V v d D s s J n F 1 b 3 Q 7 U 2 V j d G l v b j E v 4 L i a 4 L i j 4 L i 0 4 L i B 4 L i y 4 L i j I C h T R V J W S U N F K S B c d T A w M 2 V c d T A w M 2 U g 4 L i a 4 L i j 4 L i 0 4 L i B 4 L i y 4 L i j 4 L m A 4 L i J 4 L i e 4 L i y 4 L i w 4 L i B 4 L i 0 4 L i I I C h Q U k 9 G K S 9 B d X R v U m V t b 3 Z l Z E N v b H V t b n M x L n v g u Y D g u K r g u J n g u K 0 g 4 L i L 4 L i 3 4 L m J 4 L i t L D d 9 J n F 1 b 3 Q 7 L C Z x d W 9 0 O 1 N l Y 3 R p b 2 4 x L + C 4 m u C 4 o + C 4 t O C 4 g e C 4 s u C 4 o y A o U 0 V S V k l D R S k g X H U w M D N l X H U w M D N l I O C 4 m u C 4 o + C 4 t O C 4 g e C 4 s u C 4 o + C 5 g O C 4 i e C 4 n u C 4 s u C 4 s O C 4 g e C 4 t O C 4 i C A o U F J P R i k v Q X V 0 b 1 J l b W 9 2 Z W R D b 2 x 1 b W 5 z M S 5 7 4 L m A 4 L i q 4 L i Z 4 L i t I O C 4 g u C 4 s u C 4 o i w 4 f S Z x d W 9 0 O y w m c X V v d D t T Z W N 0 a W 9 u M S / g u J r g u K P g u L T g u I H g u L L g u K M g K F N F U l Z J Q 0 U p I F x 1 M D A z Z V x 1 M D A z Z S D g u J r g u K P g u L T g u I H g u L L g u K P g u Y D g u I n g u J 7 g u L L g u L D g u I H g u L T g u I g g K F B S T 0 Y p L 0 F 1 d G 9 S Z W 1 v d m V k Q 2 9 s d W 1 u c z E u e + C 4 m + C 4 o + C 4 t O C 4 o e C 4 s u C 4 k y A o 4 L i r 4 L i 4 4 L m J 4 L i Z K S w 5 f S Z x d W 9 0 O y w m c X V v d D t T Z W N 0 a W 9 u M S / g u J r g u K P g u L T g u I H g u L L g u K M g K F N F U l Z J Q 0 U p I F x 1 M D A z Z V x 1 M D A z Z S D g u J r g u K P g u L T g u I H g u L L g u K P g u Y D g u I n g u J 7 g u L L g u L D g u I H g u L T g u I g g K F B S T 0 Y 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J r g u K P g u L T g u I H g u L L g u K P g u Y D g u I n g u J 7 g u L L g u L D g u I H g u L T g u I g g K F B S T 0 Y p L 0 F 1 d G 9 S Z W 1 v d m V k Q 2 9 s d W 1 u c z E u e + C 4 q + C 4 p e C 4 s e C 4 g e C 4 l + C 4 o + C 4 s e C 4 n u C 4 o u C 5 j C w w f S Z x d W 9 0 O y w m c X V v d D t T Z W N 0 a W 9 u M S / g u J r g u K P g u L T g u I H g u L L g u K M g K F N F U l Z J Q 0 U p I F x 1 M D A z Z V x 1 M D A z Z S D g u J r g u K P g u L T g u I H g u L L g u K P g u Y D g u I n g u J 7 g u L L g u L D g u I H g u L T g u I g g K F B S T 0 Y p L 0 F 1 d G 9 S Z W 1 v d m V k Q 2 9 s d W 1 u c z E u e + C 5 g O C 4 m + C 4 t O C 4 l C w x f S Z x d W 9 0 O y w m c X V v d D t T Z W N 0 a W 9 u M S / g u J r g u K P g u L T g u I H g u L L g u K M g K F N F U l Z J Q 0 U p I F x 1 M D A z Z V x 1 M D A z Z S D g u J r g u K P g u L T g u I H g u L L g u K P g u Y D g u I n g u J 7 g u L L g u L D g u I H g u L T g u I g g K F B S T 0 Y p L 0 F 1 d G 9 S Z W 1 v d m V k Q 2 9 s d W 1 u c z E u e + C 4 q u C 4 u e C 4 h + C 4 q u C 4 u O C 4 l C w y f S Z x d W 9 0 O y w m c X V v d D t T Z W N 0 a W 9 u M S / g u J r g u K P g u L T g u I H g u L L g u K M g K F N F U l Z J Q 0 U p I F x 1 M D A z Z V x 1 M D A z Z S D g u J r g u K P g u L T g u I H g u L L g u K P g u Y D g u I n g u J 7 g u L L g u L D g u I H g u L T g u I g g K F B S T 0 Y p L 0 F 1 d G 9 S Z W 1 v d m V k Q 2 9 s d W 1 u c z E u e + C 4 l e C 5 i O C 4 s + C 4 q u C 4 u O C 4 l C w z f S Z x d W 9 0 O y w m c X V v d D t T Z W N 0 a W 9 u M S / g u J r g u K P g u L T g u I H g u L L g u K M g K F N F U l Z J Q 0 U p I F x 1 M D A z Z V x 1 M D A z Z S D g u J r g u K P g u L T g u I H g u L L g u K P g u Y D g u I n g u J 7 g u L L g u L D g u I H g u L T g u I g g K F B S T 0 Y p L 0 F 1 d G 9 S Z W 1 v d m V k Q 2 9 s d W 1 u c z E u e + C 4 p e C 5 i O C 4 s u C 4 q u C 4 u O C 4 l C w 0 f S Z x d W 9 0 O y w m c X V v d D t T Z W N 0 a W 9 u M S / g u J r g u K P g u L T g u I H g u L L g u K M g K F N F U l Z J Q 0 U p I F x 1 M D A z Z V x 1 M D A z Z S D g u J r g u K P g u L T g u I H g u L L g u K P g u Y D g u I n g u J 7 g u L L g u L D g u I H g u L T g u I g g K F B S T 0 Y p L 0 F 1 d G 9 S Z W 1 v d m V k Q 2 9 s d W 1 u c z E u e + C 5 g O C 4 m + C 4 p e C 4 t e C 5 i O C 4 o u C 4 m S D g u Y H g u J v g u K X g u I c s N X 0 m c X V v d D s s J n F 1 b 3 Q 7 U 2 V j d G l v b j E v 4 L i a 4 L i j 4 L i 0 4 L i B 4 L i y 4 L i j I C h T R V J W S U N F K S B c d T A w M 2 V c d T A w M 2 U g 4 L i a 4 L i j 4 L i 0 4 L i B 4 L i y 4 L i j 4 L m A 4 L i J 4 L i e 4 L i y 4 L i w 4 L i B 4 L i 0 4 L i I I C h Q U k 9 G K S 9 B d X R v U m V t b 3 Z l Z E N v b H V t b n M x L n s l 4 L m A 4 L i b 4 L i l 4 L i 1 4 L m I 4 L i i 4 L i Z I O C 5 g e C 4 m + C 4 p e C 4 h y w 2 f S Z x d W 9 0 O y w m c X V v d D t T Z W N 0 a W 9 u M S / g u J r g u K P g u L T g u I H g u L L g u K M g K F N F U l Z J Q 0 U p I F x 1 M D A z Z V x 1 M D A z Z S D g u J r g u K P g u L T g u I H g u L L g u K P g u Y D g u I n g u J 7 g u L L g u L D g u I H g u L T g u I g g K F B S T 0 Y p L 0 F 1 d G 9 S Z W 1 v d m V k Q 2 9 s d W 1 u c z E u e + C 5 g O C 4 q u C 4 m e C 4 r S D g u I v g u L f g u Y n g u K 0 s N 3 0 m c X V v d D s s J n F 1 b 3 Q 7 U 2 V j d G l v b j E v 4 L i a 4 L i j 4 L i 0 4 L i B 4 L i y 4 L i j I C h T R V J W S U N F K S B c d T A w M 2 V c d T A w M 2 U g 4 L i a 4 L i j 4 L i 0 4 L i B 4 L i y 4 L i j 4 L m A 4 L i J 4 L i e 4 L i y 4 L i w 4 L i B 4 L i 0 4 L i I I C h Q U k 9 G K S 9 B d X R v U m V t b 3 Z l Z E N v b H V t b n M x L n v g u Y D g u K r g u J n g u K 0 g 4 L i C 4 L i y 4 L i i L D h 9 J n F 1 b 3 Q 7 L C Z x d W 9 0 O 1 N l Y 3 R p b 2 4 x L + C 4 m u C 4 o + C 4 t O C 4 g e C 4 s u C 4 o y A o U 0 V S V k l D R S k g X H U w M D N l X H U w M D N l I O C 4 m u C 4 o + C 4 t O C 4 g e C 4 s u C 4 o + C 5 g O C 4 i e C 4 n u C 4 s u C 4 s O C 4 g e C 4 t O C 4 i C A o U F J P R i k v Q X V 0 b 1 J l b W 9 2 Z W R D b 2 x 1 b W 5 z M S 5 7 4 L i b 4 L i j 4 L i 0 4 L i h 4 L i y 4 L i T I C j g u K v g u L j g u Y n g u J k p L D l 9 J n F 1 b 3 Q 7 L C Z x d W 9 0 O 1 N l Y 3 R p b 2 4 x L + C 4 m u C 4 o + C 4 t O C 4 g e C 4 s u C 4 o y A o U 0 V S V k l D R S k g X H U w M D N l X H U w M D N l I O C 4 m u C 4 o + C 4 t O C 4 g e C 4 s u C 4 o + C 5 g O C 4 i e C 4 n u C 4 s u C 4 s O C 4 g e C 4 t O C 4 i C A o U F J P R i 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y k v R G F 0 Y T I 1 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5 N T I x N j M x 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n u C 4 s u C 4 k + C 4 t O C 4 i u C 4 o u C 5 j C A o Q 0 9 N T S k v Q X V 0 b 1 J l b W 9 2 Z W R D b 2 x 1 b W 5 z M S 5 7 4 L i r 4 L i l 4 L i x 4 L i B 4 L i X 4 L i j 4 L i x 4 L i e 4 L i i 4 L m M L D B 9 J n F 1 b 3 Q 7 L C Z x d W 9 0 O 1 N l Y 3 R p b 2 4 x L + C 4 m u C 4 o + C 4 t O C 4 g e C 4 s u C 4 o y A o U 0 V S V k l D R S k g X H U w M D N l X H U w M D N l I O C 4 n u C 4 s u C 4 k + C 4 t O C 4 i u C 4 o u C 5 j C A o Q 0 9 N T S k v Q X V 0 b 1 J l b W 9 2 Z W R D b 2 x 1 b W 5 z M S 5 7 4 L m A 4 L i b 4 L i 0 4 L i U L D F 9 J n F 1 b 3 Q 7 L C Z x d W 9 0 O 1 N l Y 3 R p b 2 4 x L + C 4 m u C 4 o + C 4 t O C 4 g e C 4 s u C 4 o y A o U 0 V S V k l D R S k g X H U w M D N l X H U w M D N l I O C 4 n u C 4 s u C 4 k + C 4 t O C 4 i u C 4 o u C 5 j C A o Q 0 9 N T S k v Q X V 0 b 1 J l b W 9 2 Z W R D b 2 x 1 b W 5 z M S 5 7 4 L i q 4 L i 5 4 L i H 4 L i q 4 L i 4 4 L i U L D J 9 J n F 1 b 3 Q 7 L C Z x d W 9 0 O 1 N l Y 3 R p b 2 4 x L + C 4 m u C 4 o + C 4 t O C 4 g e C 4 s u C 4 o y A o U 0 V S V k l D R S k g X H U w M D N l X H U w M D N l I O C 4 n u C 4 s u C 4 k + C 4 t O C 4 i u C 4 o u C 5 j C A o Q 0 9 N T S k v Q X V 0 b 1 J l b W 9 2 Z W R D b 2 x 1 b W 5 z M S 5 7 4 L i V 4 L m I 4 L i z 4 L i q 4 L i 4 4 L i U L D N 9 J n F 1 b 3 Q 7 L C Z x d W 9 0 O 1 N l Y 3 R p b 2 4 x L + C 4 m u C 4 o + C 4 t O C 4 g e C 4 s u C 4 o y A o U 0 V S V k l D R S k g X H U w M D N l X H U w M D N l I O C 4 n u C 4 s u C 4 k + C 4 t O C 4 i u C 4 o u C 5 j C A o Q 0 9 N T S k v Q X V 0 b 1 J l b W 9 2 Z W R D b 2 x 1 b W 5 z M S 5 7 4 L i l 4 L m I 4 L i y 4 L i q 4 L i 4 4 L i U L D R 9 J n F 1 b 3 Q 7 L C Z x d W 9 0 O 1 N l Y 3 R p b 2 4 x L + C 4 m u C 4 o + C 4 t O C 4 g e C 4 s u C 4 o y A o U 0 V S V k l D R S k g X H U w M D N l X H U w M D N l I O C 4 n u C 4 s u C 4 k + C 4 t O C 4 i u C 4 o u C 5 j C A o Q 0 9 N T S k v Q X V 0 b 1 J l b W 9 2 Z W R D b 2 x 1 b W 5 z M S 5 7 4 L m A 4 L i b 4 L i l 4 L i 1 4 L m I 4 L i i 4 L i Z I O C 5 g e C 4 m + C 4 p e C 4 h y w 1 f S Z x d W 9 0 O y w m c X V v d D t T Z W N 0 a W 9 u M S / g u J r g u K P g u L T g u I H g u L L g u K M g K F N F U l Z J Q 0 U p I F x 1 M D A z Z V x 1 M D A z Z S D g u J 7 g u L L g u J P g u L T g u I r g u K L g u Y w g K E N P T U 0 p L 0 F 1 d G 9 S Z W 1 v d m V k Q 2 9 s d W 1 u c z E u e y X g u Y D g u J v g u K X g u L X g u Y j g u K L g u J k g 4 L m B 4 L i b 4 L i l 4 L i H L D Z 9 J n F 1 b 3 Q 7 L C Z x d W 9 0 O 1 N l Y 3 R p b 2 4 x L + C 4 m u C 4 o + C 4 t O C 4 g e C 4 s u C 4 o y A o U 0 V S V k l D R S k g X H U w M D N l X H U w M D N l I O C 4 n u C 4 s u C 4 k + C 4 t O C 4 i u C 4 o u C 5 j C A o Q 0 9 N T S k v Q X V 0 b 1 J l b W 9 2 Z W R D b 2 x 1 b W 5 z M S 5 7 4 L m A 4 L i q 4 L i Z 4 L i t I O C 4 i + C 4 t + C 5 i e C 4 r S w 3 f S Z x d W 9 0 O y w m c X V v d D t T Z W N 0 a W 9 u M S / g u J r g u K P g u L T g u I H g u L L g u K M g K F N F U l Z J Q 0 U p I F x 1 M D A z Z V x 1 M D A z Z S D g u J 7 g u L L g u J P g u L T g u I r g u K L g u Y w g K E N P T U 0 p L 0 F 1 d G 9 S Z W 1 v d m V k Q 2 9 s d W 1 u c z E u e + C 5 g O C 4 q u C 4 m e C 4 r S D g u I L g u L L g u K I s O H 0 m c X V v d D s s J n F 1 b 3 Q 7 U 2 V j d G l v b j E v 4 L i a 4 L i j 4 L i 0 4 L i B 4 L i y 4 L i j I C h T R V J W S U N F K S B c d T A w M 2 V c d T A w M 2 U g 4 L i e 4 L i y 4 L i T 4 L i 0 4 L i K 4 L i i 4 L m M I C h D T 0 1 N K S 9 B d X R v U m V t b 3 Z l Z E N v b H V t b n M x L n v g u J v g u K P g u L T g u K H g u L L g u J M g K O C 4 q + C 4 u O C 5 i e C 4 m S k s O X 0 m c X V v d D s s J n F 1 b 3 Q 7 U 2 V j d G l v b j E v 4 L i a 4 L i j 4 L i 0 4 L i B 4 L i y 4 L i j I C h T R V J W S U N F K S B c d T A w M 2 V c d T A w M 2 U g 4 L i e 4 L i y 4 L i T 4 L i 0 4 L i K 4 L i i 4 L m M I C h D T 0 1 N 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e 4 L i y 4 L i T 4 L i 0 4 L i K 4 L i i 4 L m M I C h D T 0 1 N K S 9 B d X R v U m V t b 3 Z l Z E N v b H V t b n M x L n v g u K v g u K X g u L H g u I H g u J f g u K P g u L H g u J 7 g u K L g u Y w s M H 0 m c X V v d D s s J n F 1 b 3 Q 7 U 2 V j d G l v b j E v 4 L i a 4 L i j 4 L i 0 4 L i B 4 L i y 4 L i j I C h T R V J W S U N F K S B c d T A w M 2 V c d T A w M 2 U g 4 L i e 4 L i y 4 L i T 4 L i 0 4 L i K 4 L i i 4 L m M I C h D T 0 1 N K S 9 B d X R v U m V t b 3 Z l Z E N v b H V t b n M x L n v g u Y D g u J v g u L T g u J Q s M X 0 m c X V v d D s s J n F 1 b 3 Q 7 U 2 V j d G l v b j E v 4 L i a 4 L i j 4 L i 0 4 L i B 4 L i y 4 L i j I C h T R V J W S U N F K S B c d T A w M 2 V c d T A w M 2 U g 4 L i e 4 L i y 4 L i T 4 L i 0 4 L i K 4 L i i 4 L m M I C h D T 0 1 N K S 9 B d X R v U m V t b 3 Z l Z E N v b H V t b n M x L n v g u K r g u L n g u I f g u K r g u L j g u J Q s M n 0 m c X V v d D s s J n F 1 b 3 Q 7 U 2 V j d G l v b j E v 4 L i a 4 L i j 4 L i 0 4 L i B 4 L i y 4 L i j I C h T R V J W S U N F K S B c d T A w M 2 V c d T A w M 2 U g 4 L i e 4 L i y 4 L i T 4 L i 0 4 L i K 4 L i i 4 L m M I C h D T 0 1 N K S 9 B d X R v U m V t b 3 Z l Z E N v b H V t b n M x L n v g u J X g u Y j g u L P g u K r g u L j g u J Q s M 3 0 m c X V v d D s s J n F 1 b 3 Q 7 U 2 V j d G l v b j E v 4 L i a 4 L i j 4 L i 0 4 L i B 4 L i y 4 L i j I C h T R V J W S U N F K S B c d T A w M 2 V c d T A w M 2 U g 4 L i e 4 L i y 4 L i T 4 L i 0 4 L i K 4 L i i 4 L m M I C h D T 0 1 N K S 9 B d X R v U m V t b 3 Z l Z E N v b H V t b n M x L n v g u K X g u Y j g u L L g u K r g u L j g u J Q s N H 0 m c X V v d D s s J n F 1 b 3 Q 7 U 2 V j d G l v b j E v 4 L i a 4 L i j 4 L i 0 4 L i B 4 L i y 4 L i j I C h T R V J W S U N F K S B c d T A w M 2 V c d T A w M 2 U g 4 L i e 4 L i y 4 L i T 4 L i 0 4 L i K 4 L i i 4 L m M I C h D T 0 1 N K S 9 B d X R v U m V t b 3 Z l Z E N v b H V t b n M x L n v g u Y D g u J v g u K X g u L X g u Y j g u K L g u J k g 4 L m B 4 L i b 4 L i l 4 L i H L D V 9 J n F 1 b 3 Q 7 L C Z x d W 9 0 O 1 N l Y 3 R p b 2 4 x L + C 4 m u C 4 o + C 4 t O C 4 g e C 4 s u C 4 o y A o U 0 V S V k l D R S k g X H U w M D N l X H U w M D N l I O C 4 n u C 4 s u C 4 k + C 4 t O C 4 i u C 4 o u C 5 j C A o Q 0 9 N T S k v Q X V 0 b 1 J l b W 9 2 Z W R D b 2 x 1 b W 5 z M S 5 7 J e C 5 g O C 4 m + C 4 p e C 4 t e C 5 i O C 4 o u C 4 m S D g u Y H g u J v g u K X g u I c s N n 0 m c X V v d D s s J n F 1 b 3 Q 7 U 2 V j d G l v b j E v 4 L i a 4 L i j 4 L i 0 4 L i B 4 L i y 4 L i j I C h T R V J W S U N F K S B c d T A w M 2 V c d T A w M 2 U g 4 L i e 4 L i y 4 L i T 4 L i 0 4 L i K 4 L i i 4 L m M I C h D T 0 1 N K S 9 B d X R v U m V t b 3 Z l Z E N v b H V t b n M x L n v g u Y D g u K r g u J n g u K 0 g 4 L i L 4 L i 3 4 L m J 4 L i t L D d 9 J n F 1 b 3 Q 7 L C Z x d W 9 0 O 1 N l Y 3 R p b 2 4 x L + C 4 m u C 4 o + C 4 t O C 4 g e C 4 s u C 4 o y A o U 0 V S V k l D R S k g X H U w M D N l X H U w M D N l I O C 4 n u C 4 s u C 4 k + C 4 t O C 4 i u C 4 o u C 5 j C A o Q 0 9 N T S k v Q X V 0 b 1 J l b W 9 2 Z W R D b 2 x 1 b W 5 z M S 5 7 4 L m A 4 L i q 4 L i Z 4 L i t I O C 4 g u C 4 s u C 4 o i w 4 f S Z x d W 9 0 O y w m c X V v d D t T Z W N 0 a W 9 u M S / g u J r g u K P g u L T g u I H g u L L g u K M g K F N F U l Z J Q 0 U p I F x 1 M D A z Z V x 1 M D A z Z S D g u J 7 g u L L g u J P g u L T g u I r g u K L g u Y w g K E N P T U 0 p L 0 F 1 d G 9 S Z W 1 v d m V k Q 2 9 s d W 1 u c z E u e + C 4 m + C 4 o + C 4 t O C 4 o e C 4 s u C 4 k y A o 4 L i r 4 L i 4 4 L m J 4 L i Z K S w 5 f S Z x d W 9 0 O y w m c X V v d D t T Z W N 0 a W 9 u M S / g u J r g u K P g u L T g u I H g u L L g u K M g K F N F U l Z J Q 0 U p I F x 1 M D A z Z V x 1 M D A z Z S D g u J 7 g u L L g u J P g u L T g u I r g u K L g u Y w g K E N P T U 0 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M p L 0 R h d G E y M j 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z 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A w M z A y O D h 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q 4 L i 3 4 L m I 4 L i t 4 L m B 4 L i l 4 L i w 4 L i q 4 L i 0 4 L m I 4 L i H 4 L i e 4 L i 0 4 L i h 4 L i e 4 L m M I C h N R U R J Q S k v Q X V 0 b 1 J l b W 9 2 Z W R D b 2 x 1 b W 5 z M S 5 7 4 L i r 4 L i l 4 L i x 4 L i B 4 L i X 4 L i j 4 L i x 4 L i e 4 L i i 4 L m M L D B 9 J n F 1 b 3 Q 7 L C Z x d W 9 0 O 1 N l Y 3 R p b 2 4 x L + C 4 m u C 4 o + C 4 t O C 4 g e C 4 s u C 4 o y A o U 0 V S V k l D R S k g X H U w M D N l X H U w M D N l I O C 4 q u C 4 t + C 5 i O C 4 r e C 5 g e C 4 p e C 4 s O C 4 q u C 4 t O C 5 i O C 4 h + C 4 n u C 4 t O C 4 o e C 4 n u C 5 j C A o T U V E S U E p L 0 F 1 d G 9 S Z W 1 v d m V k Q 2 9 s d W 1 u c z E u e + C 5 g O C 4 m + C 4 t O C 4 l C w x f S Z x d W 9 0 O y w m c X V v d D t T Z W N 0 a W 9 u M S / g u J r g u K P g u L T g u I H g u L L g u K M g K F N F U l Z J Q 0 U p I F x 1 M D A z Z V x 1 M D A z Z S D g u K r g u L f g u Y j g u K 3 g u Y H g u K X g u L D g u K r g u L T g u Y j g u I f g u J 7 g u L T g u K H g u J 7 g u Y w g K E 1 F R E l B K S 9 B d X R v U m V t b 3 Z l Z E N v b H V t b n M x L n v g u K r g u L n g u I f g u K r g u L j g u J Q s M n 0 m c X V v d D s s J n F 1 b 3 Q 7 U 2 V j d G l v b j E v 4 L i a 4 L i j 4 L i 0 4 L i B 4 L i y 4 L i j I C h T R V J W S U N F K S B c d T A w M 2 V c d T A w M 2 U g 4 L i q 4 L i 3 4 L m I 4 L i t 4 L m B 4 L i l 4 L i w 4 L i q 4 L i 0 4 L m I 4 L i H 4 L i e 4 L i 0 4 L i h 4 L i e 4 L m M I C h N R U R J Q S k v Q X V 0 b 1 J l b W 9 2 Z W R D b 2 x 1 b W 5 z M S 5 7 4 L i V 4 L m I 4 L i z 4 L i q 4 L i 4 4 L i U L D N 9 J n F 1 b 3 Q 7 L C Z x d W 9 0 O 1 N l Y 3 R p b 2 4 x L + C 4 m u C 4 o + C 4 t O C 4 g e C 4 s u C 4 o y A o U 0 V S V k l D R S k g X H U w M D N l X H U w M D N l I O C 4 q u C 4 t + C 5 i O C 4 r e C 5 g e C 4 p e C 4 s O C 4 q u C 4 t O C 5 i O C 4 h + C 4 n u C 4 t O C 4 o e C 4 n u C 5 j C A o T U V E S U E p L 0 F 1 d G 9 S Z W 1 v d m V k Q 2 9 s d W 1 u c z E u e + C 4 p e C 5 i O C 4 s u C 4 q u C 4 u O C 4 l C w 0 f S Z x d W 9 0 O y w m c X V v d D t T Z W N 0 a W 9 u M S / g u J r g u K P g u L T g u I H g u L L g u K M g K F N F U l Z J Q 0 U p I F x 1 M D A z Z V x 1 M D A z Z S D g u K r g u L f g u Y j g u K 3 g u Y H g u K X g u L D g u K r g u L T g u Y j g u I f g u J 7 g u L T g u K H g u J 7 g u Y w g K E 1 F R E l B K S 9 B d X R v U m V t b 3 Z l Z E N v b H V t b n M x L n v g u Y D g u J v g u K X g u L X g u Y j g u K L g u J k g 4 L m B 4 L i b 4 L i l 4 L i H L D V 9 J n F 1 b 3 Q 7 L C Z x d W 9 0 O 1 N l Y 3 R p b 2 4 x L + C 4 m u C 4 o + C 4 t O C 4 g e C 4 s u C 4 o y A o U 0 V S V k l D R S k g X H U w M D N l X H U w M D N l I O C 4 q u C 4 t + C 5 i O C 4 r e C 5 g e C 4 p e C 4 s O C 4 q u C 4 t O C 5 i O C 4 h + C 4 n u C 4 t O C 4 o e C 4 n u C 5 j C A o T U V E S U E p L 0 F 1 d G 9 S Z W 1 v d m V k Q 2 9 s d W 1 u c z E u e y X g u Y D g u J v g u K X g u L X g u Y j g u K L g u J k g 4 L m B 4 L i b 4 L i l 4 L i H L D Z 9 J n F 1 b 3 Q 7 L C Z x d W 9 0 O 1 N l Y 3 R p b 2 4 x L + C 4 m u C 4 o + C 4 t O C 4 g e C 4 s u C 4 o y A o U 0 V S V k l D R S k g X H U w M D N l X H U w M D N l I O C 4 q u C 4 t + C 5 i O C 4 r e C 5 g e C 4 p e C 4 s O C 4 q u C 4 t O C 5 i O C 4 h + C 4 n u C 4 t O C 4 o e C 4 n u C 5 j C A o T U V E S U E p L 0 F 1 d G 9 S Z W 1 v d m V k Q 2 9 s d W 1 u c z E u e + C 5 g O C 4 q u C 4 m e C 4 r S D g u I v g u L f g u Y n g u K 0 s N 3 0 m c X V v d D s s J n F 1 b 3 Q 7 U 2 V j d G l v b j E v 4 L i a 4 L i j 4 L i 0 4 L i B 4 L i y 4 L i j I C h T R V J W S U N F K S B c d T A w M 2 V c d T A w M 2 U g 4 L i q 4 L i 3 4 L m I 4 L i t 4 L m B 4 L i l 4 L i w 4 L i q 4 L i 0 4 L m I 4 L i H 4 L i e 4 L i 0 4 L i h 4 L i e 4 L m M I C h N R U R J Q S k v Q X V 0 b 1 J l b W 9 2 Z W R D b 2 x 1 b W 5 z M S 5 7 4 L m A 4 L i q 4 L i Z 4 L i t I O C 4 g u C 4 s u C 4 o i w 4 f S Z x d W 9 0 O y w m c X V v d D t T Z W N 0 a W 9 u M S / g u J r g u K P g u L T g u I H g u L L g u K M g K F N F U l Z J Q 0 U p I F x 1 M D A z Z V x 1 M D A z Z S D g u K r g u L f g u Y j g u K 3 g u Y H g u K X g u L D g u K r g u L T g u Y j g u I f g u J 7 g u L T g u K H g u J 7 g u Y w g K E 1 F R E l B K S 9 B d X R v U m V t b 3 Z l Z E N v b H V t b n M x L n v g u J v g u K P g u L T g u K H g u L L g u J M g K O C 4 q + C 4 u O C 5 i e C 4 m S k s O X 0 m c X V v d D s s J n F 1 b 3 Q 7 U 2 V j d G l v b j E v 4 L i a 4 L i j 4 L i 0 4 L i B 4 L i y 4 L i j I C h T R V J W S U N F K S B c d T A w M 2 V c d T A w M 2 U g 4 L i q 4 L i 3 4 L m I 4 L i t 4 L m B 4 L i l 4 L i w 4 L i q 4 L i 0 4 L m I 4 L i H 4 L i e 4 L i 0 4 L i h 4 L i e 4 L m M I C h N R U R J Q 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q u C 4 t + C 5 i O C 4 r e C 5 g e C 4 p e C 4 s O C 4 q u C 4 t O C 5 i O C 4 h + C 4 n u C 4 t O C 4 o e C 4 n u C 5 j C A o T U V E S U E p L 0 F 1 d G 9 S Z W 1 v d m V k Q 2 9 s d W 1 u c z E u e + C 4 q + C 4 p e C 4 s e C 4 g e C 4 l + C 4 o + C 4 s e C 4 n u C 4 o u C 5 j C w w f S Z x d W 9 0 O y w m c X V v d D t T Z W N 0 a W 9 u M S / g u J r g u K P g u L T g u I H g u L L g u K M g K F N F U l Z J Q 0 U p I F x 1 M D A z Z V x 1 M D A z Z S D g u K r g u L f g u Y j g u K 3 g u Y H g u K X g u L D g u K r g u L T g u Y j g u I f g u J 7 g u L T g u K H g u J 7 g u Y w g K E 1 F R E l B K S 9 B d X R v U m V t b 3 Z l Z E N v b H V t b n M x L n v g u Y D g u J v g u L T g u J Q s M X 0 m c X V v d D s s J n F 1 b 3 Q 7 U 2 V j d G l v b j E v 4 L i a 4 L i j 4 L i 0 4 L i B 4 L i y 4 L i j I C h T R V J W S U N F K S B c d T A w M 2 V c d T A w M 2 U g 4 L i q 4 L i 3 4 L m I 4 L i t 4 L m B 4 L i l 4 L i w 4 L i q 4 L i 0 4 L m I 4 L i H 4 L i e 4 L i 0 4 L i h 4 L i e 4 L m M I C h N R U R J Q S k v Q X V 0 b 1 J l b W 9 2 Z W R D b 2 x 1 b W 5 z M S 5 7 4 L i q 4 L i 5 4 L i H 4 L i q 4 L i 4 4 L i U L D J 9 J n F 1 b 3 Q 7 L C Z x d W 9 0 O 1 N l Y 3 R p b 2 4 x L + C 4 m u C 4 o + C 4 t O C 4 g e C 4 s u C 4 o y A o U 0 V S V k l D R S k g X H U w M D N l X H U w M D N l I O C 4 q u C 4 t + C 5 i O C 4 r e C 5 g e C 4 p e C 4 s O C 4 q u C 4 t O C 5 i O C 4 h + C 4 n u C 4 t O C 4 o e C 4 n u C 5 j C A o T U V E S U E p L 0 F 1 d G 9 S Z W 1 v d m V k Q 2 9 s d W 1 u c z E u e + C 4 l e C 5 i O C 4 s + C 4 q u C 4 u O C 4 l C w z f S Z x d W 9 0 O y w m c X V v d D t T Z W N 0 a W 9 u M S / g u J r g u K P g u L T g u I H g u L L g u K M g K F N F U l Z J Q 0 U p I F x 1 M D A z Z V x 1 M D A z Z S D g u K r g u L f g u Y j g u K 3 g u Y H g u K X g u L D g u K r g u L T g u Y j g u I f g u J 7 g u L T g u K H g u J 7 g u Y w g K E 1 F R E l B K S 9 B d X R v U m V t b 3 Z l Z E N v b H V t b n M x L n v g u K X g u Y j g u L L g u K r g u L j g u J Q s N H 0 m c X V v d D s s J n F 1 b 3 Q 7 U 2 V j d G l v b j E v 4 L i a 4 L i j 4 L i 0 4 L i B 4 L i y 4 L i j I C h T R V J W S U N F K S B c d T A w M 2 V c d T A w M 2 U g 4 L i q 4 L i 3 4 L m I 4 L i t 4 L m B 4 L i l 4 L i w 4 L i q 4 L i 0 4 L m I 4 L i H 4 L i e 4 L i 0 4 L i h 4 L i e 4 L m M I C h N R U R J Q S k v Q X V 0 b 1 J l b W 9 2 Z W R D b 2 x 1 b W 5 z M S 5 7 4 L m A 4 L i b 4 L i l 4 L i 1 4 L m I 4 L i i 4 L i Z I O C 5 g e C 4 m + C 4 p e C 4 h y w 1 f S Z x d W 9 0 O y w m c X V v d D t T Z W N 0 a W 9 u M S / g u J r g u K P g u L T g u I H g u L L g u K M g K F N F U l Z J Q 0 U p I F x 1 M D A z Z V x 1 M D A z Z S D g u K r g u L f g u Y j g u K 3 g u Y H g u K X g u L D g u K r g u L T g u Y j g u I f g u J 7 g u L T g u K H g u J 7 g u Y w g K E 1 F R E l B K S 9 B d X R v U m V t b 3 Z l Z E N v b H V t b n M x L n s l 4 L m A 4 L i b 4 L i l 4 L i 1 4 L m I 4 L i i 4 L i Z I O C 5 g e C 4 m + C 4 p e C 4 h y w 2 f S Z x d W 9 0 O y w m c X V v d D t T Z W N 0 a W 9 u M S / g u J r g u K P g u L T g u I H g u L L g u K M g K F N F U l Z J Q 0 U p I F x 1 M D A z Z V x 1 M D A z Z S D g u K r g u L f g u Y j g u K 3 g u Y H g u K X g u L D g u K r g u L T g u Y j g u I f g u J 7 g u L T g u K H g u J 7 g u Y w g K E 1 F R E l B K S 9 B d X R v U m V t b 3 Z l Z E N v b H V t b n M x L n v g u Y D g u K r g u J n g u K 0 g 4 L i L 4 L i 3 4 L m J 4 L i t L D d 9 J n F 1 b 3 Q 7 L C Z x d W 9 0 O 1 N l Y 3 R p b 2 4 x L + C 4 m u C 4 o + C 4 t O C 4 g e C 4 s u C 4 o y A o U 0 V S V k l D R S k g X H U w M D N l X H U w M D N l I O C 4 q u C 4 t + C 5 i O C 4 r e C 5 g e C 4 p e C 4 s O C 4 q u C 4 t O C 5 i O C 4 h + C 4 n u C 4 t O C 4 o e C 4 n u C 5 j C A o T U V E S U E p L 0 F 1 d G 9 S Z W 1 v d m V k Q 2 9 s d W 1 u c z E u e + C 5 g O C 4 q u C 4 m e C 4 r S D g u I L g u L L g u K I s O H 0 m c X V v d D s s J n F 1 b 3 Q 7 U 2 V j d G l v b j E v 4 L i a 4 L i j 4 L i 0 4 L i B 4 L i y 4 L i j I C h T R V J W S U N F K S B c d T A w M 2 V c d T A w M 2 U g 4 L i q 4 L i 3 4 L m I 4 L i t 4 L m B 4 L i l 4 L i w 4 L i q 4 L i 0 4 L m I 4 L i H 4 L i e 4 L i 0 4 L i h 4 L i e 4 L m M I C h N R U R J Q S k v Q X V 0 b 1 J l b W 9 2 Z W R D b 2 x 1 b W 5 z M S 5 7 4 L i b 4 L i j 4 L i 0 4 L i h 4 L i y 4 L i T I C j g u K v g u L j g u Y n g u J k p L D l 9 J n F 1 b 3 Q 7 L C Z x d W 9 0 O 1 N l Y 3 R p b 2 4 x L + C 4 m u C 4 o + C 4 t O C 4 g e C 4 s u C 4 o y A o U 0 V S V k l D R S k g X H U w M D N l X H U w M D N l I O C 4 q u C 4 t + C 5 i O C 4 r e C 5 g e C 4 p e C 4 s O C 4 q u C 4 t O C 5 i O C 4 h + C 4 n u C 4 t O C 4 o e C 4 n u C 5 j C A o T U V E S U E 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M p L 1 N v d X J j 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y k v R G F 0 Y T I 0 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w M z Q 0 N T k z 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Y D g u K v g u K X g u Y f g u I E g 4 L m B 4 L i l 4 L i w I O C 4 n O C 4 p e C 4 t O C 4 l e C 4 o O C 4 s e C 4 k + C 4 k e C 5 j O C 5 g u C 4 p e C 4 q + C 4 s C A o U 1 R F R U w p L 0 F 1 d G 9 S Z W 1 v d m V k Q 2 9 s d W 1 u c z E u e + C 4 q + C 4 p e C 4 s e C 4 g e C 4 l + C 4 o + C 4 s e C 4 n u C 4 o u C 5 j C w w f S Z x d W 9 0 O y w m c X V v d D t T Z W N 0 a W 9 u M S / g u K r g u L T g u J n g u I T g u Y n g u L L g u K 3 g u L j g u J X g u K r g u L L g u K v g u I H g u K P g u K P g u K E g K E l O R F V T K S B c d T A w M 2 V c d T A w M 2 U g 4 L m A 4 L i r 4 L i l 4 L m H 4 L i B I O C 5 g e C 4 p e C 4 s C D g u J z g u K X g u L T g u J X g u K D g u L H g u J P g u J H g u Y z g u Y L g u K X g u K v g u L A g K F N U R U V M K S 9 B d X R v U m V t b 3 Z l Z E N v b H V t b n M x L n v g u Y D g u J v g u L T g u J Q s M X 0 m c X V v d D s s J n F 1 b 3 Q 7 U 2 V j d G l v b j E v 4 L i q 4 L i 0 4 L i Z 4 L i E 4 L m J 4 L i y 4 L i t 4 L i 4 4 L i V 4 L i q 4 L i y 4 L i r 4 L i B 4 L i j 4 L i j 4 L i h I C h J T k R V U y k g X H U w M D N l X H U w M D N l I O C 5 g O C 4 q + C 4 p e C 5 h + C 4 g S D g u Y H g u K X g u L A g 4 L i c 4 L i l 4 L i 0 4 L i V 4 L i g 4 L i x 4 L i T 4 L i R 4 L m M 4 L m C 4 L i l 4 L i r 4 L i w I C h T V E V F T C k v Q X V 0 b 1 J l b W 9 2 Z W R D b 2 x 1 b W 5 z M S 5 7 4 L i q 4 L i 5 4 L i H 4 L i q 4 L i 4 4 L i U L D J 9 J n F 1 b 3 Q 7 L C Z x d W 9 0 O 1 N l Y 3 R p b 2 4 x L + C 4 q u C 4 t O C 4 m e C 4 h O C 5 i e C 4 s u C 4 r e C 4 u O C 4 l e C 4 q u C 4 s u C 4 q + C 4 g e C 4 o + C 4 o + C 4 o S A o S U 5 E V V M p I F x 1 M D A z Z V x 1 M D A z Z S D g u Y D g u K v g u K X g u Y f g u I E g 4 L m B 4 L i l 4 L i w I O C 4 n O C 4 p e C 4 t O C 4 l e C 4 o O C 4 s e C 4 k + C 4 k e C 5 j O C 5 g u C 4 p e C 4 q + C 4 s C A o U 1 R F R U w p L 0 F 1 d G 9 S Z W 1 v d m V k Q 2 9 s d W 1 u c z E u e + C 4 l e C 5 i O C 4 s + C 4 q u C 4 u O C 4 l C w z f S Z x d W 9 0 O y w m c X V v d D t T Z W N 0 a W 9 u M S / g u K r g u L T g u J n g u I T g u Y n g u L L g u K 3 g u L j g u J X g u K r g u L L g u K v g u I H g u K P g u K P g u K E g K E l O R F V T K S B c d T A w M 2 V c d T A w M 2 U g 4 L m A 4 L i r 4 L i l 4 L m H 4 L i B I O C 5 g e C 4 p e C 4 s C D g u J z g u K X g u L T g u J X g u K D g u L H g u J P g u J H g u Y z g u Y L g u K X g u K v g u L A g K F N U R U V M K S 9 B d X R v U m V t b 3 Z l Z E N v b H V t b n M x L n v g u K X g u Y j g u L L g u K r g u L j g u J Q s N H 0 m c X V v d D s s J n F 1 b 3 Q 7 U 2 V j d G l v b j E v 4 L i q 4 L i 0 4 L i Z 4 L i E 4 L m J 4 L i y 4 L i t 4 L i 4 4 L i V 4 L i q 4 L i y 4 L i r 4 L i B 4 L i j 4 L i j 4 L i h I C h J T k R V U y k g X H U w M D N l X H U w M D N l I O C 5 g O C 4 q + C 4 p e C 5 h + C 4 g S D g u Y H g u K X g u L A g 4 L i c 4 L i l 4 L i 0 4 L i V 4 L i g 4 L i x 4 L i T 4 L i R 4 L m M 4 L m C 4 L i l 4 L i r 4 L i w I C h T V E V F T C k v Q X V 0 b 1 J l b W 9 2 Z W R D b 2 x 1 b W 5 z M S 5 7 4 L m A 4 L i b 4 L i l 4 L i 1 4 L m I 4 L i i 4 L i Z I O C 5 g e C 4 m + C 4 p e C 4 h y w 1 f S Z x d W 9 0 O y w m c X V v d D t T Z W N 0 a W 9 u M S / g u K r g u L T g u J n g u I T g u Y n g u L L g u K 3 g u L j g u J X g u K r g u L L g u K v g u I H g u K P g u K P g u K E g K E l O R F V T K S B c d T A w M 2 V c d T A w M 2 U g 4 L m A 4 L i r 4 L i l 4 L m H 4 L i B I O C 5 g e C 4 p e C 4 s C D g u J z g u K X g u L T g u J X g u K D g u L H g u J P g u J H g u Y z g u Y L g u K X g u K v g u L A g K F N U R U V M K S 9 B d X R v U m V t b 3 Z l Z E N v b H V t b n M x L n s l 4 L m A 4 L i b 4 L i l 4 L i 1 4 L m I 4 L i i 4 L i Z I O C 5 g e C 4 m + C 4 p e C 4 h y w 2 f S Z x d W 9 0 O y w m c X V v d D t T Z W N 0 a W 9 u M S / g u K r g u L T g u J n g u I T g u Y n g u L L g u K 3 g u L j g u J X g u K r g u L L g u K v g u I H g u K P g u K P g u K E g K E l O R F V T K S B c d T A w M 2 V c d T A w M 2 U g 4 L m A 4 L i r 4 L i l 4 L m H 4 L i B I O C 5 g e C 4 p e C 4 s C D g u J z g u K X g u L T g u J X g u K D g u L H g u J P g u J H g u Y z g u Y L g u K X g u K v g u L A g K F N U R U V M K S 9 B d X R v U m V t b 3 Z l Z E N v b H V t b n M x L n v g u Y D g u K r g u J n g u K 0 g 4 L i L 4 L i 3 4 L m J 4 L i t L D d 9 J n F 1 b 3 Q 7 L C Z x d W 9 0 O 1 N l Y 3 R p b 2 4 x L + C 4 q u C 4 t O C 4 m e C 4 h O C 5 i e C 4 s u C 4 r e C 4 u O C 4 l e C 4 q u C 4 s u C 4 q + C 4 g e C 4 o + C 4 o + C 4 o S A o S U 5 E V V M p I F x 1 M D A z Z V x 1 M D A z Z S D g u Y D g u K v g u K X g u Y f g u I E g 4 L m B 4 L i l 4 L i w I O C 4 n O C 4 p e C 4 t O C 4 l e C 4 o O C 4 s e C 4 k + C 4 k e C 5 j O C 5 g u C 4 p e C 4 q + C 4 s C A o U 1 R F R U w p L 0 F 1 d G 9 S Z W 1 v d m V k Q 2 9 s d W 1 u c z E u e + C 5 g O C 4 q u C 4 m e C 4 r S D g u I L g u L L g u K I s O H 0 m c X V v d D s s J n F 1 b 3 Q 7 U 2 V j d G l v b j E v 4 L i q 4 L i 0 4 L i Z 4 L i E 4 L m J 4 L i y 4 L i t 4 L i 4 4 L i V 4 L i q 4 L i y 4 L i r 4 L i B 4 L i j 4 L i j 4 L i h I C h J T k R V U y k g X H U w M D N l X H U w M D N l I O C 5 g O C 4 q + C 4 p e C 5 h + C 4 g S D g u Y H g u K X g u L A g 4 L i c 4 L i l 4 L i 0 4 L i V 4 L i g 4 L i x 4 L i T 4 L i R 4 L m M 4 L m C 4 L i l 4 L i r 4 L i w I C h T V E V F T C k v Q X V 0 b 1 J l b W 9 2 Z W R D b 2 x 1 b W 5 z M S 5 7 4 L i b 4 L i j 4 L i 0 4 L i h 4 L i y 4 L i T I C j g u K v g u L j g u Y n g u J k p L D l 9 J n F 1 b 3 Q 7 L C Z x d W 9 0 O 1 N l Y 3 R p b 2 4 x L + C 4 q u C 4 t O C 4 m e C 4 h O C 5 i e C 4 s u C 4 r e C 4 u O C 4 l e C 4 q u C 4 s u C 4 q + C 4 g e C 4 o + C 4 o + C 4 o S A o S U 5 E V V M p I F x 1 M D A z Z V x 1 M D A z Z S D g u Y D g u K v g u K X g u Y f g u I E g 4 L m B 4 L i l 4 L i w I O C 4 n O C 4 p e C 4 t O C 4 l e C 4 o O C 4 s e C 4 k + C 4 k e C 5 j O C 5 g u C 4 p e C 4 q + C 4 s C A o U 1 R F R U w 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m A 4 L i r 4 L i l 4 L m H 4 L i B I O C 5 g e C 4 p e C 4 s C D g u J z g u K X g u L T g u J X g u K D g u L H g u J P g u J H g u Y z g u Y L g u K X g u K v g u L A g K F N U R U V M K S 9 B d X R v U m V t b 3 Z l Z E N v b H V t b n M x L n v g u K v g u K X g u L H g u I H g u J f g u K P g u L H g u J 7 g u K L g u Y w s M H 0 m c X V v d D s s J n F 1 b 3 Q 7 U 2 V j d G l v b j E v 4 L i q 4 L i 0 4 L i Z 4 L i E 4 L m J 4 L i y 4 L i t 4 L i 4 4 L i V 4 L i q 4 L i y 4 L i r 4 L i B 4 L i j 4 L i j 4 L i h I C h J T k R V U y k g X H U w M D N l X H U w M D N l I O C 5 g O C 4 q + C 4 p e C 5 h + C 4 g S D g u Y H g u K X g u L A g 4 L i c 4 L i l 4 L i 0 4 L i V 4 L i g 4 L i x 4 L i T 4 L i R 4 L m M 4 L m C 4 L i l 4 L i r 4 L i w I C h T V E V F T C k v Q X V 0 b 1 J l b W 9 2 Z W R D b 2 x 1 b W 5 z M S 5 7 4 L m A 4 L i b 4 L i 0 4 L i U L D F 9 J n F 1 b 3 Q 7 L C Z x d W 9 0 O 1 N l Y 3 R p b 2 4 x L + C 4 q u C 4 t O C 4 m e C 4 h O C 5 i e C 4 s u C 4 r e C 4 u O C 4 l e C 4 q u C 4 s u C 4 q + C 4 g e C 4 o + C 4 o + C 4 o S A o S U 5 E V V M p I F x 1 M D A z Z V x 1 M D A z Z S D g u Y D g u K v g u K X g u Y f g u I E g 4 L m B 4 L i l 4 L i w I O C 4 n O C 4 p e C 4 t O C 4 l e C 4 o O C 4 s e C 4 k + C 4 k e C 5 j O C 5 g u C 4 p e C 4 q + C 4 s C A o U 1 R F R U w p L 0 F 1 d G 9 S Z W 1 v d m V k Q 2 9 s d W 1 u c z E u e + C 4 q u C 4 u e C 4 h + C 4 q u C 4 u O C 4 l C w y f S Z x d W 9 0 O y w m c X V v d D t T Z W N 0 a W 9 u M S / g u K r g u L T g u J n g u I T g u Y n g u L L g u K 3 g u L j g u J X g u K r g u L L g u K v g u I H g u K P g u K P g u K E g K E l O R F V T K S B c d T A w M 2 V c d T A w M 2 U g 4 L m A 4 L i r 4 L i l 4 L m H 4 L i B I O C 5 g e C 4 p e C 4 s C D g u J z g u K X g u L T g u J X g u K D g u L H g u J P g u J H g u Y z g u Y L g u K X g u K v g u L A g K F N U R U V M K S 9 B d X R v U m V t b 3 Z l Z E N v b H V t b n M x L n v g u J X g u Y j g u L P g u K r g u L j g u J Q s M 3 0 m c X V v d D s s J n F 1 b 3 Q 7 U 2 V j d G l v b j E v 4 L i q 4 L i 0 4 L i Z 4 L i E 4 L m J 4 L i y 4 L i t 4 L i 4 4 L i V 4 L i q 4 L i y 4 L i r 4 L i B 4 L i j 4 L i j 4 L i h I C h J T k R V U y k g X H U w M D N l X H U w M D N l I O C 5 g O C 4 q + C 4 p e C 5 h + C 4 g S D g u Y H g u K X g u L A g 4 L i c 4 L i l 4 L i 0 4 L i V 4 L i g 4 L i x 4 L i T 4 L i R 4 L m M 4 L m C 4 L i l 4 L i r 4 L i w I C h T V E V F T C k v Q X V 0 b 1 J l b W 9 2 Z W R D b 2 x 1 b W 5 z M S 5 7 4 L i l 4 L m I 4 L i y 4 L i q 4 L i 4 4 L i U L D R 9 J n F 1 b 3 Q 7 L C Z x d W 9 0 O 1 N l Y 3 R p b 2 4 x L + C 4 q u C 4 t O C 4 m e C 4 h O C 5 i e C 4 s u C 4 r e C 4 u O C 4 l e C 4 q u C 4 s u C 4 q + C 4 g e C 4 o + C 4 o + C 4 o S A o S U 5 E V V M p I F x 1 M D A z Z V x 1 M D A z Z S D g u Y D g u K v g u K X g u Y f g u I E g 4 L m B 4 L i l 4 L i w I O C 4 n O C 4 p e C 4 t O C 4 l e C 4 o O C 4 s e C 4 k + C 4 k e C 5 j O C 5 g u C 4 p e C 4 q + C 4 s C A o U 1 R F R U w p L 0 F 1 d G 9 S Z W 1 v d m V k Q 2 9 s d W 1 u c z E u e + C 5 g O C 4 m + C 4 p e C 4 t e C 5 i O C 4 o u C 4 m S D g u Y H g u J v g u K X g u I c s N X 0 m c X V v d D s s J n F 1 b 3 Q 7 U 2 V j d G l v b j E v 4 L i q 4 L i 0 4 L i Z 4 L i E 4 L m J 4 L i y 4 L i t 4 L i 4 4 L i V 4 L i q 4 L i y 4 L i r 4 L i B 4 L i j 4 L i j 4 L i h I C h J T k R V U y k g X H U w M D N l X H U w M D N l I O C 5 g O C 4 q + C 4 p e C 5 h + C 4 g S D g u Y H g u K X g u L A g 4 L i c 4 L i l 4 L i 0 4 L i V 4 L i g 4 L i x 4 L i T 4 L i R 4 L m M 4 L m C 4 L i l 4 L i r 4 L i w I C h T V E V F T C k v Q X V 0 b 1 J l b W 9 2 Z W R D b 2 x 1 b W 5 z M S 5 7 J e C 5 g O C 4 m + C 4 p e C 4 t e C 5 i O C 4 o u C 4 m S D g u Y H g u J v g u K X g u I c s N n 0 m c X V v d D s s J n F 1 b 3 Q 7 U 2 V j d G l v b j E v 4 L i q 4 L i 0 4 L i Z 4 L i E 4 L m J 4 L i y 4 L i t 4 L i 4 4 L i V 4 L i q 4 L i y 4 L i r 4 L i B 4 L i j 4 L i j 4 L i h I C h J T k R V U y k g X H U w M D N l X H U w M D N l I O C 5 g O C 4 q + C 4 p e C 5 h + C 4 g S D g u Y H g u K X g u L A g 4 L i c 4 L i l 4 L i 0 4 L i V 4 L i g 4 L i x 4 L i T 4 L i R 4 L m M 4 L m C 4 L i l 4 L i r 4 L i w I C h T V E V F T C k v Q X V 0 b 1 J l b W 9 2 Z W R D b 2 x 1 b W 5 z M S 5 7 4 L m A 4 L i q 4 L i Z 4 L i t I O C 4 i + C 4 t + C 5 i e C 4 r S w 3 f S Z x d W 9 0 O y w m c X V v d D t T Z W N 0 a W 9 u M S / g u K r g u L T g u J n g u I T g u Y n g u L L g u K 3 g u L j g u J X g u K r g u L L g u K v g u I H g u K P g u K P g u K E g K E l O R F V T K S B c d T A w M 2 V c d T A w M 2 U g 4 L m A 4 L i r 4 L i l 4 L m H 4 L i B I O C 5 g e C 4 p e C 4 s C D g u J z g u K X g u L T g u J X g u K D g u L H g u J P g u J H g u Y z g u Y L g u K X g u K v g u L A g K F N U R U V M K S 9 B d X R v U m V t b 3 Z l Z E N v b H V t b n M x L n v g u Y D g u K r g u J n g u K 0 g 4 L i C 4 L i y 4 L i i L D h 9 J n F 1 b 3 Q 7 L C Z x d W 9 0 O 1 N l Y 3 R p b 2 4 x L + C 4 q u C 4 t O C 4 m e C 4 h O C 5 i e C 4 s u C 4 r e C 4 u O C 4 l e C 4 q u C 4 s u C 4 q + C 4 g e C 4 o + C 4 o + C 4 o S A o S U 5 E V V M p I F x 1 M D A z Z V x 1 M D A z Z S D g u Y D g u K v g u K X g u Y f g u I E g 4 L m B 4 L i l 4 L i w I O C 4 n O C 4 p e C 4 t O C 4 l e C 4 o O C 4 s e C 4 k + C 4 k e C 5 j O C 5 g u C 4 p e C 4 q + C 4 s C A o U 1 R F R U w p L 0 F 1 d G 9 S Z W 1 v d m V k Q 2 9 s d W 1 u c z E u e + C 4 m + C 4 o + C 4 t O C 4 o e C 4 s u C 4 k y A o 4 L i r 4 L i 4 4 L m J 4 L i Z K S w 5 f S Z x d W 9 0 O y w m c X V v d D t T Z W N 0 a W 9 u M S / g u K r g u L T g u J n g u I T g u Y n g u L L g u K 3 g u L j g u J X g u K r g u L L g u K v g u I H g u K P g u K P g u K E g K E l O R F V T K S B c d T A w M 2 V c d T A w M 2 U g 4 L m A 4 L i r 4 L i l 4 L m H 4 L i B I O C 5 g e C 4 p e C 4 s C D g u J z g u K X g u L T g u J X g u K D g u L H g u J P g u J H g u Y z g u Y L g u K X g u K v g u L A g K F N U R U V M 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y k v R G F 0 Y T E 1 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w O D g z M T M 4 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I H g u K P g u L D g u J T g u L L g u K n g u Y H g u K X g u L D g u K f g u L H g u K r g u J T g u L j g u I H g u L L g u K P g u J 7 g u L T g u K H g u J 7 g u Y w g K F B B U E V S K S 9 B d X R v U m V t b 3 Z l Z E N v b H V t b n M x L n v g u K v g u K X g u L H g u I H g u J f g u K P g u L H g u J 7 g u K L g u Y w s M H 0 m c X V v d D s s J n F 1 b 3 Q 7 U 2 V j d G l v b j E v 4 L i q 4 L i 0 4 L i Z 4 L i E 4 L m J 4 L i y 4 L i t 4 L i 4 4 L i V 4 L i q 4 L i y 4 L i r 4 L i B 4 L i j 4 L i j 4 L i h I C h J T k R V U y k g X H U w M D N l X H U w M D N l I O C 4 g e C 4 o + C 4 s O C 4 l O C 4 s u C 4 q e C 5 g e C 4 p e C 4 s O C 4 p + C 4 s e C 4 q u C 4 l O C 4 u O C 4 g e C 4 s u C 4 o + C 4 n u C 4 t O C 4 o e C 4 n u C 5 j C A o U E F Q R V I p L 0 F 1 d G 9 S Z W 1 v d m V k Q 2 9 s d W 1 u c z E u e + C 5 g O C 4 m + C 4 t O C 4 l C w x f S Z x d W 9 0 O y w m c X V v d D t T Z W N 0 a W 9 u M S / g u K r g u L T g u J n g u I T g u Y n g u L L g u K 3 g u L j g u J X g u K r g u L L g u K v g u I H g u K P g u K P g u K E g K E l O R F V T K S B c d T A w M 2 V c d T A w M 2 U g 4 L i B 4 L i j 4 L i w 4 L i U 4 L i y 4 L i p 4 L m B 4 L i l 4 L i w 4 L i n 4 L i x 4 L i q 4 L i U 4 L i 4 4 L i B 4 L i y 4 L i j 4 L i e 4 L i 0 4 L i h 4 L i e 4 L m M I C h Q Q V B F U i k v Q X V 0 b 1 J l b W 9 2 Z W R D b 2 x 1 b W 5 z M S 5 7 4 L i q 4 L i 5 4 L i H 4 L i q 4 L i 4 4 L i U L D J 9 J n F 1 b 3 Q 7 L C Z x d W 9 0 O 1 N l Y 3 R p b 2 4 x L + C 4 q u C 4 t O C 4 m e C 4 h O C 5 i e C 4 s u C 4 r e C 4 u O C 4 l e C 4 q u C 4 s u C 4 q + C 4 g e C 4 o + C 4 o + C 4 o S A o S U 5 E V V M p I F x 1 M D A z Z V x 1 M D A z Z S D g u I H g u K P g u L D g u J T g u L L g u K n g u Y H g u K X g u L D g u K f g u L H g u K r g u J T g u L j g u I H g u L L g u K P g u J 7 g u L T g u K H g u J 7 g u Y w g K F B B U E V S K S 9 B d X R v U m V t b 3 Z l Z E N v b H V t b n M x L n v g u J X g u Y j g u L P g u K r g u L j g u J Q s M 3 0 m c X V v d D s s J n F 1 b 3 Q 7 U 2 V j d G l v b j E v 4 L i q 4 L i 0 4 L i Z 4 L i E 4 L m J 4 L i y 4 L i t 4 L i 4 4 L i V 4 L i q 4 L i y 4 L i r 4 L i B 4 L i j 4 L i j 4 L i h I C h J T k R V U y k g X H U w M D N l X H U w M D N l I O C 4 g e C 4 o + C 4 s O C 4 l O C 4 s u C 4 q e C 5 g e C 4 p e C 4 s O C 4 p + C 4 s e C 4 q u C 4 l O C 4 u O C 4 g e C 4 s u C 4 o + C 4 n u C 4 t O C 4 o e C 4 n u C 5 j C A o U E F Q R V I p L 0 F 1 d G 9 S Z W 1 v d m V k Q 2 9 s d W 1 u c z E u e + C 4 p e C 5 i O C 4 s u C 4 q u C 4 u O C 4 l C w 0 f S Z x d W 9 0 O y w m c X V v d D t T Z W N 0 a W 9 u M S / g u K r g u L T g u J n g u I T g u Y n g u L L g u K 3 g u L j g u J X g u K r g u L L g u K v g u I H g u K P g u K P g u K E g K E l O R F V T K S B c d T A w M 2 V c d T A w M 2 U g 4 L i B 4 L i j 4 L i w 4 L i U 4 L i y 4 L i p 4 L m B 4 L i l 4 L i w 4 L i n 4 L i x 4 L i q 4 L i U 4 L i 4 4 L i B 4 L i y 4 L i j 4 L i e 4 L i 0 4 L i h 4 L i e 4 L m M I C h Q Q V B F U i k v Q X V 0 b 1 J l b W 9 2 Z W R D b 2 x 1 b W 5 z M S 5 7 4 L m A 4 L i b 4 L i l 4 L i 1 4 L m I 4 L i i 4 L i Z I O C 5 g e C 4 m + C 4 p e C 4 h y w 1 f S Z x d W 9 0 O y w m c X V v d D t T Z W N 0 a W 9 u M S / g u K r g u L T g u J n g u I T g u Y n g u L L g u K 3 g u L j g u J X g u K r g u L L g u K v g u I H g u K P g u K P g u K E g K E l O R F V T K S B c d T A w M 2 V c d T A w M 2 U g 4 L i B 4 L i j 4 L i w 4 L i U 4 L i y 4 L i p 4 L m B 4 L i l 4 L i w 4 L i n 4 L i x 4 L i q 4 L i U 4 L i 4 4 L i B 4 L i y 4 L i j 4 L i e 4 L i 0 4 L i h 4 L i e 4 L m M I C h Q Q V B F U i k v Q X V 0 b 1 J l b W 9 2 Z W R D b 2 x 1 b W 5 z M S 5 7 J e C 5 g O C 4 m + C 4 p e C 4 t e C 5 i O C 4 o u C 4 m S D g u Y H g u J v g u K X g u I c s N n 0 m c X V v d D s s J n F 1 b 3 Q 7 U 2 V j d G l v b j E v 4 L i q 4 L i 0 4 L i Z 4 L i E 4 L m J 4 L i y 4 L i t 4 L i 4 4 L i V 4 L i q 4 L i y 4 L i r 4 L i B 4 L i j 4 L i j 4 L i h I C h J T k R V U y k g X H U w M D N l X H U w M D N l I O C 4 g e C 4 o + C 4 s O C 4 l O C 4 s u C 4 q e C 5 g e C 4 p e C 4 s O C 4 p + C 4 s e C 4 q u C 4 l O C 4 u O C 4 g e C 4 s u C 4 o + C 4 n u C 4 t O C 4 o e C 4 n u C 5 j C A o U E F Q R V I p L 0 F 1 d G 9 S Z W 1 v d m V k Q 2 9 s d W 1 u c z E u e + C 5 g O C 4 q u C 4 m e C 4 r S D g u I v g u L f g u Y n g u K 0 s N 3 0 m c X V v d D s s J n F 1 b 3 Q 7 U 2 V j d G l v b j E v 4 L i q 4 L i 0 4 L i Z 4 L i E 4 L m J 4 L i y 4 L i t 4 L i 4 4 L i V 4 L i q 4 L i y 4 L i r 4 L i B 4 L i j 4 L i j 4 L i h I C h J T k R V U y k g X H U w M D N l X H U w M D N l I O C 4 g e C 4 o + C 4 s O C 4 l O C 4 s u C 4 q e C 5 g e C 4 p e C 4 s O C 4 p + C 4 s e C 4 q u C 4 l O C 4 u O C 4 g e C 4 s u C 4 o + C 4 n u C 4 t O C 4 o e C 4 n u C 5 j C A o U E F Q R V I p L 0 F 1 d G 9 S Z W 1 v d m V k Q 2 9 s d W 1 u c z E u e + C 5 g O C 4 q u C 4 m e C 4 r S D g u I L g u L L g u K I s O H 0 m c X V v d D s s J n F 1 b 3 Q 7 U 2 V j d G l v b j E v 4 L i q 4 L i 0 4 L i Z 4 L i E 4 L m J 4 L i y 4 L i t 4 L i 4 4 L i V 4 L i q 4 L i y 4 L i r 4 L i B 4 L i j 4 L i j 4 L i h I C h J T k R V U y k g X H U w M D N l X H U w M D N l I O C 4 g e C 4 o + C 4 s O C 4 l O C 4 s u C 4 q e C 5 g e C 4 p e C 4 s O C 4 p + C 4 s e C 4 q u C 4 l O C 4 u O C 4 g e C 4 s u C 4 o + C 4 n u C 4 t O C 4 o e C 4 n u C 5 j C A o U E F Q R V I p L 0 F 1 d G 9 S Z W 1 v d m V k Q 2 9 s d W 1 u c z E u e + C 4 m + C 4 o + C 4 t O C 4 o e C 4 s u C 4 k y A o 4 L i r 4 L i 4 4 L m J 4 L i Z K S w 5 f S Z x d W 9 0 O y w m c X V v d D t T Z W N 0 a W 9 u M S / g u K r g u L T g u J n g u I T g u Y n g u L L g u K 3 g u L j g u J X g u K r g u L L g u K v g u I H g u K P g u K P g u K E g K E l O R F V T K S B c d T A w M 2 V c d T A w M 2 U g 4 L i B 4 L i j 4 L i w 4 L i U 4 L i y 4 L i p 4 L m B 4 L i l 4 L i w 4 L i n 4 L i x 4 L i q 4 L i U 4 L i 4 4 L i B 4 L i y 4 L i j 4 L i e 4 L i 0 4 L i h 4 L i e 4 L m M I C h Q Q V B F U i 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I H g u K P g u L D g u J T g u L L g u K n g u Y H g u K X g u L D g u K f g u L H g u K r g u J T g u L j g u I H g u L L g u K P g u J 7 g u L T g u K H g u J 7 g u Y w g K F B B U E V S K S 9 B d X R v U m V t b 3 Z l Z E N v b H V t b n M x L n v g u K v g u K X g u L H g u I H g u J f g u K P g u L H g u J 7 g u K L g u Y w s M H 0 m c X V v d D s s J n F 1 b 3 Q 7 U 2 V j d G l v b j E v 4 L i q 4 L i 0 4 L i Z 4 L i E 4 L m J 4 L i y 4 L i t 4 L i 4 4 L i V 4 L i q 4 L i y 4 L i r 4 L i B 4 L i j 4 L i j 4 L i h I C h J T k R V U y k g X H U w M D N l X H U w M D N l I O C 4 g e C 4 o + C 4 s O C 4 l O C 4 s u C 4 q e C 5 g e C 4 p e C 4 s O C 4 p + C 4 s e C 4 q u C 4 l O C 4 u O C 4 g e C 4 s u C 4 o + C 4 n u C 4 t O C 4 o e C 4 n u C 5 j C A o U E F Q R V I p L 0 F 1 d G 9 S Z W 1 v d m V k Q 2 9 s d W 1 u c z E u e + C 5 g O C 4 m + C 4 t O C 4 l C w x f S Z x d W 9 0 O y w m c X V v d D t T Z W N 0 a W 9 u M S / g u K r g u L T g u J n g u I T g u Y n g u L L g u K 3 g u L j g u J X g u K r g u L L g u K v g u I H g u K P g u K P g u K E g K E l O R F V T K S B c d T A w M 2 V c d T A w M 2 U g 4 L i B 4 L i j 4 L i w 4 L i U 4 L i y 4 L i p 4 L m B 4 L i l 4 L i w 4 L i n 4 L i x 4 L i q 4 L i U 4 L i 4 4 L i B 4 L i y 4 L i j 4 L i e 4 L i 0 4 L i h 4 L i e 4 L m M I C h Q Q V B F U i k v Q X V 0 b 1 J l b W 9 2 Z W R D b 2 x 1 b W 5 z M S 5 7 4 L i q 4 L i 5 4 L i H 4 L i q 4 L i 4 4 L i U L D J 9 J n F 1 b 3 Q 7 L C Z x d W 9 0 O 1 N l Y 3 R p b 2 4 x L + C 4 q u C 4 t O C 4 m e C 4 h O C 5 i e C 4 s u C 4 r e C 4 u O C 4 l e C 4 q u C 4 s u C 4 q + C 4 g e C 4 o + C 4 o + C 4 o S A o S U 5 E V V M p I F x 1 M D A z Z V x 1 M D A z Z S D g u I H g u K P g u L D g u J T g u L L g u K n g u Y H g u K X g u L D g u K f g u L H g u K r g u J T g u L j g u I H g u L L g u K P g u J 7 g u L T g u K H g u J 7 g u Y w g K F B B U E V S K S 9 B d X R v U m V t b 3 Z l Z E N v b H V t b n M x L n v g u J X g u Y j g u L P g u K r g u L j g u J Q s M 3 0 m c X V v d D s s J n F 1 b 3 Q 7 U 2 V j d G l v b j E v 4 L i q 4 L i 0 4 L i Z 4 L i E 4 L m J 4 L i y 4 L i t 4 L i 4 4 L i V 4 L i q 4 L i y 4 L i r 4 L i B 4 L i j 4 L i j 4 L i h I C h J T k R V U y k g X H U w M D N l X H U w M D N l I O C 4 g e C 4 o + C 4 s O C 4 l O C 4 s u C 4 q e C 5 g e C 4 p e C 4 s O C 4 p + C 4 s e C 4 q u C 4 l O C 4 u O C 4 g e C 4 s u C 4 o + C 4 n u C 4 t O C 4 o e C 4 n u C 5 j C A o U E F Q R V I p L 0 F 1 d G 9 S Z W 1 v d m V k Q 2 9 s d W 1 u c z E u e + C 4 p e C 5 i O C 4 s u C 4 q u C 4 u O C 4 l C w 0 f S Z x d W 9 0 O y w m c X V v d D t T Z W N 0 a W 9 u M S / g u K r g u L T g u J n g u I T g u Y n g u L L g u K 3 g u L j g u J X g u K r g u L L g u K v g u I H g u K P g u K P g u K E g K E l O R F V T K S B c d T A w M 2 V c d T A w M 2 U g 4 L i B 4 L i j 4 L i w 4 L i U 4 L i y 4 L i p 4 L m B 4 L i l 4 L i w 4 L i n 4 L i x 4 L i q 4 L i U 4 L i 4 4 L i B 4 L i y 4 L i j 4 L i e 4 L i 0 4 L i h 4 L i e 4 L m M I C h Q Q V B F U i k v Q X V 0 b 1 J l b W 9 2 Z W R D b 2 x 1 b W 5 z M S 5 7 4 L m A 4 L i b 4 L i l 4 L i 1 4 L m I 4 L i i 4 L i Z I O C 5 g e C 4 m + C 4 p e C 4 h y w 1 f S Z x d W 9 0 O y w m c X V v d D t T Z W N 0 a W 9 u M S / g u K r g u L T g u J n g u I T g u Y n g u L L g u K 3 g u L j g u J X g u K r g u L L g u K v g u I H g u K P g u K P g u K E g K E l O R F V T K S B c d T A w M 2 V c d T A w M 2 U g 4 L i B 4 L i j 4 L i w 4 L i U 4 L i y 4 L i p 4 L m B 4 L i l 4 L i w 4 L i n 4 L i x 4 L i q 4 L i U 4 L i 4 4 L i B 4 L i y 4 L i j 4 L i e 4 L i 0 4 L i h 4 L i e 4 L m M I C h Q Q V B F U i k v Q X V 0 b 1 J l b W 9 2 Z W R D b 2 x 1 b W 5 z M S 5 7 J e C 5 g O C 4 m + C 4 p e C 4 t e C 5 i O C 4 o u C 4 m S D g u Y H g u J v g u K X g u I c s N n 0 m c X V v d D s s J n F 1 b 3 Q 7 U 2 V j d G l v b j E v 4 L i q 4 L i 0 4 L i Z 4 L i E 4 L m J 4 L i y 4 L i t 4 L i 4 4 L i V 4 L i q 4 L i y 4 L i r 4 L i B 4 L i j 4 L i j 4 L i h I C h J T k R V U y k g X H U w M D N l X H U w M D N l I O C 4 g e C 4 o + C 4 s O C 4 l O C 4 s u C 4 q e C 5 g e C 4 p e C 4 s O C 4 p + C 4 s e C 4 q u C 4 l O C 4 u O C 4 g e C 4 s u C 4 o + C 4 n u C 4 t O C 4 o e C 4 n u C 5 j C A o U E F Q R V I p L 0 F 1 d G 9 S Z W 1 v d m V k Q 2 9 s d W 1 u c z E u e + C 5 g O C 4 q u C 4 m e C 4 r S D g u I v g u L f g u Y n g u K 0 s N 3 0 m c X V v d D s s J n F 1 b 3 Q 7 U 2 V j d G l v b j E v 4 L i q 4 L i 0 4 L i Z 4 L i E 4 L m J 4 L i y 4 L i t 4 L i 4 4 L i V 4 L i q 4 L i y 4 L i r 4 L i B 4 L i j 4 L i j 4 L i h I C h J T k R V U y k g X H U w M D N l X H U w M D N l I O C 4 g e C 4 o + C 4 s O C 4 l O C 4 s u C 4 q e C 5 g e C 4 p e C 4 s O C 4 p + C 4 s e C 4 q u C 4 l O C 4 u O C 4 g e C 4 s u C 4 o + C 4 n u C 4 t O C 4 o e C 4 n u C 5 j C A o U E F Q R V I p L 0 F 1 d G 9 S Z W 1 v d m V k Q 2 9 s d W 1 u c z E u e + C 5 g O C 4 q u C 4 m e C 4 r S D g u I L g u L L g u K I s O H 0 m c X V v d D s s J n F 1 b 3 Q 7 U 2 V j d G l v b j E v 4 L i q 4 L i 0 4 L i Z 4 L i E 4 L m J 4 L i y 4 L i t 4 L i 4 4 L i V 4 L i q 4 L i y 4 L i r 4 L i B 4 L i j 4 L i j 4 L i h I C h J T k R V U y k g X H U w M D N l X H U w M D N l I O C 4 g e C 4 o + C 4 s O C 4 l O C 4 s u C 4 q e C 5 g e C 4 p e C 4 s O C 4 p + C 4 s e C 4 q u C 4 l O C 4 u O C 4 g e C 4 s u C 4 o + C 4 n u C 4 t O C 4 o e C 4 n u C 5 j C A o U E F Q R V I p L 0 F 1 d G 9 S Z W 1 v d m V k Q 2 9 s d W 1 u c z E u e + C 4 m + C 4 o + C 4 t O C 4 o e C 4 s u C 4 k y A o 4 L i r 4 L i 4 4 L m J 4 L i Z K S w 5 f S Z x d W 9 0 O y w m c X V v d D t T Z W N 0 a W 9 u M S / g u K r g u L T g u J n g u I T g u Y n g u L L g u K 3 g u L j g u J X g u K r g u L L g u K v g u I H g u K P g u K P g u K E g K E l O R F V T K S B c d T A w M 2 V c d T A w M 2 U g 4 L i B 4 L i j 4 L i w 4 L i U 4 L i y 4 L i p 4 L m B 4 L i l 4 L i w 4 L i n 4 L i x 4 L i q 4 L i U 4 L i 4 4 L i B 4 L i y 4 L i j 4 L i e 4 L i 0 4 L i h 4 L i e 4 L m M I C h Q Q V B F U 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E x N z c 0 O D J 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m u C 4 o + C 4 o + C 4 i O C 4 u O C 4 o O C 4 s e C 4 k + C 4 k e C 5 j C A o U E t H K S 9 B d X R v U m V t b 3 Z l Z E N v b H V t b n M x L n v g u K v g u K X g u L H g u I H g u J f g u K P g u L H g u J 7 g u K L g u Y w s M H 0 m c X V v d D s s J n F 1 b 3 Q 7 U 2 V j d G l v b j E v 4 L i q 4 L i 0 4 L i Z 4 L i E 4 L m J 4 L i y 4 L i t 4 L i 4 4 L i V 4 L i q 4 L i y 4 L i r 4 L i B 4 L i j 4 L i j 4 L i h I C h J T k R V U y k g X H U w M D N l X H U w M D N l I O C 4 m u C 4 o + C 4 o + C 4 i O C 4 u O C 4 o O C 4 s e C 4 k + C 4 k e C 5 j C A o U E t H K S 9 B d X R v U m V t b 3 Z l Z E N v b H V t b n M x L n v g u Y D g u J v g u L T g u J Q s M X 0 m c X V v d D s s J n F 1 b 3 Q 7 U 2 V j d G l v b j E v 4 L i q 4 L i 0 4 L i Z 4 L i E 4 L m J 4 L i y 4 L i t 4 L i 4 4 L i V 4 L i q 4 L i y 4 L i r 4 L i B 4 L i j 4 L i j 4 L i h I C h J T k R V U y k g X H U w M D N l X H U w M D N l I O C 4 m u C 4 o + C 4 o + C 4 i O C 4 u O C 4 o O C 4 s e C 4 k + C 4 k e C 5 j C A o U E t H K S 9 B d X R v U m V t b 3 Z l Z E N v b H V t b n M x L n v g u K r g u L n g u I f g u K r g u L j g u J Q s M n 0 m c X V v d D s s J n F 1 b 3 Q 7 U 2 V j d G l v b j E v 4 L i q 4 L i 0 4 L i Z 4 L i E 4 L m J 4 L i y 4 L i t 4 L i 4 4 L i V 4 L i q 4 L i y 4 L i r 4 L i B 4 L i j 4 L i j 4 L i h I C h J T k R V U y k g X H U w M D N l X H U w M D N l I O C 4 m u C 4 o + C 4 o + C 4 i O C 4 u O C 4 o O C 4 s e C 4 k + C 4 k e C 5 j C A o U E t H K S 9 B d X R v U m V t b 3 Z l Z E N v b H V t b n M x L n v g u J X g u Y j g u L P g u K r g u L j g u J Q s M 3 0 m c X V v d D s s J n F 1 b 3 Q 7 U 2 V j d G l v b j E v 4 L i q 4 L i 0 4 L i Z 4 L i E 4 L m J 4 L i y 4 L i t 4 L i 4 4 L i V 4 L i q 4 L i y 4 L i r 4 L i B 4 L i j 4 L i j 4 L i h I C h J T k R V U y k g X H U w M D N l X H U w M D N l I O C 4 m u C 4 o + C 4 o + C 4 i O C 4 u O C 4 o O C 4 s e C 4 k + C 4 k e C 5 j C A o U E t H K S 9 B d X R v U m V t b 3 Z l Z E N v b H V t b n M x L n v g u K X g u Y j g u L L g u K r g u L j g u J Q s N H 0 m c X V v d D s s J n F 1 b 3 Q 7 U 2 V j d G l v b j E v 4 L i q 4 L i 0 4 L i Z 4 L i E 4 L m J 4 L i y 4 L i t 4 L i 4 4 L i V 4 L i q 4 L i y 4 L i r 4 L i B 4 L i j 4 L i j 4 L i h I C h J T k R V U y k g X H U w M D N l X H U w M D N l I O C 4 m u C 4 o + C 4 o + C 4 i O C 4 u O C 4 o O C 4 s e C 4 k + C 4 k e C 5 j C A o U E t H K S 9 B d X R v U m V t b 3 Z l Z E N v b H V t b n M x L n v g u Y D g u J v g u K X g u L X g u Y j g u K L g u J k g 4 L m B 4 L i b 4 L i l 4 L i H L D V 9 J n F 1 b 3 Q 7 L C Z x d W 9 0 O 1 N l Y 3 R p b 2 4 x L + C 4 q u C 4 t O C 4 m e C 4 h O C 5 i e C 4 s u C 4 r e C 4 u O C 4 l e C 4 q u C 4 s u C 4 q + C 4 g e C 4 o + C 4 o + C 4 o S A o S U 5 E V V M p I F x 1 M D A z Z V x 1 M D A z Z S D g u J r g u K P g u K P g u I j g u L j g u K D g u L H g u J P g u J H g u Y w g K F B L R y k v Q X V 0 b 1 J l b W 9 2 Z W R D b 2 x 1 b W 5 z M S 5 7 J e C 5 g O C 4 m + C 4 p e C 4 t e C 5 i O C 4 o u C 4 m S D g u Y H g u J v g u K X g u I c s N n 0 m c X V v d D s s J n F 1 b 3 Q 7 U 2 V j d G l v b j E v 4 L i q 4 L i 0 4 L i Z 4 L i E 4 L m J 4 L i y 4 L i t 4 L i 4 4 L i V 4 L i q 4 L i y 4 L i r 4 L i B 4 L i j 4 L i j 4 L i h I C h J T k R V U y k g X H U w M D N l X H U w M D N l I O C 4 m u C 4 o + C 4 o + C 4 i O C 4 u O C 4 o O C 4 s e C 4 k + C 4 k e C 5 j C A o U E t H K S 9 B d X R v U m V t b 3 Z l Z E N v b H V t b n M x L n v g u Y D g u K r g u J n g u K 0 g 4 L i L 4 L i 3 4 L m J 4 L i t L D d 9 J n F 1 b 3 Q 7 L C Z x d W 9 0 O 1 N l Y 3 R p b 2 4 x L + C 4 q u C 4 t O C 4 m e C 4 h O C 5 i e C 4 s u C 4 r e C 4 u O C 4 l e C 4 q u C 4 s u C 4 q + C 4 g e C 4 o + C 4 o + C 4 o S A o S U 5 E V V M p I F x 1 M D A z Z V x 1 M D A z Z S D g u J r g u K P g u K P g u I j g u L j g u K D g u L H g u J P g u J H g u Y w g K F B L R y k v Q X V 0 b 1 J l b W 9 2 Z W R D b 2 x 1 b W 5 z M S 5 7 4 L m A 4 L i q 4 L i Z 4 L i t I O C 4 g u C 4 s u C 4 o i w 4 f S Z x d W 9 0 O y w m c X V v d D t T Z W N 0 a W 9 u M S / g u K r g u L T g u J n g u I T g u Y n g u L L g u K 3 g u L j g u J X g u K r g u L L g u K v g u I H g u K P g u K P g u K E g K E l O R F V T K S B c d T A w M 2 V c d T A w M 2 U g 4 L i a 4 L i j 4 L i j 4 L i I 4 L i 4 4 L i g 4 L i x 4 L i T 4 L i R 4 L m M I C h Q S 0 c p L 0 F 1 d G 9 S Z W 1 v d m V k Q 2 9 s d W 1 u c z E u e + C 4 m + C 4 o + C 4 t O C 4 o e C 4 s u C 4 k y A o 4 L i r 4 L i 4 4 L m J 4 L i Z K S w 5 f S Z x d W 9 0 O y w m c X V v d D t T Z W N 0 a W 9 u M S / g u K r g u L T g u J n g u I T g u Y n g u L L g u K 3 g u L j g u J X g u K r g u L L g u K v g u I H g u K P g u K P g u K E g K E l O R F V T K S B c d T A w M 2 V c d T A w M 2 U g 4 L i a 4 L i j 4 L i j 4 L i I 4 L i 4 4 L i g 4 L i x 4 L i T 4 L i R 4 L m M I C h Q S 0 c 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a 4 L i j 4 L i j 4 L i I 4 L i 4 4 L i g 4 L i x 4 L i T 4 L i R 4 L m M I C h Q S 0 c p L 0 F 1 d G 9 S Z W 1 v d m V k Q 2 9 s d W 1 u c z E u e + C 4 q + C 4 p e C 4 s e C 4 g e C 4 l + C 4 o + C 4 s e C 4 n u C 4 o u C 5 j C w w f S Z x d W 9 0 O y w m c X V v d D t T Z W N 0 a W 9 u M S / g u K r g u L T g u J n g u I T g u Y n g u L L g u K 3 g u L j g u J X g u K r g u L L g u K v g u I H g u K P g u K P g u K E g K E l O R F V T K S B c d T A w M 2 V c d T A w M 2 U g 4 L i a 4 L i j 4 L i j 4 L i I 4 L i 4 4 L i g 4 L i x 4 L i T 4 L i R 4 L m M I C h Q S 0 c p L 0 F 1 d G 9 S Z W 1 v d m V k Q 2 9 s d W 1 u c z E u e + C 5 g O C 4 m + C 4 t O C 4 l C w x f S Z x d W 9 0 O y w m c X V v d D t T Z W N 0 a W 9 u M S / g u K r g u L T g u J n g u I T g u Y n g u L L g u K 3 g u L j g u J X g u K r g u L L g u K v g u I H g u K P g u K P g u K E g K E l O R F V T K S B c d T A w M 2 V c d T A w M 2 U g 4 L i a 4 L i j 4 L i j 4 L i I 4 L i 4 4 L i g 4 L i x 4 L i T 4 L i R 4 L m M I C h Q S 0 c p L 0 F 1 d G 9 S Z W 1 v d m V k Q 2 9 s d W 1 u c z E u e + C 4 q u C 4 u e C 4 h + C 4 q u C 4 u O C 4 l C w y f S Z x d W 9 0 O y w m c X V v d D t T Z W N 0 a W 9 u M S / g u K r g u L T g u J n g u I T g u Y n g u L L g u K 3 g u L j g u J X g u K r g u L L g u K v g u I H g u K P g u K P g u K E g K E l O R F V T K S B c d T A w M 2 V c d T A w M 2 U g 4 L i a 4 L i j 4 L i j 4 L i I 4 L i 4 4 L i g 4 L i x 4 L i T 4 L i R 4 L m M I C h Q S 0 c p L 0 F 1 d G 9 S Z W 1 v d m V k Q 2 9 s d W 1 u c z E u e + C 4 l e C 5 i O C 4 s + C 4 q u C 4 u O C 4 l C w z f S Z x d W 9 0 O y w m c X V v d D t T Z W N 0 a W 9 u M S / g u K r g u L T g u J n g u I T g u Y n g u L L g u K 3 g u L j g u J X g u K r g u L L g u K v g u I H g u K P g u K P g u K E g K E l O R F V T K S B c d T A w M 2 V c d T A w M 2 U g 4 L i a 4 L i j 4 L i j 4 L i I 4 L i 4 4 L i g 4 L i x 4 L i T 4 L i R 4 L m M I C h Q S 0 c p L 0 F 1 d G 9 S Z W 1 v d m V k Q 2 9 s d W 1 u c z E u e + C 4 p e C 5 i O C 4 s u C 4 q u C 4 u O C 4 l C w 0 f S Z x d W 9 0 O y w m c X V v d D t T Z W N 0 a W 9 u M S / g u K r g u L T g u J n g u I T g u Y n g u L L g u K 3 g u L j g u J X g u K r g u L L g u K v g u I H g u K P g u K P g u K E g K E l O R F V T K S B c d T A w M 2 V c d T A w M 2 U g 4 L i a 4 L i j 4 L i j 4 L i I 4 L i 4 4 L i g 4 L i x 4 L i T 4 L i R 4 L m M I C h Q S 0 c p L 0 F 1 d G 9 S Z W 1 v d m V k Q 2 9 s d W 1 u c z E u e + C 5 g O C 4 m + C 4 p e C 4 t e C 5 i O C 4 o u C 4 m S D g u Y H g u J v g u K X g u I c s N X 0 m c X V v d D s s J n F 1 b 3 Q 7 U 2 V j d G l v b j E v 4 L i q 4 L i 0 4 L i Z 4 L i E 4 L m J 4 L i y 4 L i t 4 L i 4 4 L i V 4 L i q 4 L i y 4 L i r 4 L i B 4 L i j 4 L i j 4 L i h I C h J T k R V U y k g X H U w M D N l X H U w M D N l I O C 4 m u C 4 o + C 4 o + C 4 i O C 4 u O C 4 o O C 4 s e C 4 k + C 4 k e C 5 j C A o U E t H K S 9 B d X R v U m V t b 3 Z l Z E N v b H V t b n M x L n s l 4 L m A 4 L i b 4 L i l 4 L i 1 4 L m I 4 L i i 4 L i Z I O C 5 g e C 4 m + C 4 p e C 4 h y w 2 f S Z x d W 9 0 O y w m c X V v d D t T Z W N 0 a W 9 u M S / g u K r g u L T g u J n g u I T g u Y n g u L L g u K 3 g u L j g u J X g u K r g u L L g u K v g u I H g u K P g u K P g u K E g K E l O R F V T K S B c d T A w M 2 V c d T A w M 2 U g 4 L i a 4 L i j 4 L i j 4 L i I 4 L i 4 4 L i g 4 L i x 4 L i T 4 L i R 4 L m M I C h Q S 0 c p L 0 F 1 d G 9 S Z W 1 v d m V k Q 2 9 s d W 1 u c z E u e + C 5 g O C 4 q u C 4 m e C 4 r S D g u I v g u L f g u Y n g u K 0 s N 3 0 m c X V v d D s s J n F 1 b 3 Q 7 U 2 V j d G l v b j E v 4 L i q 4 L i 0 4 L i Z 4 L i E 4 L m J 4 L i y 4 L i t 4 L i 4 4 L i V 4 L i q 4 L i y 4 L i r 4 L i B 4 L i j 4 L i j 4 L i h I C h J T k R V U y k g X H U w M D N l X H U w M D N l I O C 4 m u C 4 o + C 4 o + C 4 i O C 4 u O C 4 o O C 4 s e C 4 k + C 4 k e C 5 j C A o U E t H K S 9 B d X R v U m V t b 3 Z l Z E N v b H V t b n M x L n v g u Y D g u K r g u J n g u K 0 g 4 L i C 4 L i y 4 L i i L D h 9 J n F 1 b 3 Q 7 L C Z x d W 9 0 O 1 N l Y 3 R p b 2 4 x L + C 4 q u C 4 t O C 4 m e C 4 h O C 5 i e C 4 s u C 4 r e C 4 u O C 4 l e C 4 q u C 4 s u C 4 q + C 4 g e C 4 o + C 4 o + C 4 o S A o S U 5 E V V M p I F x 1 M D A z Z V x 1 M D A z Z S D g u J r g u K P g u K P g u I j g u L j g u K D g u L H g u J P g u J H g u Y w g K F B L R y k v Q X V 0 b 1 J l b W 9 2 Z W R D b 2 x 1 b W 5 z M S 5 7 4 L i b 4 L i j 4 L i 0 4 L i h 4 L i y 4 L i T I C j g u K v g u L j g u Y n g u J k p L D l 9 J n F 1 b 3 Q 7 L C Z x d W 9 0 O 1 N l Y 3 R p b 2 4 x L + C 4 q u C 4 t O C 4 m e C 4 h O C 5 i e C 4 s u C 4 r e C 4 u O C 4 l e C 4 q u C 4 s u C 4 q + C 4 g e C 4 o + C 4 o + C 4 o S A o S U 5 E V V M p I F x 1 M D A z Z V x 1 M D A z Z S D g u J r g u K P g u K P g u I j g u L j g u K D g u L H g u J P g u J H g u Y w g K F B L R 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y 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T Y 2 N j E 3 N 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z 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T g 5 N T U 3 N 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i 4 L i y 4 L i Z 4 L i i 4 L i Z 4 L i V 4 L m M I C h B V V R P K S 9 B d X R v U m V t b 3 Z l Z E N v b H V t b n M x L n v g u K v g u K X g u L H g u I H g u J f g u K P g u L H g u J 7 g u K L g u Y w s M H 0 m c X V v d D s s J n F 1 b 3 Q 7 U 2 V j d G l v b j E v 4 L i q 4 L i 0 4 L i Z 4 L i E 4 L m J 4 L i y 4 L i t 4 L i 4 4 L i V 4 L i q 4 L i y 4 L i r 4 L i B 4 L i j 4 L i j 4 L i h I C h J T k R V U y k g X H U w M D N l X H U w M D N l I O C 4 o u C 4 s u C 4 m e C 4 o u C 4 m e C 4 l e C 5 j C A o Q V V U T y k v Q X V 0 b 1 J l b W 9 2 Z W R D b 2 x 1 b W 5 z M S 5 7 4 L m A 4 L i b 4 L i 0 4 L i U L D F 9 J n F 1 b 3 Q 7 L C Z x d W 9 0 O 1 N l Y 3 R p b 2 4 x L + C 4 q u C 4 t O C 4 m e C 4 h O C 5 i e C 4 s u C 4 r e C 4 u O C 4 l e C 4 q u C 4 s u C 4 q + C 4 g e C 4 o + C 4 o + C 4 o S A o S U 5 E V V M p I F x 1 M D A z Z V x 1 M D A z Z S D g u K L g u L L g u J n g u K L g u J n g u J X g u Y w g K E F V V E 8 p L 0 F 1 d G 9 S Z W 1 v d m V k Q 2 9 s d W 1 u c z E u e + C 4 q u C 4 u e C 4 h + C 4 q u C 4 u O C 4 l C w y f S Z x d W 9 0 O y w m c X V v d D t T Z W N 0 a W 9 u M S / g u K r g u L T g u J n g u I T g u Y n g u L L g u K 3 g u L j g u J X g u K r g u L L g u K v g u I H g u K P g u K P g u K E g K E l O R F V T K S B c d T A w M 2 V c d T A w M 2 U g 4 L i i 4 L i y 4 L i Z 4 L i i 4 L i Z 4 L i V 4 L m M I C h B V V R P K S 9 B d X R v U m V t b 3 Z l Z E N v b H V t b n M x L n v g u J X g u Y j g u L P g u K r g u L j g u J Q s M 3 0 m c X V v d D s s J n F 1 b 3 Q 7 U 2 V j d G l v b j E v 4 L i q 4 L i 0 4 L i Z 4 L i E 4 L m J 4 L i y 4 L i t 4 L i 4 4 L i V 4 L i q 4 L i y 4 L i r 4 L i B 4 L i j 4 L i j 4 L i h I C h J T k R V U y k g X H U w M D N l X H U w M D N l I O C 4 o u C 4 s u C 4 m e C 4 o u C 4 m e C 4 l e C 5 j C A o Q V V U T y k v Q X V 0 b 1 J l b W 9 2 Z W R D b 2 x 1 b W 5 z M S 5 7 4 L i l 4 L m I 4 L i y 4 L i q 4 L i 4 4 L i U L D R 9 J n F 1 b 3 Q 7 L C Z x d W 9 0 O 1 N l Y 3 R p b 2 4 x L + C 4 q u C 4 t O C 4 m e C 4 h O C 5 i e C 4 s u C 4 r e C 4 u O C 4 l e C 4 q u C 4 s u C 4 q + C 4 g e C 4 o + C 4 o + C 4 o S A o S U 5 E V V M p I F x 1 M D A z Z V x 1 M D A z Z S D g u K L g u L L g u J n g u K L g u J n g u J X g u Y w g K E F V V E 8 p L 0 F 1 d G 9 S Z W 1 v d m V k Q 2 9 s d W 1 u c z E u e + C 5 g O C 4 m + C 4 p e C 4 t e C 5 i O C 4 o u C 4 m S D g u Y H g u J v g u K X g u I c s N X 0 m c X V v d D s s J n F 1 b 3 Q 7 U 2 V j d G l v b j E v 4 L i q 4 L i 0 4 L i Z 4 L i E 4 L m J 4 L i y 4 L i t 4 L i 4 4 L i V 4 L i q 4 L i y 4 L i r 4 L i B 4 L i j 4 L i j 4 L i h I C h J T k R V U y k g X H U w M D N l X H U w M D N l I O C 4 o u C 4 s u C 4 m e C 4 o u C 4 m e C 4 l e C 5 j C A o Q V V U T y k v Q X V 0 b 1 J l b W 9 2 Z W R D b 2 x 1 b W 5 z M S 5 7 J e C 5 g O C 4 m + C 4 p e C 4 t e C 5 i O C 4 o u C 4 m S D g u Y H g u J v g u K X g u I c s N n 0 m c X V v d D s s J n F 1 b 3 Q 7 U 2 V j d G l v b j E v 4 L i q 4 L i 0 4 L i Z 4 L i E 4 L m J 4 L i y 4 L i t 4 L i 4 4 L i V 4 L i q 4 L i y 4 L i r 4 L i B 4 L i j 4 L i j 4 L i h I C h J T k R V U y k g X H U w M D N l X H U w M D N l I O C 4 o u C 4 s u C 4 m e C 4 o u C 4 m e C 4 l e C 5 j C A o Q V V U T y k v Q X V 0 b 1 J l b W 9 2 Z W R D b 2 x 1 b W 5 z M S 5 7 4 L m A 4 L i q 4 L i Z 4 L i t I O C 4 i + C 4 t + C 5 i e C 4 r S w 3 f S Z x d W 9 0 O y w m c X V v d D t T Z W N 0 a W 9 u M S / g u K r g u L T g u J n g u I T g u Y n g u L L g u K 3 g u L j g u J X g u K r g u L L g u K v g u I H g u K P g u K P g u K E g K E l O R F V T K S B c d T A w M 2 V c d T A w M 2 U g 4 L i i 4 L i y 4 L i Z 4 L i i 4 L i Z 4 L i V 4 L m M I C h B V V R P K S 9 B d X R v U m V t b 3 Z l Z E N v b H V t b n M x L n v g u Y D g u K r g u J n g u K 0 g 4 L i C 4 L i y 4 L i i L D h 9 J n F 1 b 3 Q 7 L C Z x d W 9 0 O 1 N l Y 3 R p b 2 4 x L + C 4 q u C 4 t O C 4 m e C 4 h O C 5 i e C 4 s u C 4 r e C 4 u O C 4 l e C 4 q u C 4 s u C 4 q + C 4 g e C 4 o + C 4 o + C 4 o S A o S U 5 E V V M p I F x 1 M D A z Z V x 1 M D A z Z S D g u K L g u L L g u J n g u K L g u J n g u J X g u Y w g K E F V V E 8 p L 0 F 1 d G 9 S Z W 1 v d m V k Q 2 9 s d W 1 u c z E u e + C 4 m + C 4 o + C 4 t O C 4 o e C 4 s u C 4 k y A o 4 L i r 4 L i 4 4 L m J 4 L i Z K S w 5 f S Z x d W 9 0 O y w m c X V v d D t T Z W N 0 a W 9 u M S / g u K r g u L T g u J n g u I T g u Y n g u L L g u K 3 g u L j g u J X g u K r g u L L g u K v g u I H g u K P g u K P g u K E g K E l O R F V T K S B c d T A w M 2 V c d T A w M 2 U g 4 L i i 4 L i y 4 L i Z 4 L i i 4 L i Z 4 L i V 4 L m M I C h B V V R P 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o u C 4 s u C 4 m e C 4 o u C 4 m e C 4 l e C 5 j C A o Q V V U T y k v Q X V 0 b 1 J l b W 9 2 Z W R D b 2 x 1 b W 5 z M S 5 7 4 L i r 4 L i l 4 L i x 4 L i B 4 L i X 4 L i j 4 L i x 4 L i e 4 L i i 4 L m M L D B 9 J n F 1 b 3 Q 7 L C Z x d W 9 0 O 1 N l Y 3 R p b 2 4 x L + C 4 q u C 4 t O C 4 m e C 4 h O C 5 i e C 4 s u C 4 r e C 4 u O C 4 l e C 4 q u C 4 s u C 4 q + C 4 g e C 4 o + C 4 o + C 4 o S A o S U 5 E V V M p I F x 1 M D A z Z V x 1 M D A z Z S D g u K L g u L L g u J n g u K L g u J n g u J X g u Y w g K E F V V E 8 p L 0 F 1 d G 9 S Z W 1 v d m V k Q 2 9 s d W 1 u c z E u e + C 5 g O C 4 m + C 4 t O C 4 l C w x f S Z x d W 9 0 O y w m c X V v d D t T Z W N 0 a W 9 u M S / g u K r g u L T g u J n g u I T g u Y n g u L L g u K 3 g u L j g u J X g u K r g u L L g u K v g u I H g u K P g u K P g u K E g K E l O R F V T K S B c d T A w M 2 V c d T A w M 2 U g 4 L i i 4 L i y 4 L i Z 4 L i i 4 L i Z 4 L i V 4 L m M I C h B V V R P K S 9 B d X R v U m V t b 3 Z l Z E N v b H V t b n M x L n v g u K r g u L n g u I f g u K r g u L j g u J Q s M n 0 m c X V v d D s s J n F 1 b 3 Q 7 U 2 V j d G l v b j E v 4 L i q 4 L i 0 4 L i Z 4 L i E 4 L m J 4 L i y 4 L i t 4 L i 4 4 L i V 4 L i q 4 L i y 4 L i r 4 L i B 4 L i j 4 L i j 4 L i h I C h J T k R V U y k g X H U w M D N l X H U w M D N l I O C 4 o u C 4 s u C 4 m e C 4 o u C 4 m e C 4 l e C 5 j C A o Q V V U T y k v Q X V 0 b 1 J l b W 9 2 Z W R D b 2 x 1 b W 5 z M S 5 7 4 L i V 4 L m I 4 L i z 4 L i q 4 L i 4 4 L i U L D N 9 J n F 1 b 3 Q 7 L C Z x d W 9 0 O 1 N l Y 3 R p b 2 4 x L + C 4 q u C 4 t O C 4 m e C 4 h O C 5 i e C 4 s u C 4 r e C 4 u O C 4 l e C 4 q u C 4 s u C 4 q + C 4 g e C 4 o + C 4 o + C 4 o S A o S U 5 E V V M p I F x 1 M D A z Z V x 1 M D A z Z S D g u K L g u L L g u J n g u K L g u J n g u J X g u Y w g K E F V V E 8 p L 0 F 1 d G 9 S Z W 1 v d m V k Q 2 9 s d W 1 u c z E u e + C 4 p e C 5 i O C 4 s u C 4 q u C 4 u O C 4 l C w 0 f S Z x d W 9 0 O y w m c X V v d D t T Z W N 0 a W 9 u M S / g u K r g u L T g u J n g u I T g u Y n g u L L g u K 3 g u L j g u J X g u K r g u L L g u K v g u I H g u K P g u K P g u K E g K E l O R F V T K S B c d T A w M 2 V c d T A w M 2 U g 4 L i i 4 L i y 4 L i Z 4 L i i 4 L i Z 4 L i V 4 L m M I C h B V V R P K S 9 B d X R v U m V t b 3 Z l Z E N v b H V t b n M x L n v g u Y D g u J v g u K X g u L X g u Y j g u K L g u J k g 4 L m B 4 L i b 4 L i l 4 L i H L D V 9 J n F 1 b 3 Q 7 L C Z x d W 9 0 O 1 N l Y 3 R p b 2 4 x L + C 4 q u C 4 t O C 4 m e C 4 h O C 5 i e C 4 s u C 4 r e C 4 u O C 4 l e C 4 q u C 4 s u C 4 q + C 4 g e C 4 o + C 4 o + C 4 o S A o S U 5 E V V M p I F x 1 M D A z Z V x 1 M D A z Z S D g u K L g u L L g u J n g u K L g u J n g u J X g u Y w g K E F V V E 8 p L 0 F 1 d G 9 S Z W 1 v d m V k Q 2 9 s d W 1 u c z E u e y X g u Y D g u J v g u K X g u L X g u Y j g u K L g u J k g 4 L m B 4 L i b 4 L i l 4 L i H L D Z 9 J n F 1 b 3 Q 7 L C Z x d W 9 0 O 1 N l Y 3 R p b 2 4 x L + C 4 q u C 4 t O C 4 m e C 4 h O C 5 i e C 4 s u C 4 r e C 4 u O C 4 l e C 4 q u C 4 s u C 4 q + C 4 g e C 4 o + C 4 o + C 4 o S A o S U 5 E V V M p I F x 1 M D A z Z V x 1 M D A z Z S D g u K L g u L L g u J n g u K L g u J n g u J X g u Y w g K E F V V E 8 p L 0 F 1 d G 9 S Z W 1 v d m V k Q 2 9 s d W 1 u c z E u e + C 5 g O C 4 q u C 4 m e C 4 r S D g u I v g u L f g u Y n g u K 0 s N 3 0 m c X V v d D s s J n F 1 b 3 Q 7 U 2 V j d G l v b j E v 4 L i q 4 L i 0 4 L i Z 4 L i E 4 L m J 4 L i y 4 L i t 4 L i 4 4 L i V 4 L i q 4 L i y 4 L i r 4 L i B 4 L i j 4 L i j 4 L i h I C h J T k R V U y k g X H U w M D N l X H U w M D N l I O C 4 o u C 4 s u C 4 m e C 4 o u C 4 m e C 4 l e C 5 j C A o Q V V U T y k v Q X V 0 b 1 J l b W 9 2 Z W R D b 2 x 1 b W 5 z M S 5 7 4 L m A 4 L i q 4 L i Z 4 L i t I O C 4 g u C 4 s u C 4 o i w 4 f S Z x d W 9 0 O y w m c X V v d D t T Z W N 0 a W 9 u M S / g u K r g u L T g u J n g u I T g u Y n g u L L g u K 3 g u L j g u J X g u K r g u L L g u K v g u I H g u K P g u K P g u K E g K E l O R F V T K S B c d T A w M 2 V c d T A w M 2 U g 4 L i i 4 L i y 4 L i Z 4 L i i 4 L i Z 4 L i V 4 L m M I C h B V V R P K S 9 B d X R v U m V t b 3 Z l Z E N v b H V t b n M x L n v g u J v g u K P g u L T g u K H g u L L g u J M g K O C 4 q + C 4 u O C 5 i e C 4 m S k s O X 0 m c X V v d D s s J n F 1 b 3 Q 7 U 2 V j d G l v b j E v 4 L i q 4 L i 0 4 L i Z 4 L i E 4 L m J 4 L i y 4 L i t 4 L i 4 4 L i V 4 L i q 4 L i y 4 L i r 4 L i B 4 L i j 4 L i j 4 L i h I C h J T k R V U y k g X H U w M D N l X H U w M D N l I O C 4 o u C 4 s u C 4 m e C 4 o u C 4 m e C 4 l e C 5 j C A o Q V V U T 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z K S 9 E Y X R h M T A 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I y M D E x N D N 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p + C 4 s e C 4 q u C 4 l O C 4 u O C 4 r e C 4 u O C 4 l e C 4 q u C 4 s u C 4 q + C 4 g e C 4 o + C 4 o + C 4 o e C 5 g e C 4 p e C 4 s O C 5 g O C 4 h O C 4 o + C 4 t + C 5 i O C 4 r e C 4 h + C 4 i O C 4 s e C 4 g e C 4 o y A o S U 1 N K S 9 B d X R v U m V t b 3 Z l Z E N v b H V t b n M x L n v g u K v g u K X g u L H g u I H g u J f g u K P g u L H g u J 7 g u K L g u Y w s M 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L T g u J Q s M X 0 m c X V v d D s s J n F 1 b 3 Q 7 U 2 V j d G l v b j E v 4 L i q 4 L i 0 4 L i Z 4 L i E 4 L m J 4 L i y 4 L i t 4 L i 4 4 L i V 4 L i q 4 L i y 4 L i r 4 L i B 4 L i j 4 L i j 4 L i h I C h J T k R V U y k g X H U w M D N l X H U w M D N l I O C 4 p + C 4 s e C 4 q u C 4 l O C 4 u O C 4 r e C 4 u O C 4 l e C 4 q u C 4 s u C 4 q + C 4 g e C 4 o + C 4 o + C 4 o e C 5 g e C 4 p e C 4 s O C 5 g O C 4 h O C 4 o + C 4 t + C 5 i O C 4 r e C 4 h + C 4 i O C 4 s e C 4 g e C 4 o y A o S U 1 N K S 9 B d X R v U m V t b 3 Z l Z E N v b H V t b n M x L n v g u K r g u L n g u I f g u K r g u L j g u J Q s M n 0 m c X V v d D s s J n F 1 b 3 Q 7 U 2 V j d G l v b j E v 4 L i q 4 L i 0 4 L i Z 4 L i E 4 L m J 4 L i y 4 L i t 4 L i 4 4 L i V 4 L i q 4 L i y 4 L i r 4 L i B 4 L i j 4 L i j 4 L i h I C h J T k R V U y k g X H U w M D N l X H U w M D N l I O C 4 p + C 4 s e C 4 q u C 4 l O C 4 u O C 4 r e C 4 u O C 4 l e C 4 q u C 4 s u C 4 q + C 4 g e C 4 o + C 4 o + C 4 o e C 5 g e C 4 p e C 4 s O C 5 g O C 4 h O C 4 o + C 4 t + C 5 i O C 4 r e C 4 h + C 4 i O C 4 s e C 4 g e C 4 o y A o S U 1 N K S 9 B d X R v U m V t b 3 Z l Z E N v b H V t b n M x L n v g u J X g u Y j g u L P g u K r g u L j g u J Q s M 3 0 m c X V v d D s s J n F 1 b 3 Q 7 U 2 V j d G l v b j E v 4 L i q 4 L i 0 4 L i Z 4 L i E 4 L m J 4 L i y 4 L i t 4 L i 4 4 L i V 4 L i q 4 L i y 4 L i r 4 L i B 4 L i j 4 L i j 4 L i h I C h J T k R V U y k g X H U w M D N l X H U w M D N l I O C 4 p + C 4 s e C 4 q u C 4 l O C 4 u O C 4 r e C 4 u O C 4 l e C 4 q u C 4 s u C 4 q + C 4 g e C 4 o + C 4 o + C 4 o e C 5 g e C 4 p e C 4 s O C 5 g O C 4 h O C 4 o + C 4 t + C 5 i O C 4 r e C 4 h + C 4 i O C 4 s e C 4 g e C 4 o y A o S U 1 N K S 9 B d X R v U m V t b 3 Z l Z E N v b H V t b n M x L n v g u K X g u Y j g u L L g u K r g u L j g u J Q s N 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K X g u L X g u Y j g u K L g u J k g 4 L m B 4 L i b 4 L i l 4 L i H L D V 9 J n F 1 b 3 Q 7 L C Z x d W 9 0 O 1 N l Y 3 R p b 2 4 x L + C 4 q u C 4 t O C 4 m e C 4 h O C 5 i e C 4 s u C 4 r e C 4 u O C 4 l e C 4 q u C 4 s u C 4 q + C 4 g e C 4 o + C 4 o + C 4 o S A o S U 5 E V V M p I F x 1 M D A z Z V x 1 M D A z Z S D g u K f g u L H g u K r g u J T g u L j g u K 3 g u L j g u J X g u K r g u L L g u K v g u I H g u K P g u K P g u K H g u Y H g u K X g u L D g u Y D g u I T g u K P g u L f g u Y j g u K 3 g u I f g u I j g u L H g u I H g u K M g K E l N T S k v Q X V 0 b 1 J l b W 9 2 Z W R D b 2 x 1 b W 5 z M S 5 7 J e C 5 g O C 4 m + C 4 p e C 4 t e C 5 i O C 4 o u C 4 m S D g u Y H g u J v g u K X g u I c s N n 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L 4 L i 3 4 L m J 4 L i t L D d 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g u C 4 s u C 4 o i w 4 f S Z x d W 9 0 O y w m c X V v d D t T Z W N 0 a W 9 u M S / g u K r g u L T g u J n g u I T g u Y n g u L L g u K 3 g u L j g u J X g u K r g u L L g u K v g u I H g u K P g u K P g u K E g K E l O R F V T K S B c d T A w M 2 V c d T A w M 2 U g 4 L i n 4 L i x 4 L i q 4 L i U 4 L i 4 4 L i t 4 L i 4 4 L i V 4 L i q 4 L i y 4 L i r 4 L i B 4 L i j 4 L i j 4 L i h 4 L m B 4 L i l 4 L i w 4 L m A 4 L i E 4 L i j 4 L i 3 4 L m I 4 L i t 4 L i H 4 L i I 4 L i x 4 L i B 4 L i j I C h J T U 0 p L 0 F 1 d G 9 S Z W 1 v d m V k Q 2 9 s d W 1 u c z E u e + C 4 m + C 4 o + C 4 t O C 4 o e C 4 s u C 4 k y A o 4 L i r 4 L i 4 4 L m J 4 L i Z K S w 5 f S Z x d W 9 0 O y w m c X V v d D t T Z W N 0 a W 9 u M S / g u K r g u L T g u J n g u I T g u Y n g u L L g u K 3 g u L j g u J X g u K r g u L L g u K v g u I H g u K P g u K P g u K E g K E l O R F V T K S B c d T A w M 2 V c d T A w M 2 U g 4 L i n 4 L i x 4 L i q 4 L i U 4 L i 4 4 L i t 4 L i 4 4 L i V 4 L i q 4 L i y 4 L i r 4 L i B 4 L i j 4 L i j 4 L i h 4 L m B 4 L i l 4 L i w 4 L m A 4 L i E 4 L i j 4 L i 3 4 L m I 4 L i t 4 L i H 4 L i I 4 L i x 4 L i B 4 L i j I C h J T U 0 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n 4 L i x 4 L i q 4 L i U 4 L i 4 4 L i t 4 L i 4 4 L i V 4 L i q 4 L i y 4 L i r 4 L i B 4 L i j 4 L i j 4 L i h 4 L m B 4 L i l 4 L i w 4 L m A 4 L i E 4 L i j 4 L i 3 4 L m I 4 L i t 4 L i H 4 L i I 4 L i x 4 L i B 4 L i j I C h J T U 0 p L 0 F 1 d G 9 S Z W 1 v d m V k Q 2 9 s d W 1 u c z E u e + C 4 q + C 4 p e C 4 s e C 4 g e C 4 l + C 4 o + C 4 s e C 4 n u C 4 o u C 5 j C w w 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t O C 4 l C w x f S Z x d W 9 0 O y w m c X V v d D t T Z W N 0 a W 9 u M S / g u K r g u L T g u J n g u I T g u Y n g u L L g u K 3 g u L j g u J X g u K r g u L L g u K v g u I H g u K P g u K P g u K E g K E l O R F V T K S B c d T A w M 2 V c d T A w M 2 U g 4 L i n 4 L i x 4 L i q 4 L i U 4 L i 4 4 L i t 4 L i 4 4 L i V 4 L i q 4 L i y 4 L i r 4 L i B 4 L i j 4 L i j 4 L i h 4 L m B 4 L i l 4 L i w 4 L m A 4 L i E 4 L i j 4 L i 3 4 L m I 4 L i t 4 L i H 4 L i I 4 L i x 4 L i B 4 L i j I C h J T U 0 p L 0 F 1 d G 9 S Z W 1 v d m V k Q 2 9 s d W 1 u c z E u e + C 4 q u C 4 u e C 4 h + C 4 q u C 4 u O C 4 l C w y f S Z x d W 9 0 O y w m c X V v d D t T Z W N 0 a W 9 u M S / g u K r g u L T g u J n g u I T g u Y n g u L L g u K 3 g u L j g u J X g u K r g u L L g u K v g u I H g u K P g u K P g u K E g K E l O R F V T K S B c d T A w M 2 V c d T A w M 2 U g 4 L i n 4 L i x 4 L i q 4 L i U 4 L i 4 4 L i t 4 L i 4 4 L i V 4 L i q 4 L i y 4 L i r 4 L i B 4 L i j 4 L i j 4 L i h 4 L m B 4 L i l 4 L i w 4 L m A 4 L i E 4 L i j 4 L i 3 4 L m I 4 L i t 4 L i H 4 L i I 4 L i x 4 L i B 4 L i j I C h J T U 0 p L 0 F 1 d G 9 S Z W 1 v d m V k Q 2 9 s d W 1 u c z E u e + C 4 l e C 5 i O C 4 s + C 4 q u C 4 u O C 4 l C w z f S Z x d W 9 0 O y w m c X V v d D t T Z W N 0 a W 9 u M S / g u K r g u L T g u J n g u I T g u Y n g u L L g u K 3 g u L j g u J X g u K r g u L L g u K v g u I H g u K P g u K P g u K E g K E l O R F V T K S B c d T A w M 2 V c d T A w M 2 U g 4 L i n 4 L i x 4 L i q 4 L i U 4 L i 4 4 L i t 4 L i 4 4 L i V 4 L i q 4 L i y 4 L i r 4 L i B 4 L i j 4 L i j 4 L i h 4 L m B 4 L i l 4 L i w 4 L m A 4 L i E 4 L i j 4 L i 3 4 L m I 4 L i t 4 L i H 4 L i I 4 L i x 4 L i B 4 L i j I C h J T U 0 p L 0 F 1 d G 9 S Z W 1 v d m V k Q 2 9 s d W 1 u c z E u e + C 4 p e C 5 i O C 4 s u C 4 q u C 4 u O C 4 l C w 0 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p e C 4 t e C 5 i O C 4 o u C 4 m S D g u Y H g u J v g u K X g u I c s N X 0 m c X V v d D s s J n F 1 b 3 Q 7 U 2 V j d G l v b j E v 4 L i q 4 L i 0 4 L i Z 4 L i E 4 L m J 4 L i y 4 L i t 4 L i 4 4 L i V 4 L i q 4 L i y 4 L i r 4 L i B 4 L i j 4 L i j 4 L i h I C h J T k R V U y k g X H U w M D N l X H U w M D N l I O C 4 p + C 4 s e C 4 q u C 4 l O C 4 u O C 4 r e C 4 u O C 4 l e C 4 q u C 4 s u C 4 q + C 4 g e C 4 o + C 4 o + C 4 o e C 5 g e C 4 p e C 4 s O C 5 g O C 4 h O C 4 o + C 4 t + C 5 i O C 4 r e C 4 h + C 4 i O C 4 s e C 4 g e C 4 o y A o S U 1 N K S 9 B d X R v U m V t b 3 Z l Z E N v b H V t b n M x L n s l 4 L m A 4 L i b 4 L i l 4 L i 1 4 L m I 4 L i i 4 L i Z I O C 5 g e C 4 m + C 4 p e C 4 h y w 2 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v g u L f g u Y n g u K 0 s N 3 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C 4 L i y 4 L i i L D h 9 J n F 1 b 3 Q 7 L C Z x d W 9 0 O 1 N l Y 3 R p b 2 4 x L + C 4 q u C 4 t O C 4 m e C 4 h O C 5 i e C 4 s u C 4 r e C 4 u O C 4 l e C 4 q u C 4 s u C 4 q + C 4 g e C 4 o + C 4 o + C 4 o S A o S U 5 E V V M p I F x 1 M D A z Z V x 1 M D A z Z S D g u K f g u L H g u K r g u J T g u L j g u K 3 g u L j g u J X g u K r g u L L g u K v g u I H g u K P g u K P g u K H g u Y H g u K X g u L D g u Y D g u I T g u K P g u L f g u Y j g u K 3 g u I f g u I j g u L H g u I H g u K M g K E l N T S k v Q X V 0 b 1 J l b W 9 2 Z W R D b 2 x 1 b W 5 z M S 5 7 4 L i b 4 L i j 4 L i 0 4 L i h 4 L i y 4 L i T I C j g u K v g u L j g u Y n g u J k p L D l 9 J n F 1 b 3 Q 7 L C Z x d W 9 0 O 1 N l Y 3 R p b 2 4 x L + C 4 q u C 4 t O C 4 m e C 4 h O C 5 i e C 4 s u C 4 r e C 4 u O C 4 l e C 4 q u C 4 s u C 4 q + C 4 g e C 4 o + C 4 o + C 4 o S A o S U 5 E V V M p I F x 1 M D A z Z V x 1 M D A z Z S D g u K f g u L H g u K r g u J T g u L j g u K 3 g u L j g u J X g u K r g u L L g u K v g u I H g u K P g u K P g u K H g u Y H g u K X g u L D g u Y D g u I T g u K P g u L f g u Y j g u K 3 g u I f g u I j g u L H g u I H g u K M g K E l N T S 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y k v R G F 0 Y T E x 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I 1 N T A x O D h 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m B 4 L i f 4 L i K 4 L i x 4 L m I 4 L i Z I C h G Q V N I S U 9 O K S 9 B d X R v U m V t b 3 Z l Z E N v b H V t b n M x L n v g u K v g u K X g u L H g u I H g u J f g u K P g u L H g u J 7 g u K L g u Y w s M H 0 m c X V v d D s s J n F 1 b 3 Q 7 U 2 V j d G l v b j E v 4 L i q 4 L i 0 4 L i Z 4 L i E 4 L m J 4 L i y 4 L i t 4 L i 4 4 L i b 4 L m C 4 L i g 4 L i E 4 L i a 4 L i j 4 L i 0 4 L m C 4 L i g 4 L i E I C h D T 0 5 T V U 1 Q K S B c d T A w M 2 V c d T A w M 2 U g 4 L m B 4 L i f 4 L i K 4 L i x 4 L m I 4 L i Z I C h G Q V N I S U 9 O K S 9 B d X R v U m V t b 3 Z l Z E N v b H V t b n M x L n v g u Y D g u J v g u L T g u J Q s M X 0 m c X V v d D s s J n F 1 b 3 Q 7 U 2 V j d G l v b j E v 4 L i q 4 L i 0 4 L i Z 4 L i E 4 L m J 4 L i y 4 L i t 4 L i 4 4 L i b 4 L m C 4 L i g 4 L i E 4 L i a 4 L i j 4 L i 0 4 L m C 4 L i g 4 L i E I C h D T 0 5 T V U 1 Q K S B c d T A w M 2 V c d T A w M 2 U g 4 L m B 4 L i f 4 L i K 4 L i x 4 L m I 4 L i Z I C h G Q V N I S U 9 O K S 9 B d X R v U m V t b 3 Z l Z E N v b H V t b n M x L n v g u K r g u L n g u I f g u K r g u L j g u J Q s M n 0 m c X V v d D s s J n F 1 b 3 Q 7 U 2 V j d G l v b j E v 4 L i q 4 L i 0 4 L i Z 4 L i E 4 L m J 4 L i y 4 L i t 4 L i 4 4 L i b 4 L m C 4 L i g 4 L i E 4 L i a 4 L i j 4 L i 0 4 L m C 4 L i g 4 L i E I C h D T 0 5 T V U 1 Q K S B c d T A w M 2 V c d T A w M 2 U g 4 L m B 4 L i f 4 L i K 4 L i x 4 L m I 4 L i Z I C h G Q V N I S U 9 O K S 9 B d X R v U m V t b 3 Z l Z E N v b H V t b n M x L n v g u J X g u Y j g u L P g u K r g u L j g u J Q s M 3 0 m c X V v d D s s J n F 1 b 3 Q 7 U 2 V j d G l v b j E v 4 L i q 4 L i 0 4 L i Z 4 L i E 4 L m J 4 L i y 4 L i t 4 L i 4 4 L i b 4 L m C 4 L i g 4 L i E 4 L i a 4 L i j 4 L i 0 4 L m C 4 L i g 4 L i E I C h D T 0 5 T V U 1 Q K S B c d T A w M 2 V c d T A w M 2 U g 4 L m B 4 L i f 4 L i K 4 L i x 4 L m I 4 L i Z I C h G Q V N I S U 9 O K S 9 B d X R v U m V t b 3 Z l Z E N v b H V t b n M x L n v g u K X g u Y j g u L L g u K r g u L j g u J Q s N H 0 m c X V v d D s s J n F 1 b 3 Q 7 U 2 V j d G l v b j E v 4 L i q 4 L i 0 4 L i Z 4 L i E 4 L m J 4 L i y 4 L i t 4 L i 4 4 L i b 4 L m C 4 L i g 4 L i E 4 L i a 4 L i j 4 L i 0 4 L m C 4 L i g 4 L i E I C h D T 0 5 T V U 1 Q K S B c d T A w M 2 V c d T A w M 2 U g 4 L m B 4 L i f 4 L i K 4 L i x 4 L m I 4 L i Z I C h G Q V N I S U 9 O K S 9 B d X R v U m V t b 3 Z l Z E N v b H V t b n M x L n v g u Y D g u J v g u K X g u L X g u Y j g u K L g u J k g 4 L m B 4 L i b 4 L i l 4 L i H L D V 9 J n F 1 b 3 Q 7 L C Z x d W 9 0 O 1 N l Y 3 R p b 2 4 x L + C 4 q u C 4 t O C 4 m e C 4 h O C 5 i e C 4 s u C 4 r e C 4 u O C 4 m + C 5 g u C 4 o O C 4 h O C 4 m u C 4 o + C 4 t O C 5 g u C 4 o O C 4 h C A o Q 0 9 O U 1 V N U C k g X H U w M D N l X H U w M D N l I O C 5 g e C 4 n + C 4 i u C 4 s e C 5 i O C 4 m S A o R k F T S E l P T i k v Q X V 0 b 1 J l b W 9 2 Z W R D b 2 x 1 b W 5 z M S 5 7 J e C 5 g O C 4 m + C 4 p e C 4 t e C 5 i O C 4 o u C 4 m S D g u Y H g u J v g u K X g u I c s N n 0 m c X V v d D s s J n F 1 b 3 Q 7 U 2 V j d G l v b j E v 4 L i q 4 L i 0 4 L i Z 4 L i E 4 L m J 4 L i y 4 L i t 4 L i 4 4 L i b 4 L m C 4 L i g 4 L i E 4 L i a 4 L i j 4 L i 0 4 L m C 4 L i g 4 L i E I C h D T 0 5 T V U 1 Q K S B c d T A w M 2 V c d T A w M 2 U g 4 L m B 4 L i f 4 L i K 4 L i x 4 L m I 4 L i Z I C h G Q V N I S U 9 O K S 9 B d X R v U m V t b 3 Z l Z E N v b H V t b n M x L n v g u Y D g u K r g u J n g u K 0 g 4 L i L 4 L i 3 4 L m J 4 L i t L D d 9 J n F 1 b 3 Q 7 L C Z x d W 9 0 O 1 N l Y 3 R p b 2 4 x L + C 4 q u C 4 t O C 4 m e C 4 h O C 5 i e C 4 s u C 4 r e C 4 u O C 4 m + C 5 g u C 4 o O C 4 h O C 4 m u C 4 o + C 4 t O C 5 g u C 4 o O C 4 h C A o Q 0 9 O U 1 V N U C k g X H U w M D N l X H U w M D N l I O C 5 g e C 4 n + C 4 i u C 4 s e C 5 i O C 4 m S A o R k F T S E l P T i k v Q X V 0 b 1 J l b W 9 2 Z W R D b 2 x 1 b W 5 z M S 5 7 4 L m A 4 L i q 4 L i Z 4 L i t I O C 4 g u C 4 s u C 4 o i w 4 f S Z x d W 9 0 O y w m c X V v d D t T Z W N 0 a W 9 u M S / g u K r g u L T g u J n g u I T g u Y n g u L L g u K 3 g u L j g u J v g u Y L g u K D g u I T g u J r g u K P g u L T g u Y L g u K D g u I Q g K E N P T l N V T V A p I F x 1 M D A z Z V x 1 M D A z Z S D g u Y H g u J / g u I r g u L H g u Y j g u J k g K E Z B U 0 h J T 0 4 p L 0 F 1 d G 9 S Z W 1 v d m V k Q 2 9 s d W 1 u c z E u e + C 4 m + C 4 o + C 4 t O C 4 o e C 4 s u C 4 k y A o 4 L i r 4 L i 4 4 L m J 4 L i Z K S w 5 f S Z x d W 9 0 O y w m c X V v d D t T Z W N 0 a W 9 u M S / g u K r g u L T g u J n g u I T g u Y n g u L L g u K 3 g u L j g u J v g u Y L g u K D g u I T g u J r g u K P g u L T g u Y L g u K D g u I Q g K E N P T l N V T V A p I F x 1 M D A z Z V x 1 M D A z Z S D g u Y H g u J / g u I r g u L H g u Y j g u J k g K E Z B U 0 h J 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Y H g u J / g u I r g u L H g u Y j g u J k g K E Z B U 0 h J T 0 4 p L 0 F 1 d G 9 S Z W 1 v d m V k Q 2 9 s d W 1 u c z E u e + C 4 q + C 4 p e C 4 s e C 4 g e C 4 l + C 4 o + C 4 s e C 4 n u C 4 o u C 5 j C w w f S Z x d W 9 0 O y w m c X V v d D t T Z W N 0 a W 9 u M S / g u K r g u L T g u J n g u I T g u Y n g u L L g u K 3 g u L j g u J v g u Y L g u K D g u I T g u J r g u K P g u L T g u Y L g u K D g u I Q g K E N P T l N V T V A p I F x 1 M D A z Z V x 1 M D A z Z S D g u Y H g u J / g u I r g u L H g u Y j g u J k g K E Z B U 0 h J T 0 4 p L 0 F 1 d G 9 S Z W 1 v d m V k Q 2 9 s d W 1 u c z E u e + C 5 g O C 4 m + C 4 t O C 4 l C w x f S Z x d W 9 0 O y w m c X V v d D t T Z W N 0 a W 9 u M S / g u K r g u L T g u J n g u I T g u Y n g u L L g u K 3 g u L j g u J v g u Y L g u K D g u I T g u J r g u K P g u L T g u Y L g u K D g u I Q g K E N P T l N V T V A p I F x 1 M D A z Z V x 1 M D A z Z S D g u Y H g u J / g u I r g u L H g u Y j g u J k g K E Z B U 0 h J T 0 4 p L 0 F 1 d G 9 S Z W 1 v d m V k Q 2 9 s d W 1 u c z E u e + C 4 q u C 4 u e C 4 h + C 4 q u C 4 u O C 4 l C w y f S Z x d W 9 0 O y w m c X V v d D t T Z W N 0 a W 9 u M S / g u K r g u L T g u J n g u I T g u Y n g u L L g u K 3 g u L j g u J v g u Y L g u K D g u I T g u J r g u K P g u L T g u Y L g u K D g u I Q g K E N P T l N V T V A p I F x 1 M D A z Z V x 1 M D A z Z S D g u Y H g u J / g u I r g u L H g u Y j g u J k g K E Z B U 0 h J T 0 4 p L 0 F 1 d G 9 S Z W 1 v d m V k Q 2 9 s d W 1 u c z E u e + C 4 l e C 5 i O C 4 s + C 4 q u C 4 u O C 4 l C w z f S Z x d W 9 0 O y w m c X V v d D t T Z W N 0 a W 9 u M S / g u K r g u L T g u J n g u I T g u Y n g u L L g u K 3 g u L j g u J v g u Y L g u K D g u I T g u J r g u K P g u L T g u Y L g u K D g u I Q g K E N P T l N V T V A p I F x 1 M D A z Z V x 1 M D A z Z S D g u Y H g u J / g u I r g u L H g u Y j g u J k g K E Z B U 0 h J T 0 4 p L 0 F 1 d G 9 S Z W 1 v d m V k Q 2 9 s d W 1 u c z E u e + C 4 p e C 5 i O C 4 s u C 4 q u C 4 u O C 4 l C w 0 f S Z x d W 9 0 O y w m c X V v d D t T Z W N 0 a W 9 u M S / g u K r g u L T g u J n g u I T g u Y n g u L L g u K 3 g u L j g u J v g u Y L g u K D g u I T g u J r g u K P g u L T g u Y L g u K D g u I Q g K E N P T l N V T V A p I F x 1 M D A z Z V x 1 M D A z Z S D g u Y H g u J / g u I r g u L H g u Y j g u J k g K E Z B U 0 h J T 0 4 p L 0 F 1 d G 9 S Z W 1 v d m V k Q 2 9 s d W 1 u c z E u e + C 5 g O C 4 m + C 4 p e C 4 t e C 5 i O C 4 o u C 4 m S D g u Y H g u J v g u K X g u I c s N X 0 m c X V v d D s s J n F 1 b 3 Q 7 U 2 V j d G l v b j E v 4 L i q 4 L i 0 4 L i Z 4 L i E 4 L m J 4 L i y 4 L i t 4 L i 4 4 L i b 4 L m C 4 L i g 4 L i E 4 L i a 4 L i j 4 L i 0 4 L m C 4 L i g 4 L i E I C h D T 0 5 T V U 1 Q K S B c d T A w M 2 V c d T A w M 2 U g 4 L m B 4 L i f 4 L i K 4 L i x 4 L m I 4 L i Z I C h G Q V N I S U 9 O K S 9 B d X R v U m V t b 3 Z l Z E N v b H V t b n M x L n s l 4 L m A 4 L i b 4 L i l 4 L i 1 4 L m I 4 L i i 4 L i Z I O C 5 g e C 4 m + C 4 p e C 4 h y w 2 f S Z x d W 9 0 O y w m c X V v d D t T Z W N 0 a W 9 u M S / g u K r g u L T g u J n g u I T g u Y n g u L L g u K 3 g u L j g u J v g u Y L g u K D g u I T g u J r g u K P g u L T g u Y L g u K D g u I Q g K E N P T l N V T V A p I F x 1 M D A z Z V x 1 M D A z Z S D g u Y H g u J / g u I r g u L H g u Y j g u J k g K E Z B U 0 h J T 0 4 p L 0 F 1 d G 9 S Z W 1 v d m V k Q 2 9 s d W 1 u c z E u e + C 5 g O C 4 q u C 4 m e C 4 r S D g u I v g u L f g u Y n g u K 0 s N 3 0 m c X V v d D s s J n F 1 b 3 Q 7 U 2 V j d G l v b j E v 4 L i q 4 L i 0 4 L i Z 4 L i E 4 L m J 4 L i y 4 L i t 4 L i 4 4 L i b 4 L m C 4 L i g 4 L i E 4 L i a 4 L i j 4 L i 0 4 L m C 4 L i g 4 L i E I C h D T 0 5 T V U 1 Q K S B c d T A w M 2 V c d T A w M 2 U g 4 L m B 4 L i f 4 L i K 4 L i x 4 L m I 4 L i Z I C h G Q V N I S U 9 O K S 9 B d X R v U m V t b 3 Z l Z E N v b H V t b n M x L n v g u Y D g u K r g u J n g u K 0 g 4 L i C 4 L i y 4 L i i L D h 9 J n F 1 b 3 Q 7 L C Z x d W 9 0 O 1 N l Y 3 R p b 2 4 x L + C 4 q u C 4 t O C 4 m e C 4 h O C 5 i e C 4 s u C 4 r e C 4 u O C 4 m + C 5 g u C 4 o O C 4 h O C 4 m u C 4 o + C 4 t O C 5 g u C 4 o O C 4 h C A o Q 0 9 O U 1 V N U C k g X H U w M D N l X H U w M D N l I O C 5 g e C 4 n + C 4 i u C 4 s e C 5 i O C 4 m S A o R k F T S E l P T i k v Q X V 0 b 1 J l b W 9 2 Z W R D b 2 x 1 b W 5 z M S 5 7 4 L i b 4 L i j 4 L i 0 4 L i h 4 L i y 4 L i T I C j g u K v g u L j g u Y n g u J k p L D l 9 J n F 1 b 3 Q 7 L C Z x d W 9 0 O 1 N l Y 3 R p b 2 4 x L + C 4 q u C 4 t O C 4 m e C 4 h O C 5 i e C 4 s u C 4 r e C 4 u O C 4 m + C 5 g u C 4 o O C 4 h O C 4 m u C 4 o + C 4 t O C 5 g u C 4 o O C 4 h C A o Q 0 9 O U 1 V N U C k g X H U w M D N l X H U w M D N l I O C 5 g e C 4 n + C 4 i u C 4 s e C 5 i O C 4 m S A o R k F T S E l P T 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z 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y k v R G F 0 Y T Q 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j k x O T I 3 M V 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I L g u K 3 g u I f g u Y P g u I r g u Y n g u Y P g u J n g u I T g u K P g u L H g u K f g u Y D g u K P g u L f g u K 3 g u J n g u Y H g u K X g u L D g u K r g u L P g u J n g u L H g u I H g u I f g u L L g u J k g K E h P T U U p L 0 F 1 d G 9 S Z W 1 v d m V k Q 2 9 s d W 1 u c z E u e + C 4 q + C 4 p e C 4 s e C 4 g e C 4 l + C 4 o + C 4 s e C 4 n u C 4 o u C 5 j C w w 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t O C 4 l C w x 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q u C 4 u e C 4 h + C 4 q u C 4 u O C 4 l C w y 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l e C 5 i O C 4 s + C 4 q u C 4 u O C 4 l C w z 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p e C 5 i O C 4 s u C 4 q u C 4 u O C 4 l C w 0 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p e C 4 t e C 5 i O C 4 o u C 4 m S D g u Y H g u J v g u K X g u I c s N 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s l 4 L m A 4 L i b 4 L i l 4 L i 1 4 L m I 4 L i i 4 L i Z I O C 5 g e C 4 m + C 4 p e C 4 h y w 2 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v g u L f g u Y n g u K 0 s N 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C 4 L i y 4 L i i L D h 9 J n F 1 b 3 Q 7 L C Z x d W 9 0 O 1 N l Y 3 R p b 2 4 x L + C 4 q u C 4 t O C 4 m e C 4 h O C 5 i e C 4 s u C 4 r e C 4 u O C 4 m + C 5 g u C 4 o O C 4 h O C 4 m u C 4 o + C 4 t O C 5 g u C 4 o O C 4 h C A o Q 0 9 O U 1 V N U C k g X H U w M D N l X H U w M D N l I O C 4 g u C 4 r e C 4 h + C 5 g + C 4 i u C 5 i e C 5 g + C 4 m e C 4 h O C 4 o + C 4 s e C 4 p + C 5 g O C 4 o + C 4 t + C 4 r e C 4 m e C 5 g e C 4 p e C 4 s O C 4 q u C 4 s + C 4 m e C 4 s e C 4 g e C 4 h + C 4 s u C 4 m S A o S E 9 N R S k v Q X V 0 b 1 J l b W 9 2 Z W R D b 2 x 1 b W 5 z M S 5 7 4 L i b 4 L i j 4 L i 0 4 L i h 4 L i y 4 L i T I C j g u K v g u L j g u Y n g u J k p L D l 9 J n F 1 b 3 Q 7 L C Z x d W 9 0 O 1 N l Y 3 R p b 2 4 x L + C 4 q u C 4 t O C 4 m e C 4 h O C 5 i e C 4 s u C 4 r e C 4 u O C 4 m + C 5 g u C 4 o O C 4 h O C 4 m u C 4 o + C 4 t O C 5 g u C 4 o O C 4 h C A o Q 0 9 O U 1 V N U C k g X H U w M D N l X H U w M D N l I O C 4 g u C 4 r e C 4 h + C 5 g + C 4 i u C 5 i e C 5 g + C 4 m e C 4 h O C 4 o + C 4 s e C 4 p + C 5 g O C 4 o + C 4 t + C 4 r e C 4 m e C 5 g e C 4 p e C 4 s O C 4 q u C 4 s + C 4 m e C 4 s e C 4 g e C 4 h + C 4 s u C 4 m S A o S E 9 N R S k v Q X V 0 b 1 J l b W 9 2 Z W R D b 2 x 1 b W 5 z M S 5 7 4 L i h 4 L i 5 4 L i l 4 L i E 4 L m I 4 L i y I C h c d T A w M j c w M D A g 4 L i a 4 L i y 4 L i X K S w x M H 0 m c X V v d D t d L C Z x d W 9 0 O 0 N v b H V t b k N v d W 5 0 J n F 1 b 3 Q 7 O j E x L C Z x d W 9 0 O 0 t l e U N v b H V t b k 5 h b W V z J n F 1 b 3 Q 7 O l t d L C Z x d W 9 0 O 0 N v b H V t b k l k Z W 5 0 a X R p Z X M m c X V v d D s 6 W y Z x d W 9 0 O 1 N l Y 3 R p b 2 4 x L + C 4 q u C 4 t O C 4 m e C 4 h O C 5 i e C 4 s u C 4 r e C 4 u O C 4 m + C 5 g u C 4 o O C 4 h O C 4 m u C 4 o + C 4 t O C 5 g u C 4 o O C 4 h C A o Q 0 9 O U 1 V N U C k g X H U w M D N l X H U w M D N l I O C 4 g u C 4 r e C 4 h + C 5 g + C 4 i u C 5 i e C 5 g + C 4 m e C 4 h O C 4 o + C 4 s e C 4 p + C 5 g O C 4 o + C 4 t + C 4 r e C 4 m e C 5 g e C 4 p e C 4 s O C 4 q u C 4 s + C 4 m e C 4 s e C 4 g e C 4 h + C 4 s u C 4 m S A o S E 9 N R S k v Q X V 0 b 1 J l b W 9 2 Z W R D b 2 x 1 b W 5 z M S 5 7 4 L i r 4 L i l 4 L i x 4 L i B 4 L i X 4 L i j 4 L i x 4 L i e 4 L i i 4 L m M L D B 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0 4 L i U L D F 9 J n F 1 b 3 Q 7 L C Z x d W 9 0 O 1 N l Y 3 R p b 2 4 x L + C 4 q u C 4 t O C 4 m e C 4 h O C 5 i e C 4 s u C 4 r e C 4 u O C 4 m + C 5 g u C 4 o O C 4 h O C 4 m u C 4 o + C 4 t O C 5 g u C 4 o O C 4 h C A o Q 0 9 O U 1 V N U C k g X H U w M D N l X H U w M D N l I O C 4 g u C 4 r e C 4 h + C 5 g + C 4 i u C 5 i e C 5 g + C 4 m e C 4 h O C 4 o + C 4 s e C 4 p + C 5 g O C 4 o + C 4 t + C 4 r e C 4 m e C 5 g e C 4 p e C 4 s O C 4 q u C 4 s + C 4 m e C 4 s e C 4 g e C 4 h + C 4 s u C 4 m S A o S E 9 N R S k v Q X V 0 b 1 J l b W 9 2 Z W R D b 2 x 1 b W 5 z M S 5 7 4 L i q 4 L i 5 4 L i H 4 L i q 4 L i 4 4 L i U L D J 9 J n F 1 b 3 Q 7 L C Z x d W 9 0 O 1 N l Y 3 R p b 2 4 x L + C 4 q u C 4 t O C 4 m e C 4 h O C 5 i e C 4 s u C 4 r e C 4 u O C 4 m + C 5 g u C 4 o O C 4 h O C 4 m u C 4 o + C 4 t O C 5 g u C 4 o O C 4 h C A o Q 0 9 O U 1 V N U C k g X H U w M D N l X H U w M D N l I O C 4 g u C 4 r e C 4 h + C 5 g + C 4 i u C 5 i e C 5 g + C 4 m e C 4 h O C 4 o + C 4 s e C 4 p + C 5 g O C 4 o + C 4 t + C 4 r e C 4 m e C 5 g e C 4 p e C 4 s O C 4 q u C 4 s + C 4 m e C 4 s e C 4 g e C 4 h + C 4 s u C 4 m S A o S E 9 N R S k v Q X V 0 b 1 J l b W 9 2 Z W R D b 2 x 1 b W 5 z M S 5 7 4 L i V 4 L m I 4 L i z 4 L i q 4 L i 4 4 L i U L D N 9 J n F 1 b 3 Q 7 L C Z x d W 9 0 O 1 N l Y 3 R p b 2 4 x L + C 4 q u C 4 t O C 4 m e C 4 h O C 5 i e C 4 s u C 4 r e C 4 u O C 4 m + C 5 g u C 4 o O C 4 h O C 4 m u C 4 o + C 4 t O C 5 g u C 4 o O C 4 h C A o Q 0 9 O U 1 V N U C k g X H U w M D N l X H U w M D N l I O C 4 g u C 4 r e C 4 h + C 5 g + C 4 i u C 5 i e C 5 g + C 4 m e C 4 h O C 4 o + C 4 s e C 4 p + C 5 g O C 4 o + C 4 t + C 4 r e C 4 m e C 5 g e C 4 p e C 4 s O C 4 q u C 4 s + C 4 m e C 4 s e C 4 g e C 4 h + C 4 s u C 4 m S A o S E 9 N R S k v Q X V 0 b 1 J l b W 9 2 Z W R D b 2 x 1 b W 5 z M S 5 7 4 L i l 4 L m I 4 L i y 4 L i q 4 L i 4 4 L i U L D R 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l 4 L i 1 4 L m I 4 L i i 4 L i Z I O C 5 g e C 4 m + C 4 p e C 4 h y w 1 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y X g u Y D g u J v g u K X g u L X g u Y j g u K L g u J k g 4 L m B 4 L i b 4 L i l 4 L i H L D Z 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i + C 4 t + C 5 i e C 4 r S w 3 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L g u L L g u K I s O 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v g u K P g u L T g u K H g u L L g u J M g K O C 4 q + C 4 u O C 5 i e C 4 m S k s O 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M 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z K S 9 E Y X R h N 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z O T M 2 N T N 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i C 4 L i t 4 L i H 4 L m D 4 L i K 4 L m J 4 L i q 4 L m I 4 L i n 4 L i Z 4 L i V 4 L i x 4 L i n 4 L m B 4 L i l 4 L i w 4 L m A 4 L i n 4 L i K 4 L i g 4 L i x 4 L i T 4 L i R 4 L m M I C h Q R V J T T 0 4 p L 0 F 1 d G 9 S Z W 1 v d m V k Q 2 9 s d W 1 u c z E u e + C 4 q + C 4 p e C 4 s e C 4 g e C 4 l + C 4 o + C 4 s e C 4 n u C 4 o u C 5 j C w w 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0 4 L i U L D F 9 J n F 1 b 3 Q 7 L C Z x d W 9 0 O 1 N l Y 3 R p b 2 4 x L + C 4 q u C 4 t O C 4 m e C 4 h O C 5 i e C 4 s u C 4 r e C 4 u O C 4 m + C 5 g u C 4 o O C 4 h O C 4 m u C 4 o + C 4 t O C 5 g u C 4 o O C 4 h C A o Q 0 9 O U 1 V N U C k g X H U w M D N l X H U w M D N l I O C 4 g u C 4 r e C 4 h + C 5 g + C 4 i u C 5 i e C 4 q u C 5 i O C 4 p + C 4 m e C 4 l e C 4 s e C 4 p + C 5 g e C 4 p e C 4 s O C 5 g O C 4 p + C 4 i u C 4 o O C 4 s e C 4 k + C 4 k e C 5 j C A o U E V S U 0 9 O K S 9 B d X R v U m V t b 3 Z l Z E N v b H V t b n M x L n v g u K r g u L n g u I f g u K r g u L j g u J Q s M n 0 m c X V v d D s s J n F 1 b 3 Q 7 U 2 V j d G l v b j E v 4 L i q 4 L i 0 4 L i Z 4 L i E 4 L m J 4 L i y 4 L i t 4 L i 4 4 L i b 4 L m C 4 L i g 4 L i E 4 L i a 4 L i j 4 L i 0 4 L m C 4 L i g 4 L i E I C h D T 0 5 T V U 1 Q K S B c d T A w M 2 V c d T A w M 2 U g 4 L i C 4 L i t 4 L i H 4 L m D 4 L i K 4 L m J 4 L i q 4 L m I 4 L i n 4 L i Z 4 L i V 4 L i x 4 L i n 4 L m B 4 L i l 4 L i w 4 L m A 4 L i n 4 L i K 4 L i g 4 L i x 4 L i T 4 L i R 4 L m M I C h Q R V J T T 0 4 p L 0 F 1 d G 9 S Z W 1 v d m V k Q 2 9 s d W 1 u c z E u e + C 4 l e C 5 i O C 4 s + C 4 q u C 4 u O C 4 l C w z f S Z x d W 9 0 O y w m c X V v d D t T Z W N 0 a W 9 u M S / g u K r g u L T g u J n g u I T g u Y n g u L L g u K 3 g u L j g u J v g u Y L g u K D g u I T g u J r g u K P g u L T g u Y L g u K D g u I Q g K E N P T l N V T V A p I F x 1 M D A z Z V x 1 M D A z Z S D g u I L g u K 3 g u I f g u Y P g u I r g u Y n g u K r g u Y j g u K f g u J n g u J X g u L H g u K f g u Y H g u K X g u L D g u Y D g u K f g u I r g u K D g u L H g u J P g u J H g u Y w g K F B F U l N P T i k v Q X V 0 b 1 J l b W 9 2 Z W R D b 2 x 1 b W 5 z M S 5 7 4 L i l 4 L m I 4 L i y 4 L i q 4 L i 4 4 L i U L D R 9 J n F 1 b 3 Q 7 L C Z x d W 9 0 O 1 N l Y 3 R p b 2 4 x L + C 4 q u C 4 t O C 4 m e C 4 h O C 5 i e C 4 s u C 4 r e C 4 u O C 4 m + C 5 g u C 4 o O C 4 h O C 4 m u C 4 o + C 4 t O C 5 g u C 4 o O C 4 h C A o Q 0 9 O U 1 V N U C k g X H U w M D N l X H U w M D N l I O C 4 g u C 4 r e C 4 h + C 5 g + C 4 i u C 5 i e C 4 q u C 5 i O C 4 p + C 4 m e C 4 l e C 4 s e C 4 p + C 5 g e C 4 p e C 4 s O C 5 g O C 4 p + C 4 i u C 4 o O C 4 s e C 4 k + C 4 k e C 5 j C A o U E V S U 0 9 O K S 9 B d X R v U m V t b 3 Z l Z E N v b H V t b n M x L n v g u Y D g u J v g u K X g u L X g u Y j g u K L g u J k g 4 L m B 4 L i b 4 L i l 4 L i H L D V 9 J n F 1 b 3 Q 7 L C Z x d W 9 0 O 1 N l Y 3 R p b 2 4 x L + C 4 q u C 4 t O C 4 m e C 4 h O C 5 i e C 4 s u C 4 r e C 4 u O C 4 m + C 5 g u C 4 o O C 4 h O C 4 m u C 4 o + C 4 t O C 5 g u C 4 o O C 4 h C A o Q 0 9 O U 1 V N U C k g X H U w M D N l X H U w M D N l I O C 4 g u C 4 r e C 4 h + C 5 g + C 4 i u C 5 i e C 4 q u C 5 i O C 4 p + C 4 m e C 4 l e C 4 s e C 4 p + C 5 g e C 4 p e C 4 s O C 5 g O C 4 p + C 4 i u C 4 o O C 4 s e C 4 k + C 4 k e C 5 j C A o U E V S U 0 9 O K S 9 B d X R v U m V t b 3 Z l Z E N v b H V t b n M x L n s l 4 L m A 4 L i b 4 L i l 4 L i 1 4 L m I 4 L i i 4 L i Z I O C 5 g e C 4 m + C 4 p e C 4 h y w 2 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i + C 4 t + C 5 i e C 4 r S w 3 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g u C 4 s u C 4 o i w 4 f S Z x d W 9 0 O y w m c X V v d D t T Z W N 0 a W 9 u M S / g u K r g u L T g u J n g u I T g u Y n g u L L g u K 3 g u L j g u J v g u Y L g u K D g u I T g u J r g u K P g u L T g u Y L g u K D g u I Q g K E N P T l N V T V A p I F x 1 M D A z Z V x 1 M D A z Z S D g u I L g u K 3 g u I f g u Y P g u I r g u Y n g u K r g u Y j g u K f g u J n g u J X g u L H g u K f g u Y H g u K X g u L D g u Y D g u K f g u I r g u K D g u L H g u J P g u J H g u Y w g K F B F U l N P T i k v Q X V 0 b 1 J l b W 9 2 Z W R D b 2 x 1 b W 5 z M S 5 7 4 L i b 4 L i j 4 L i 0 4 L i h 4 L i y 4 L i T I C j g u K v g u L j g u Y n g u J k p L D l 9 J n F 1 b 3 Q 7 L C Z x d W 9 0 O 1 N l Y 3 R p b 2 4 x L + C 4 q u C 4 t O C 4 m e C 4 h O C 5 i e C 4 s u C 4 r e C 4 u O C 4 m + C 5 g u C 4 o O C 4 h O C 4 m u C 4 o + C 4 t O C 5 g u C 4 o O C 4 h C A o Q 0 9 O U 1 V N U C k g X H U w M D N l X H U w M D N l I O C 4 g u C 4 r e C 4 h + C 5 g + C 4 i u C 5 i e C 4 q u C 5 i O C 4 p + C 4 m e C 4 l e C 4 s e C 4 p + C 5 g e C 4 p e C 4 s O C 5 g O C 4 p + C 4 i u C 4 o O C 4 s e C 4 k + C 4 k e C 5 j C A o U E V S U 0 9 O K S 9 B d X R v U m V t b 3 Z l Z E N v b H V t b n M x L n v g u K H g u L n g u K X g u I T g u Y j g u L I g K F x 1 M D A y N z A w M C D g u J r g u L L g u J c p L D E w f S Z x d W 9 0 O 1 0 s J n F 1 b 3 Q 7 Q 2 9 s d W 1 u Q 2 9 1 b n Q m c X V v d D s 6 M T E s J n F 1 b 3 Q 7 S 2 V 5 Q 2 9 s d W 1 u T m F t Z X M m c X V v d D s 6 W 1 0 s J n F 1 b 3 Q 7 Q 2 9 s d W 1 u S W R l b n R p d G l l c y Z x d W 9 0 O z p b J n F 1 b 3 Q 7 U 2 V j d G l v b j E v 4 L i q 4 L i 0 4 L i Z 4 L i E 4 L m J 4 L i y 4 L i t 4 L i 4 4 L i b 4 L m C 4 L i g 4 L i E 4 L i a 4 L i j 4 L i 0 4 L m C 4 L i g 4 L i E I C h D T 0 5 T V U 1 Q K S B c d T A w M 2 V c d T A w M 2 U g 4 L i C 4 L i t 4 L i H 4 L m D 4 L i K 4 L m J 4 L i q 4 L m I 4 L i n 4 L i Z 4 L i V 4 L i x 4 L i n 4 L m B 4 L i l 4 L i w 4 L m A 4 L i n 4 L i K 4 L i g 4 L i x 4 L i T 4 L i R 4 L m M I C h Q R V J T T 0 4 p L 0 F 1 d G 9 S Z W 1 v d m V k Q 2 9 s d W 1 u c z E u e + C 4 q + C 4 p e C 4 s e C 4 g e C 4 l + C 4 o + C 4 s e C 4 n u C 4 o u C 5 j C w w 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0 4 L i U L D F 9 J n F 1 b 3 Q 7 L C Z x d W 9 0 O 1 N l Y 3 R p b 2 4 x L + C 4 q u C 4 t O C 4 m e C 4 h O C 5 i e C 4 s u C 4 r e C 4 u O C 4 m + C 5 g u C 4 o O C 4 h O C 4 m u C 4 o + C 4 t O C 5 g u C 4 o O C 4 h C A o Q 0 9 O U 1 V N U C k g X H U w M D N l X H U w M D N l I O C 4 g u C 4 r e C 4 h + C 5 g + C 4 i u C 5 i e C 4 q u C 5 i O C 4 p + C 4 m e C 4 l e C 4 s e C 4 p + C 5 g e C 4 p e C 4 s O C 5 g O C 4 p + C 4 i u C 4 o O C 4 s e C 4 k + C 4 k e C 5 j C A o U E V S U 0 9 O K S 9 B d X R v U m V t b 3 Z l Z E N v b H V t b n M x L n v g u K r g u L n g u I f g u K r g u L j g u J Q s M n 0 m c X V v d D s s J n F 1 b 3 Q 7 U 2 V j d G l v b j E v 4 L i q 4 L i 0 4 L i Z 4 L i E 4 L m J 4 L i y 4 L i t 4 L i 4 4 L i b 4 L m C 4 L i g 4 L i E 4 L i a 4 L i j 4 L i 0 4 L m C 4 L i g 4 L i E I C h D T 0 5 T V U 1 Q K S B c d T A w M 2 V c d T A w M 2 U g 4 L i C 4 L i t 4 L i H 4 L m D 4 L i K 4 L m J 4 L i q 4 L m I 4 L i n 4 L i Z 4 L i V 4 L i x 4 L i n 4 L m B 4 L i l 4 L i w 4 L m A 4 L i n 4 L i K 4 L i g 4 L i x 4 L i T 4 L i R 4 L m M I C h Q R V J T T 0 4 p L 0 F 1 d G 9 S Z W 1 v d m V k Q 2 9 s d W 1 u c z E u e + C 4 l e C 5 i O C 4 s + C 4 q u C 4 u O C 4 l C w z f S Z x d W 9 0 O y w m c X V v d D t T Z W N 0 a W 9 u M S / g u K r g u L T g u J n g u I T g u Y n g u L L g u K 3 g u L j g u J v g u Y L g u K D g u I T g u J r g u K P g u L T g u Y L g u K D g u I Q g K E N P T l N V T V A p I F x 1 M D A z Z V x 1 M D A z Z S D g u I L g u K 3 g u I f g u Y P g u I r g u Y n g u K r g u Y j g u K f g u J n g u J X g u L H g u K f g u Y H g u K X g u L D g u Y D g u K f g u I r g u K D g u L H g u J P g u J H g u Y w g K F B F U l N P T i k v Q X V 0 b 1 J l b W 9 2 Z W R D b 2 x 1 b W 5 z M S 5 7 4 L i l 4 L m I 4 L i y 4 L i q 4 L i 4 4 L i U L D R 9 J n F 1 b 3 Q 7 L C Z x d W 9 0 O 1 N l Y 3 R p b 2 4 x L + C 4 q u C 4 t O C 4 m e C 4 h O C 5 i e C 4 s u C 4 r e C 4 u O C 4 m + C 5 g u C 4 o O C 4 h O C 4 m u C 4 o + C 4 t O C 5 g u C 4 o O C 4 h C A o Q 0 9 O U 1 V N U C k g X H U w M D N l X H U w M D N l I O C 4 g u C 4 r e C 4 h + C 5 g + C 4 i u C 5 i e C 4 q u C 5 i O C 4 p + C 4 m e C 4 l e C 4 s e C 4 p + C 5 g e C 4 p e C 4 s O C 5 g O C 4 p + C 4 i u C 4 o O C 4 s e C 4 k + C 4 k e C 5 j C A o U E V S U 0 9 O K S 9 B d X R v U m V t b 3 Z l Z E N v b H V t b n M x L n v g u Y D g u J v g u K X g u L X g u Y j g u K L g u J k g 4 L m B 4 L i b 4 L i l 4 L i H L D V 9 J n F 1 b 3 Q 7 L C Z x d W 9 0 O 1 N l Y 3 R p b 2 4 x L + C 4 q u C 4 t O C 4 m e C 4 h O C 5 i e C 4 s u C 4 r e C 4 u O C 4 m + C 5 g u C 4 o O C 4 h O C 4 m u C 4 o + C 4 t O C 5 g u C 4 o O C 4 h C A o Q 0 9 O U 1 V N U C k g X H U w M D N l X H U w M D N l I O C 4 g u C 4 r e C 4 h + C 5 g + C 4 i u C 5 i e C 4 q u C 5 i O C 4 p + C 4 m e C 4 l e C 4 s e C 4 p + C 5 g e C 4 p e C 4 s O C 5 g O C 4 p + C 4 i u C 4 o O C 4 s e C 4 k + C 4 k e C 5 j C A o U E V S U 0 9 O K S 9 B d X R v U m V t b 3 Z l Z E N v b H V t b n M x L n s l 4 L m A 4 L i b 4 L i l 4 L i 1 4 L m I 4 L i i 4 L i Z I O C 5 g e C 4 m + C 4 p e C 4 h y w 2 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i + C 4 t + C 5 i e C 4 r S w 3 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g u C 4 s u C 4 o i w 4 f S Z x d W 9 0 O y w m c X V v d D t T Z W N 0 a W 9 u M S / g u K r g u L T g u J n g u I T g u Y n g u L L g u K 3 g u L j g u J v g u Y L g u K D g u I T g u J r g u K P g u L T g u Y L g u K D g u I Q g K E N P T l N V T V A p I F x 1 M D A z Z V x 1 M D A z Z S D g u I L g u K 3 g u I f g u Y P g u I r g u Y n g u K r g u Y j g u K f g u J n g u J X g u L H g u K f g u Y H g u K X g u L D g u Y D g u K f g u I r g u K D g u L H g u J P g u J H g u Y w g K F B F U l N P T i k v Q X V 0 b 1 J l b W 9 2 Z W R D b 2 x 1 b W 5 z M S 5 7 4 L i b 4 L i j 4 L i 0 4 L i h 4 L i y 4 L i T I C j g u K v g u L j g u Y n g u J k p L D l 9 J n F 1 b 3 Q 7 L C Z x d W 9 0 O 1 N l Y 3 R p b 2 4 x L + C 4 q u C 4 t O C 4 m e C 4 h O C 5 i e C 4 s u C 4 r e C 4 u O C 4 m + C 5 g u C 4 o O C 4 h O C 4 m u C 4 o + C 4 t O C 5 g u C 4 o O C 4 h C A o Q 0 9 O U 1 V N U C k g X H U w M D N l X H U w M D N l I O C 4 g u C 4 r e C 4 h + C 5 g + C 4 i u C 5 i e C 4 q u C 5 i O C 4 p + C 4 m e C 4 l e C 4 s e C 4 p + C 5 g e C 4 p e C 4 s O C 5 g O C 4 p + C 4 i u C 4 o O C 4 s e C 4 k + C 4 k e C 5 j C A o U E V S U 0 9 O 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y 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y k v R G F 0 Y T Y 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z K S 9 D a G F u Z 2 V k J T I w V H l w 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z N j I z M D Q w W i I g L z 4 8 R W 5 0 c n k g V H l w Z T 0 i U m V s Y X R p b 2 5 z a G l w S W 5 m b 0 N v b n R h a W 5 l c i I g V m F s d W U 9 I n N 7 J n F 1 b 3 Q 7 Y 2 9 s d W 1 u Q 2 9 1 b n Q m c X V v d D s 6 M T E s J n F 1 b 3 Q 7 a 2 V 5 Q 2 9 s d W 1 u T m F t Z X M m c X V v d D s 6 W 1 0 s J n F 1 b 3 Q 7 c X V l c n l S Z W x h d G l v b n N o a X B z J n F 1 b 3 Q 7 O l t d L C Z x d W 9 0 O 2 N v b H V t b k l k Z W 5 0 a X R p Z X M m c X V v d D s 6 W y 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v g u K X g u L H g u I H g u J f g u K P g u L H g u J 7 g u K L g u Y w s M 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m + C 4 t O C 4 l C w x 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q 4 L i 5 4 L i H 4 L i q 4 L i 4 4 L i U L D J 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J X g u Y j g u L P g u K r g u L j g u J Q s M 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p e C 5 i O C 4 s u C 4 q u C 4 u O C 4 l C w 0 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l 4 L i 1 4 L m I 4 L i i 4 L i Z I O C 5 g e C 4 m + C 4 p e C 4 h y w 1 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J e C 5 g O C 4 m + C 4 p e C 4 t e C 5 i O C 4 o u C 4 m S D g u Y H g u J v g u K X g u I c s N 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v g u L f g u Y n g u K 0 s N 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L g u L L g u K I s O 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m + C 4 o + C 4 t O C 4 o e C 4 s u C 4 k y A o 4 L i r 4 L i 4 4 L m J 4 L i Z K S w 5 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v g u K X g u L H g u I H g u J f g u K P g u L H g u J 7 g u K L g u Y w s M 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m + C 4 t O C 4 l C w x 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q 4 L i 5 4 L i H 4 L i q 4 L i 4 4 L i U L D J 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J X g u Y j g u L P g u K r g u L j g u J Q s M 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p e C 5 i O C 4 s u C 4 q u C 4 u O C 4 l C w 0 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l 4 L i 1 4 L m I 4 L i i 4 L i Z I O C 5 g e C 4 m + C 4 p e C 4 h y w 1 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J e C 5 g O C 4 m + C 4 p e C 4 t e C 5 i O C 4 o u C 4 m S D g u Y H g u J v g u K X g u I c s N 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v g u L f g u Y n g u K 0 s N 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L g u L L g u K I s O 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m + C 4 o + C 4 t O C 4 o e C 4 s u C 4 k y A o 4 L i r 4 L i 4 4 L m J 4 L i Z K S w 5 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y k v R G F 0 Y T E 4 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5 N D I x O T J 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v g u K X g u L H g u I H g u J f g u K P g u L H g u J 7 g u K L g u Y w s M 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L T g u J Q s M 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r g u L n g u I f g u K r g u L j g u J Q s M 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X g u Y j g u L P g u K r g u L j g u J Q s M 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X g u Y j g u L L g u K r g u L j g u J Q s N 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K X g u L X g u Y j g u K L g u J k g 4 L m B 4 L i b 4 L i l 4 L i H L D V 9 J n F 1 b 3 Q 7 L C Z x d W 9 0 O 1 N l Y 3 R p b 2 4 x L + C 4 r e C 4 q u C 4 s e C 4 h + C 4 q + C 4 s u C 4 o + C 4 t O C 4 o e C 4 l + C 4 o + C 4 s e C 4 n u C 4 o u C 5 j O C 5 g e C 4 p e C 4 s O C 4 g e C 5 i O C 4 r e C 4 q u C 4 o + C 5 i e C 4 s u C 4 h y A o U F J P U E N P T i k g X H U w M D N l X H U w M D N l I O C 4 m u C 4 o + C 4 t O C 4 g e C 4 s u C 4 o + C 4 o + C 4 s e C 4 m u C 5 g O C 4 q + C 4 o e C 4 s u C 4 g e C 5 i O C 4 r e C 4 q u C 4 o + C 5 i e C 4 s u C 4 h y A o Q 0 9 O U y k v Q X V 0 b 1 J l b W 9 2 Z W R D b 2 x 1 b W 5 z M S 5 7 J e C 5 g O C 4 m + C 4 p e C 4 t e C 5 i O C 4 o u C 4 m S D g u Y H g u J v g u K X g u I c s N 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L 4 L i 3 4 L m J 4 L i t L D d 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g u C 4 s u C 4 o i w 4 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m + C 4 o + C 4 t O C 4 o e C 4 s u C 4 k y A o 4 L i r 4 L i 4 4 L m J 4 L i Z K S w 5 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y 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Q y M T Y 1 O T B 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e 4 L i x 4 L i S 4 L i Z 4 L i y 4 L i t 4 L i q 4 L i x 4 L i H 4 L i r 4 L i y 4 L i j 4 L i 0 4 L i h 4 L i X 4 L i j 4 L i x 4 L i e 4 L i i 4 L m M I C h Q U k 9 Q K S 9 B d X R v U m V t b 3 Z l Z E N v b H V t b n M x L n v g u K v g u K X g u L H g u I H g u J f g u K P g u L H g u J 7 g u K L g u Y w s M 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L T g u J Q s M 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r g u L n g u I f g u K r g u L j g u J Q s M 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X g u Y j g u L P g u K r g u L j g u J Q s M 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X g u Y j g u L L g u K r g u L j g u J Q s N 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K X g u L X g u Y j g u K L g u J k g 4 L m B 4 L i b 4 L i l 4 L i H L D V 9 J n F 1 b 3 Q 7 L C Z x d W 9 0 O 1 N l Y 3 R p b 2 4 x L + C 4 r e C 4 q u C 4 s e C 4 h + C 4 q + C 4 s u C 4 o + C 4 t O C 4 o e C 4 l + C 4 o + C 4 s e C 4 n u C 4 o u C 5 j O C 5 g e C 4 p e C 4 s O C 4 g e C 5 i O C 4 r e C 4 q u C 4 o + C 5 i e C 4 s u C 4 h y A o U F J P U E N P T i k g X H U w M D N l X H U w M D N l I O C 4 n u C 4 s e C 4 k u C 4 m e C 4 s u C 4 r e C 4 q u C 4 s e C 4 h + C 4 q + C 4 s u C 4 o + C 4 t O C 4 o e C 4 l + C 4 o + C 4 s e C 4 n u C 4 o u C 5 j C A o U F J P U C k v Q X V 0 b 1 J l b W 9 2 Z W R D b 2 x 1 b W 5 z M S 5 7 J e C 5 g O C 4 m + C 4 p e C 4 t e C 5 i O C 4 o u C 4 m S D g u Y H g u J v g u K X g u I c s N 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L 4 L i 3 4 L m J 4 L i t L D d 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g u C 4 s u C 4 o i w 4 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m + C 4 o + C 4 t O C 4 o e C 4 s u C 4 k y A o 4 L i r 4 L i 4 4 L m J 4 L i Z K S w 5 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7 g u L H g u J L g u J n g u L L g u K 3 g u K r g u L H g u I f g u K v g u L L g u K P g u L T g u K H g u J f g u K P g u L H g u J 7 g u K L g u Y w g K F B S T 1 A p L 0 F 1 d G 9 S Z W 1 v d m V k Q 2 9 s d W 1 u c z E u e + C 4 q + C 4 p e C 4 s e C 4 g e C 4 l + C 4 o + C 4 s e C 4 n u C 4 o u C 5 j C w w 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t O C 4 l C w x 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q u C 4 u e C 4 h + C 4 q u C 4 u O C 4 l C w y 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l e C 5 i O C 4 s + C 4 q u C 4 u O C 4 l C w z 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p e C 5 i O C 4 s u C 4 q u C 4 u O C 4 l C w 0 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p e C 4 t e C 5 i O C 4 o u C 4 m S D g u Y H g u J v g u K X g u I c s N 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s l 4 L m A 4 L i b 4 L i l 4 L i 1 4 L m I 4 L i i 4 L i Z I O C 5 g e C 4 m + C 4 p e C 4 h y w 2 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v g u L f g u Y n g u K 0 s N 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C 4 L i y 4 L i i L D h 9 J n F 1 b 3 Q 7 L C Z x d W 9 0 O 1 N l Y 3 R p b 2 4 x L + C 4 r e C 4 q u C 4 s e C 4 h + C 4 q + C 4 s u C 4 o + C 4 t O C 4 o e C 4 l + C 4 o + C 4 s e C 4 n u C 4 o u C 5 j O C 5 g e C 4 p e C 4 s O C 4 g e C 5 i O C 4 r e C 4 q u C 4 o + C 5 i e C 4 s u C 4 h y A o U F J P U E N P T i k g X H U w M D N l X H U w M D N l I O C 4 n u C 4 s e C 4 k u C 4 m e C 4 s u C 4 r e C 4 q u C 4 s e C 4 h + C 4 q + C 4 s u C 4 o + C 4 t O C 4 o e C 4 l + C 4 o + C 4 s e C 4 n u C 4 o u C 5 j C A o U F J P U C k v Q X V 0 b 1 J l b W 9 2 Z W R D b 2 x 1 b W 5 z M S 5 7 4 L i b 4 L i j 4 L i 0 4 L i h 4 L i y 4 L i T I C j g u K v g u L j g u Y n g u J k p L D l 9 J n F 1 b 3 Q 7 L C Z x d W 9 0 O 1 N l Y 3 R p b 2 4 x L + C 4 r e C 4 q u C 4 s e C 4 h + C 4 q + C 4 s u C 4 o + C 4 t O C 4 o e C 4 l + C 4 o + C 4 s e C 4 n u C 4 o u C 5 j O C 5 g e C 4 p e C 4 s O C 4 g e C 5 i O C 4 r e C 4 q u C 4 o + C 5 i e C 4 s u C 4 h y A o U F J P U E N P T i k g X H U w M D N l X H U w M D N l I O C 4 n u C 4 s e C 4 k u C 4 m e C 4 s u C 4 r e C 4 q u C 4 s e C 4 h + C 4 q + C 4 s u C 4 o + C 4 t O C 4 o e C 4 l + C 4 o + C 4 s e C 4 n u C 4 o u C 5 j C A o U F J P U C 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y 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Q 4 N j U x N D N 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n 4 L i x 4 L i q 4 L i U 4 L i 4 4 L i B 4 L m I 4 L i t 4 L i q 4 L i j 4 L m J 4 L i y 4 L i H I C h D T 0 5 N Q V Q p L 0 F 1 d G 9 S Z W 1 v d m V k Q 2 9 s d W 1 u c z E u e + C 4 q + C 4 p e C 4 s e C 4 g e C 4 l + C 4 o + C 4 s e C 4 n u C 4 o u C 5 j C w w f S Z x d W 9 0 O y w m c X V v d D t T Z W N 0 a W 9 u M S / g u K 3 g u K r g u L H g u I f g u K v g u L L g u K P g u L T g u K H g u J f g u K P g u L H g u J 7 g u K L g u Y z g u Y H g u K X g u L D g u I H g u Y j g u K 3 g u K r g u K P g u Y n g u L L g u I c g K F B S T 1 B D T 0 4 p I F x 1 M D A z Z V x 1 M D A z Z S D g u K f g u L H g u K r g u J T g u L j g u I H g u Y j g u K 3 g u K r g u K P g u Y n g u L L g u I c g K E N P T k 1 B V C k v Q X V 0 b 1 J l b W 9 2 Z W R D b 2 x 1 b W 5 z M S 5 7 4 L m A 4 L i b 4 L i 0 4 L i U L D F 9 J n F 1 b 3 Q 7 L C Z x d W 9 0 O 1 N l Y 3 R p b 2 4 x L + C 4 r e C 4 q u C 4 s e C 4 h + C 4 q + C 4 s u C 4 o + C 4 t O C 4 o e C 4 l + C 4 o + C 4 s e C 4 n u C 4 o u C 5 j O C 5 g e C 4 p e C 4 s O C 4 g e C 5 i O C 4 r e C 4 q u C 4 o + C 5 i e C 4 s u C 4 h y A o U F J P U E N P T i k g X H U w M D N l X H U w M D N l I O C 4 p + C 4 s e C 4 q u C 4 l O C 4 u O C 4 g e C 5 i O C 4 r e C 4 q u C 4 o + C 5 i e C 4 s u C 4 h y A o Q 0 9 O T U F U K S 9 B d X R v U m V t b 3 Z l Z E N v b H V t b n M x L n v g u K r g u L n g u I f g u K r g u L j g u J Q s M n 0 m c X V v d D s s J n F 1 b 3 Q 7 U 2 V j d G l v b j E v 4 L i t 4 L i q 4 L i x 4 L i H 4 L i r 4 L i y 4 L i j 4 L i 0 4 L i h 4 L i X 4 L i j 4 L i x 4 L i e 4 L i i 4 L m M 4 L m B 4 L i l 4 L i w 4 L i B 4 L m I 4 L i t 4 L i q 4 L i j 4 L m J 4 L i y 4 L i H I C h Q U k 9 Q Q 0 9 O K S B c d T A w M 2 V c d T A w M 2 U g 4 L i n 4 L i x 4 L i q 4 L i U 4 L i 4 4 L i B 4 L m I 4 L i t 4 L i q 4 L i j 4 L m J 4 L i y 4 L i H I C h D T 0 5 N Q V Q p L 0 F 1 d G 9 S Z W 1 v d m V k Q 2 9 s d W 1 u c z E u e + C 4 l e C 5 i O C 4 s + C 4 q u C 4 u O C 4 l C w z f S Z x d W 9 0 O y w m c X V v d D t T Z W N 0 a W 9 u M S / g u K 3 g u K r g u L H g u I f g u K v g u L L g u K P g u L T g u K H g u J f g u K P g u L H g u J 7 g u K L g u Y z g u Y H g u K X g u L D g u I H g u Y j g u K 3 g u K r g u K P g u Y n g u L L g u I c g K F B S T 1 B D T 0 4 p I F x 1 M D A z Z V x 1 M D A z Z S D g u K f g u L H g u K r g u J T g u L j g u I H g u Y j g u K 3 g u K r g u K P g u Y n g u L L g u I c g K E N P T k 1 B V C k v Q X V 0 b 1 J l b W 9 2 Z W R D b 2 x 1 b W 5 z M S 5 7 4 L i l 4 L m I 4 L i y 4 L i q 4 L i 4 4 L i U L D R 9 J n F 1 b 3 Q 7 L C Z x d W 9 0 O 1 N l Y 3 R p b 2 4 x L + C 4 r e C 4 q u C 4 s e C 4 h + C 4 q + C 4 s u C 4 o + C 4 t O C 4 o e C 4 l + C 4 o + C 4 s e C 4 n u C 4 o u C 5 j O C 5 g e C 4 p e C 4 s O C 4 g e C 5 i O C 4 r e C 4 q u C 4 o + C 5 i e C 4 s u C 4 h y A o U F J P U E N P T i k g X H U w M D N l X H U w M D N l I O C 4 p + C 4 s e C 4 q u C 4 l O C 4 u O C 4 g e C 5 i O C 4 r e C 4 q u C 4 o + C 5 i e C 4 s u C 4 h y A o Q 0 9 O T U F U K S 9 B d X R v U m V t b 3 Z l Z E N v b H V t b n M x L n v g u Y D g u J v g u K X g u L X g u Y j g u K L g u J k g 4 L m B 4 L i b 4 L i l 4 L i H L D V 9 J n F 1 b 3 Q 7 L C Z x d W 9 0 O 1 N l Y 3 R p b 2 4 x L + C 4 r e C 4 q u C 4 s e C 4 h + C 4 q + C 4 s u C 4 o + C 4 t O C 4 o e C 4 l + C 4 o + C 4 s e C 4 n u C 4 o u C 5 j O C 5 g e C 4 p e C 4 s O C 4 g e C 5 i O C 4 r e C 4 q u C 4 o + C 5 i e C 4 s u C 4 h y A o U F J P U E N P T i k g X H U w M D N l X H U w M D N l I O C 4 p + C 4 s e C 4 q u C 4 l O C 4 u O C 4 g e C 5 i O C 4 r e C 4 q u C 4 o + C 5 i e C 4 s u C 4 h y A o Q 0 9 O T U F U K S 9 B d X R v U m V t b 3 Z l Z E N v b H V t b n M x L n s l 4 L m A 4 L i b 4 L i l 4 L i 1 4 L m I 4 L i i 4 L i Z I O C 5 g e C 4 m + C 4 p e C 4 h y w 2 f S Z x d W 9 0 O y w m c X V v d D t T Z W N 0 a W 9 u M S / g u K 3 g u K r g u L H g u I f g u K v g u L L g u K P g u L T g u K H g u J f g u K P g u L H g u J 7 g u K L g u Y z g u Y H g u K X g u L D g u I H g u Y j g u K 3 g u K r g u K P g u Y n g u L L g u I c g K F B S T 1 B D T 0 4 p I F x 1 M D A z Z V x 1 M D A z Z S D g u K f g u L H g u K r g u J T g u L j g u I H g u Y j g u K 3 g u K r g u K P g u Y n g u L L g u I c g K E N P T k 1 B V C k v Q X V 0 b 1 J l b W 9 2 Z W R D b 2 x 1 b W 5 z M S 5 7 4 L m A 4 L i q 4 L i Z 4 L i t I O C 4 i + C 4 t + C 5 i e C 4 r S w 3 f S Z x d W 9 0 O y w m c X V v d D t T Z W N 0 a W 9 u M S / g u K 3 g u K r g u L H g u I f g u K v g u L L g u K P g u L T g u K H g u J f g u K P g u L H g u J 7 g u K L g u Y z g u Y H g u K X g u L D g u I H g u Y j g u K 3 g u K r g u K P g u Y n g u L L g u I c g K F B S T 1 B D T 0 4 p I F x 1 M D A z Z V x 1 M D A z Z S D g u K f g u L H g u K r g u J T g u L j g u I H g u Y j g u K 3 g u K r g u K P g u Y n g u L L g u I c g K E N P T k 1 B V C k v Q X V 0 b 1 J l b W 9 2 Z W R D b 2 x 1 b W 5 z M S 5 7 4 L m A 4 L i q 4 L i Z 4 L i t I O C 4 g u C 4 s u C 4 o i w 4 f S Z x d W 9 0 O y w m c X V v d D t T Z W N 0 a W 9 u M S / g u K 3 g u K r g u L H g u I f g u K v g u L L g u K P g u L T g u K H g u J f g u K P g u L H g u J 7 g u K L g u Y z g u Y H g u K X g u L D g u I H g u Y j g u K 3 g u K r g u K P g u Y n g u L L g u I c g K F B S T 1 B D T 0 4 p I F x 1 M D A z Z V x 1 M D A z Z S D g u K f g u L H g u K r g u J T g u L j g u I H g u Y j g u K 3 g u K r g u K P g u Y n g u L L g u I c g K E N P T k 1 B V C k v Q X V 0 b 1 J l b W 9 2 Z W R D b 2 x 1 b W 5 z M S 5 7 4 L i b 4 L i j 4 L i 0 4 L i h 4 L i y 4 L i T I C j g u K v g u L j g u Y n g u J k p L D l 9 J n F 1 b 3 Q 7 L C Z x d W 9 0 O 1 N l Y 3 R p b 2 4 x L + C 4 r e C 4 q u C 4 s e C 4 h + C 4 q + C 4 s u C 4 o + C 4 t O C 4 o e C 4 l + C 4 o + C 4 s e C 4 n u C 4 o u C 5 j O C 5 g e C 4 p e C 4 s O C 4 g e C 5 i O C 4 r e C 4 q u C 4 o + C 5 i e C 4 s u C 4 h y A o U F J P U E N P T i k g X H U w M D N l X H U w M D N l I O C 4 p + C 4 s e C 4 q u C 4 l O C 4 u O C 4 g e C 5 i O C 4 r e C 4 q u C 4 o + C 5 i e C 4 s u C 4 h y A o Q 0 9 O T U F U K S 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n 4 L i x 4 L i q 4 L i U 4 L i 4 4 L i B 4 L m I 4 L i t 4 L i q 4 L i j 4 L m J 4 L i y 4 L i H I C h D T 0 5 N Q V Q p L 0 F 1 d G 9 S Z W 1 v d m V k Q 2 9 s d W 1 u c z E u e + C 4 q + C 4 p e C 4 s e C 4 g e C 4 l + C 4 o + C 4 s e C 4 n u C 4 o u C 5 j C w w f S Z x d W 9 0 O y w m c X V v d D t T Z W N 0 a W 9 u M S / g u K 3 g u K r g u L H g u I f g u K v g u L L g u K P g u L T g u K H g u J f g u K P g u L H g u J 7 g u K L g u Y z g u Y H g u K X g u L D g u I H g u Y j g u K 3 g u K r g u K P g u Y n g u L L g u I c g K F B S T 1 B D T 0 4 p I F x 1 M D A z Z V x 1 M D A z Z S D g u K f g u L H g u K r g u J T g u L j g u I H g u Y j g u K 3 g u K r g u K P g u Y n g u L L g u I c g K E N P T k 1 B V C k v Q X V 0 b 1 J l b W 9 2 Z W R D b 2 x 1 b W 5 z M S 5 7 4 L m A 4 L i b 4 L i 0 4 L i U L D F 9 J n F 1 b 3 Q 7 L C Z x d W 9 0 O 1 N l Y 3 R p b 2 4 x L + C 4 r e C 4 q u C 4 s e C 4 h + C 4 q + C 4 s u C 4 o + C 4 t O C 4 o e C 4 l + C 4 o + C 4 s e C 4 n u C 4 o u C 5 j O C 5 g e C 4 p e C 4 s O C 4 g e C 5 i O C 4 r e C 4 q u C 4 o + C 5 i e C 4 s u C 4 h y A o U F J P U E N P T i k g X H U w M D N l X H U w M D N l I O C 4 p + C 4 s e C 4 q u C 4 l O C 4 u O C 4 g e C 5 i O C 4 r e C 4 q u C 4 o + C 5 i e C 4 s u C 4 h y A o Q 0 9 O T U F U K S 9 B d X R v U m V t b 3 Z l Z E N v b H V t b n M x L n v g u K r g u L n g u I f g u K r g u L j g u J Q s M n 0 m c X V v d D s s J n F 1 b 3 Q 7 U 2 V j d G l v b j E v 4 L i t 4 L i q 4 L i x 4 L i H 4 L i r 4 L i y 4 L i j 4 L i 0 4 L i h 4 L i X 4 L i j 4 L i x 4 L i e 4 L i i 4 L m M 4 L m B 4 L i l 4 L i w 4 L i B 4 L m I 4 L i t 4 L i q 4 L i j 4 L m J 4 L i y 4 L i H I C h Q U k 9 Q Q 0 9 O K S B c d T A w M 2 V c d T A w M 2 U g 4 L i n 4 L i x 4 L i q 4 L i U 4 L i 4 4 L i B 4 L m I 4 L i t 4 L i q 4 L i j 4 L m J 4 L i y 4 L i H I C h D T 0 5 N Q V Q p L 0 F 1 d G 9 S Z W 1 v d m V k Q 2 9 s d W 1 u c z E u e + C 4 l e C 5 i O C 4 s + C 4 q u C 4 u O C 4 l C w z f S Z x d W 9 0 O y w m c X V v d D t T Z W N 0 a W 9 u M S / g u K 3 g u K r g u L H g u I f g u K v g u L L g u K P g u L T g u K H g u J f g u K P g u L H g u J 7 g u K L g u Y z g u Y H g u K X g u L D g u I H g u Y j g u K 3 g u K r g u K P g u Y n g u L L g u I c g K F B S T 1 B D T 0 4 p I F x 1 M D A z Z V x 1 M D A z Z S D g u K f g u L H g u K r g u J T g u L j g u I H g u Y j g u K 3 g u K r g u K P g u Y n g u L L g u I c g K E N P T k 1 B V C k v Q X V 0 b 1 J l b W 9 2 Z W R D b 2 x 1 b W 5 z M S 5 7 4 L i l 4 L m I 4 L i y 4 L i q 4 L i 4 4 L i U L D R 9 J n F 1 b 3 Q 7 L C Z x d W 9 0 O 1 N l Y 3 R p b 2 4 x L + C 4 r e C 4 q u C 4 s e C 4 h + C 4 q + C 4 s u C 4 o + C 4 t O C 4 o e C 4 l + C 4 o + C 4 s e C 4 n u C 4 o u C 5 j O C 5 g e C 4 p e C 4 s O C 4 g e C 5 i O C 4 r e C 4 q u C 4 o + C 5 i e C 4 s u C 4 h y A o U F J P U E N P T i k g X H U w M D N l X H U w M D N l I O C 4 p + C 4 s e C 4 q u C 4 l O C 4 u O C 4 g e C 5 i O C 4 r e C 4 q u C 4 o + C 5 i e C 4 s u C 4 h y A o Q 0 9 O T U F U K S 9 B d X R v U m V t b 3 Z l Z E N v b H V t b n M x L n v g u Y D g u J v g u K X g u L X g u Y j g u K L g u J k g 4 L m B 4 L i b 4 L i l 4 L i H L D V 9 J n F 1 b 3 Q 7 L C Z x d W 9 0 O 1 N l Y 3 R p b 2 4 x L + C 4 r e C 4 q u C 4 s e C 4 h + C 4 q + C 4 s u C 4 o + C 4 t O C 4 o e C 4 l + C 4 o + C 4 s e C 4 n u C 4 o u C 5 j O C 5 g e C 4 p e C 4 s O C 4 g e C 5 i O C 4 r e C 4 q u C 4 o + C 5 i e C 4 s u C 4 h y A o U F J P U E N P T i k g X H U w M D N l X H U w M D N l I O C 4 p + C 4 s e C 4 q u C 4 l O C 4 u O C 4 g e C 5 i O C 4 r e C 4 q u C 4 o + C 5 i e C 4 s u C 4 h y A o Q 0 9 O T U F U K S 9 B d X R v U m V t b 3 Z l Z E N v b H V t b n M x L n s l 4 L m A 4 L i b 4 L i l 4 L i 1 4 L m I 4 L i i 4 L i Z I O C 5 g e C 4 m + C 4 p e C 4 h y w 2 f S Z x d W 9 0 O y w m c X V v d D t T Z W N 0 a W 9 u M S / g u K 3 g u K r g u L H g u I f g u K v g u L L g u K P g u L T g u K H g u J f g u K P g u L H g u J 7 g u K L g u Y z g u Y H g u K X g u L D g u I H g u Y j g u K 3 g u K r g u K P g u Y n g u L L g u I c g K F B S T 1 B D T 0 4 p I F x 1 M D A z Z V x 1 M D A z Z S D g u K f g u L H g u K r g u J T g u L j g u I H g u Y j g u K 3 g u K r g u K P g u Y n g u L L g u I c g K E N P T k 1 B V C k v Q X V 0 b 1 J l b W 9 2 Z W R D b 2 x 1 b W 5 z M S 5 7 4 L m A 4 L i q 4 L i Z 4 L i t I O C 4 i + C 4 t + C 5 i e C 4 r S w 3 f S Z x d W 9 0 O y w m c X V v d D t T Z W N 0 a W 9 u M S / g u K 3 g u K r g u L H g u I f g u K v g u L L g u K P g u L T g u K H g u J f g u K P g u L H g u J 7 g u K L g u Y z g u Y H g u K X g u L D g u I H g u Y j g u K 3 g u K r g u K P g u Y n g u L L g u I c g K F B S T 1 B D T 0 4 p I F x 1 M D A z Z V x 1 M D A z Z S D g u K f g u L H g u K r g u J T g u L j g u I H g u Y j g u K 3 g u K r g u K P g u Y n g u L L g u I c g K E N P T k 1 B V C k v Q X V 0 b 1 J l b W 9 2 Z W R D b 2 x 1 b W 5 z M S 5 7 4 L m A 4 L i q 4 L i Z 4 L i t I O C 4 g u C 4 s u C 4 o i w 4 f S Z x d W 9 0 O y w m c X V v d D t T Z W N 0 a W 9 u M S / g u K 3 g u K r g u L H g u I f g u K v g u L L g u K P g u L T g u K H g u J f g u K P g u L H g u J 7 g u K L g u Y z g u Y H g u K X g u L D g u I H g u Y j g u K 3 g u K r g u K P g u Y n g u L L g u I c g K F B S T 1 B D T 0 4 p I F x 1 M D A z Z V x 1 M D A z Z S D g u K f g u L H g u K r g u J T g u L j g u I H g u Y j g u K 3 g u K r g u K P g u Y n g u L L g u I c g K E N P T k 1 B V C k v Q X V 0 b 1 J l b W 9 2 Z W R D b 2 x 1 b W 5 z M S 5 7 4 L i b 4 L i j 4 L i 0 4 L i h 4 L i y 4 L i T I C j g u K v g u L j g u Y n g u J k p L D l 9 J n F 1 b 3 Q 7 L C Z x d W 9 0 O 1 N l Y 3 R p b 2 4 x L + C 4 r e C 4 q u C 4 s e C 4 h + C 4 q + C 4 s u C 4 o + C 4 t O C 4 o e C 4 l + C 4 o + C 4 s e C 4 n u C 4 o u C 5 j O C 5 g e C 4 p e C 4 s O C 4 g e C 5 i O C 4 r e C 4 q u C 4 o + C 5 i e C 4 s u C 4 h y A o U F J P U E N P T i k g X H U w M D N l X H U w M D N l I O C 4 p + C 4 s e C 4 q u C 4 l O C 4 u O C 4 g e C 5 i O C 4 r e C 4 q u C 4 o + C 5 i e C 4 s u C 4 h y A o Q 0 9 O T U F U 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v R G F 0 Y T 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v Q 2 h h b m d l Z C U y M F R 5 c G U 8 L 0 l 0 Z W 1 Q Y X R o P j w v S X R l b U x v Y 2 F 0 a W 9 u P j x T d G F i b G V F b n R y a W V z I C 8 + P C 9 J d G V t P j x J d G V t P j x J d G V t T G 9 j Y X R p b 2 4 + P E l 0 Z W 1 U e X B l P k Z v c m 1 1 b G E 8 L 0 l 0 Z W 1 U e X B l P j x J d G V t U G F 0 a D 5 T Z W N 0 a W 9 u M S 9 U Y W J s Z S U y M D E w 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1 M j c w M D Y x W i 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U y M C g z K S 9 T b 3 V y Y 2 U 8 L 0 l 0 Z W 1 Q Y X R o P j w v S X R l b U x v Y 2 F 0 a W 9 u P j x T d G F i b G V F b n R y a W V z I C 8 + P C 9 J d G V t P j x J d G V t P j x J d G V t T G 9 j Y X R p b 2 4 + P E l 0 Z W 1 U e X B l P k Z v c m 1 1 b G E 8 L 0 l 0 Z W 1 U e X B l P j x J d G V t U G F 0 a D 5 T Z W N 0 a W 9 u M S 9 U Y W J s Z S U y M D E w J T I w K D M p L 0 R h d G E x M D w v S X R l b V B h d G g + P C 9 J d G V t T G 9 j Y X R p b 2 4 + P F N 0 Y W J s Z U V u d H J p Z X M g L z 4 8 L 0 l 0 Z W 0 + P E l 0 Z W 0 + P E l 0 Z W 1 M b 2 N h d G l v b j 4 8 S X R l b V R 5 c G U + R m 9 y b X V s Y T w v S X R l b V R 5 c G U + P E l 0 Z W 1 Q Y X R o P l N l Y 3 R p b 2 4 x L 1 R h Y m x l J T I w M T A l M j A o M y k v Q 2 h h b m d l Z C U y M F R 5 c G U 8 L 0 l 0 Z W 1 Q Y X R o P j w v S X R l b U x v Y 2 F 0 a W 9 u P j x T d G F i b G V F b n R y a W V z I C 8 + P C 9 J d G V t P j x J d G V t P j x J d G V t T G 9 j Y X R p b 2 4 + P E l 0 Z W 1 U e X B l P k Z v c m 1 1 b G E 8 L 0 l 0 Z W 1 U e X B l P j x J d G V t U G F 0 a D 5 T Z W N 0 a W 9 u M S 9 U Y W J s Z S U y M D M 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T k 5 O D I 1 M F o 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K D M p L 1 N v d X J j Z T w v S X R l b V B h d G g + P C 9 J d G V t T G 9 j Y X R p b 2 4 + P F N 0 Y W J s Z U V u d H J p Z X M g L z 4 8 L 0 l 0 Z W 0 + P E l 0 Z W 0 + P E l 0 Z W 1 M b 2 N h d G l v b j 4 8 S X R l b V R 5 c G U + R m 9 y b X V s Y T w v S X R l b V R 5 c G U + P E l 0 Z W 1 Q Y X R o P l N l Y 3 R p b 2 4 x L 1 R h Y m x l J T I w M y U y M C g z K S 9 E Y X R h M z w v S X R l b V B h d G g + P C 9 J d G V t T G 9 j Y X R p b 2 4 + P F N 0 Y W J s Z U V u d H J p Z X M g L z 4 8 L 0 l 0 Z W 0 + P E l 0 Z W 0 + P E l 0 Z W 1 M b 2 N h d G l v b j 4 8 S X R l b V R 5 c G U + R m 9 y b X V s Y T w v S X R l b V R 5 c G U + P E l 0 Z W 1 Q Y X R o P l N l Y 3 R p b 2 4 x L 1 R h Y m x l J T I w M y U y M C g z K S 9 D a G F u Z 2 V k J T I w V H l w Z T w v S X R l b V B h d G g + P C 9 J d G V t T G 9 j Y X R p b 2 4 + P F N 0 Y W J s Z U V u d H J p Z X M g L z 4 8 L 0 l 0 Z W 0 + P E l 0 Z W 0 + P E l 0 Z W 1 M b 2 N h d G l v b j 4 8 S X R l b V R 5 c G U + R m 9 y b X V s Y T w v S X R l b V R 5 c G U + P E l 0 Z W 1 Q Y X R o P l N l Y 3 R p b 2 4 x L 1 R h Y m x l J T I w N C 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2 M j Y z N D Y x W i 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l M j A o M y k v U 2 9 1 c m N l P C 9 J d G V t U G F 0 a D 4 8 L 0 l 0 Z W 1 M b 2 N h d G l v b j 4 8 U 3 R h Y m x l R W 5 0 c m l l c y A v P j w v S X R l b T 4 8 S X R l b T 4 8 S X R l b U x v Y 2 F 0 a W 9 u P j x J d G V t V H l w Z T 5 G b 3 J t d W x h P C 9 J d G V t V H l w Z T 4 8 S X R l b V B h d G g + U 2 V j d G l v b j E v V G F i b G U l M j A 0 J T I w K D M p L 0 R h d G E 0 P C 9 J d G V t U G F 0 a D 4 8 L 0 l 0 Z W 1 M b 2 N h d G l v b j 4 8 U 3 R h Y m x l R W 5 0 c m l l c y A v P j w v S X R l b T 4 8 S X R l b T 4 8 S X R l b U x v Y 2 F 0 a W 9 u P j x J d G V t V H l w Z T 5 G b 3 J t d W x h P C 9 J d G V t V H l w Z T 4 8 S X R l b V B h d G g + U 2 V j d G l v b j E v V G F i b G U l M j A 0 J T I w K D M p L 0 N o Y W 5 n Z W Q l M j B U e X B l P C 9 J d G V t U G F 0 a D 4 8 L 0 l 0 Z W 1 M b 2 N h d G l v b j 4 8 U 3 R h Y m x l R W 5 0 c m l l c y A v P j w v S X R l b T 4 8 S X R l b T 4 8 S X R l b U x v Y 2 F 0 a W 9 u P j x J d G V t V H l w Z T 5 G b 3 J t d W x h P C 9 J d G V t V H l w Z T 4 8 S X R l b V B h d G g + U 2 V j d G l v b j E v V G F i b G U l M j A 1 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Y 1 M D I 1 M D R a 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U y M C g z K S 9 T b 3 V y Y 2 U 8 L 0 l 0 Z W 1 Q Y X R o P j w v S X R l b U x v Y 2 F 0 a W 9 u P j x T d G F i b G V F b n R y a W V z I C 8 + P C 9 J d G V t P j x J d G V t P j x J d G V t T G 9 j Y X R p b 2 4 + P E l 0 Z W 1 U e X B l P k Z v c m 1 1 b G E 8 L 0 l 0 Z W 1 U e X B l P j x J d G V t U G F 0 a D 5 T Z W N 0 a W 9 u M S 9 U Y W J s Z S U y M D U l M j A o M y k v R G F 0 Y T U 8 L 0 l 0 Z W 1 Q Y X R o P j w v S X R l b U x v Y 2 F 0 a W 9 u P j x T d G F i b G V F b n R y a W V z I C 8 + P C 9 J d G V t P j x J d G V t P j x J d G V t T G 9 j Y X R p b 2 4 + P E l 0 Z W 1 U e X B l P k Z v c m 1 1 b G E 8 L 0 l 0 Z W 1 U e X B l P j x J d G V t U G F 0 a D 5 T Z W N 0 a W 9 u M S 9 U Y W J s Z S U y M D U l M j A o M y k v Q 2 h h b m d l Z C U y M F R 5 c G U 8 L 0 l 0 Z W 1 Q Y X R o P j w v S X R l b U x v Y 2 F 0 a W 9 u P j x T d G F i b G V F b n R y a W V z I C 8 + P C 9 J d G V t P j x J d G V t P j x J d G V t T G 9 j Y X R p b 2 4 + P E l 0 Z W 1 U e X B l P k Z v c m 1 1 b G E 8 L 0 l 0 Z W 1 U e X B l P j x J d G V t U G F 0 a D 5 T Z W N 0 a W 9 u M S 9 U Y W J s Z S U y M D Y 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j c 3 M T c 5 O V o 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K D M p L 1 N v d X J j Z T w v S X R l b V B h d G g + P C 9 J d G V t T G 9 j Y X R p b 2 4 + P F N 0 Y W J s Z U V u d H J p Z X M g L z 4 8 L 0 l 0 Z W 0 + P E l 0 Z W 0 + P E l 0 Z W 1 M b 2 N h d G l v b j 4 8 S X R l b V R 5 c G U + R m 9 y b X V s Y T w v S X R l b V R 5 c G U + P E l 0 Z W 1 Q Y X R o P l N l Y 3 R p b 2 4 x L 1 R h Y m x l J T I w N i U y M C g z K S 9 E Y X R h N j w v S X R l b V B h d G g + P C 9 J d G V t T G 9 j Y X R p b 2 4 + P F N 0 Y W J s Z U V u d H J p Z X M g L z 4 8 L 0 l 0 Z W 0 + P E l 0 Z W 0 + P E l 0 Z W 1 M b 2 N h d G l v b j 4 8 S X R l b V R 5 c G U + R m 9 y b X V s Y T w v S X R l b V R 5 c G U + P E l 0 Z W 1 Q Y X R o P l N l Y 3 R p b 2 4 x L 1 R h Y m x l J T I w N i U y M C g z K S 9 D a G F u Z 2 V k J T I w V H l w Z T w v S X R l b V B h d G g + P C 9 J d G V t T G 9 j Y X R p b 2 4 + P F N 0 Y W J s Z U V u d H J p Z X M g L z 4 8 L 0 l 0 Z W 0 + P E l 0 Z W 0 + P E l 0 Z W 1 M b 2 N h d G l v b j 4 8 S X R l b V R 5 c G U + R m 9 y b X V s Y T w v S X R l b V R 5 c G U + P E l 0 Z W 1 Q Y X R o P l N l Y 3 R p b 2 4 x L 1 R h Y m x l J T I w N 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3 M D E x M j U 5 W i 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l M j A o M y k v U 2 9 1 c m N l P C 9 J d G V t U G F 0 a D 4 8 L 0 l 0 Z W 1 M b 2 N h d G l v b j 4 8 U 3 R h Y m x l R W 5 0 c m l l c y A v P j w v S X R l b T 4 8 S X R l b T 4 8 S X R l b U x v Y 2 F 0 a W 9 u P j x J d G V t V H l w Z T 5 G b 3 J t d W x h P C 9 J d G V t V H l w Z T 4 8 S X R l b V B h d G g + U 2 V j d G l v b j E v V G F i b G U l M j A 3 J T I w K D M p L 0 R h d G E 3 P C 9 J d G V t U G F 0 a D 4 8 L 0 l 0 Z W 1 M b 2 N h d G l v b j 4 8 U 3 R h Y m x l R W 5 0 c m l l c y A v P j w v S X R l b T 4 8 S X R l b T 4 8 S X R l b U x v Y 2 F 0 a W 9 u P j x J d G V t V H l w Z T 5 G b 3 J t d W x h P C 9 J d G V t V H l w Z T 4 8 S X R l b V B h d G g + U 2 V j d G l v b j E v V G F i b G U l M j A 3 J T I w K D M p L 0 N o Y W 5 n Z W Q l M j B U e X B l P C 9 J d G V t U G F 0 a D 4 8 L 0 l 0 Z W 1 M b 2 N h d G l v b j 4 8 U 3 R h Y m x l R W 5 0 c m l l c y A v P j w v S X R l b T 4 8 S X R l b T 4 8 S X R l b U x v Y 2 F 0 a W 9 u P j x J d G V t V H l w Z T 5 G b 3 J t d W x h P C 9 J d G V t V H l w Z T 4 8 S X R l b V B h d G g + U 2 V j d G l v b j E v V G F i b G U l M j A 4 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c z M z U 0 N T B a 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z K S 9 T b 3 V y Y 2 U 8 L 0 l 0 Z W 1 Q Y X R o P j w v S X R l b U x v Y 2 F 0 a W 9 u P j x T d G F i b G V F b n R y a W V z I C 8 + P C 9 J d G V t P j x J d G V t P j x J d G V t T G 9 j Y X R p b 2 4 + P E l 0 Z W 1 U e X B l P k Z v c m 1 1 b G E 8 L 0 l 0 Z W 1 U e X B l P j x J d G V t U G F 0 a D 5 T Z W N 0 a W 9 u M S 9 U Y W J s Z S U y M D g l M j A o M y k v R G F 0 Y T g 8 L 0 l 0 Z W 1 Q Y X R o P j w v S X R l b U x v Y 2 F 0 a W 9 u P j x T d G F i b G V F b n R y a W V z I C 8 + P C 9 J d G V t P j x J d G V t P j x J d G V t T G 9 j Y X R p b 2 4 + P E l 0 Z W 1 U e X B l P k Z v c m 1 1 b G E 8 L 0 l 0 Z W 1 U e X B l P j x J d G V t U G F 0 a D 5 T Z W N 0 a W 9 u M S 9 U Y W J s Z S U y M D g l M j A o M y k v Q 2 h h b m d l Z C U y M F R 5 c G U 8 L 0 l 0 Z W 1 Q Y X R o P j w v S X R l b U x v Y 2 F 0 a W 9 u P j x T d G F i b G V F b n R y a W V z I C 8 + P C 9 J d G V t P j x J d G V t P j x J d G V t T G 9 j Y X R p b 2 4 + P E l 0 Z W 1 U e X B l P k Z v c m 1 1 b G E 8 L 0 l 0 Z W 1 U e X B l P j x J d G V t U G F 0 a D 5 T Z W N 0 a W 9 u M S 9 U Y W J s Z S U y M D 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z Y 0 N D Y w M F o 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K D M p L 1 N v d X J j Z T w v S X R l b V B h d G g + P C 9 J d G V t T G 9 j Y X R p b 2 4 + P F N 0 Y W J s Z U V u d H J p Z X M g L z 4 8 L 0 l 0 Z W 0 + P E l 0 Z W 0 + P E l 0 Z W 1 M b 2 N h d G l v b j 4 8 S X R l b V R 5 c G U + R m 9 y b X V s Y T w v S X R l b V R 5 c G U + P E l 0 Z W 1 Q Y X R o P l N l Y 3 R p b 2 4 x L 1 R h Y m x l J T I w O S U y M C g z K S 9 E Y X R h O T w v S X R l b V B h d G g + P C 9 J d G V t T G 9 j Y X R p b 2 4 + P F N 0 Y W J s Z U V u d H J p Z X M g L z 4 8 L 0 l 0 Z W 0 + P E l 0 Z W 0 + P E l 0 Z W 1 M b 2 N h d G l v b j 4 8 S X R l b V R 5 c G U + R m 9 y b X V s Y T w v S X R l b V R 5 c G U + P E l 0 Z W 1 Q Y X R o P l N l Y 3 R p b 2 4 x L 1 R h Y m x l J T I w O S U y M C g z K 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T w v S X R l b V B h d G g + P C 9 J d G V t T G 9 j Y X R p b 2 4 + P F N 0 Y W J s Z U V u d H J p Z X M + P E V u d H J 5 I F R 5 c G U 9 I k l z U H J p d m F 0 Z S I g V m F s d W U 9 I m w w I i A v P j x F b n R y e S B U e X B l P S J G a W x s R W 5 h Y m x l Z C I g V m F s d W U 9 I m w x I i A v P j x F b n R y e S B U e X B l P S J B Z G R l Z F R v R G F 0 Y U 1 v Z G V s I i B W Y W x 1 Z T 0 i b D A i I C 8 + P E V u d H J 5 I F R 5 c G U 9 I k Z p b G x D b 3 V u d C I g V m F s d W U 9 I m w 4 N z c 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B y a W N l V E J M M i I g L z 4 8 R W 5 0 c n k g V H l w Z T 0 i R m l s b G V k Q 2 9 t c G x l d G V S Z X N 1 b H R U b 1 d v c m t z a G V l d C I g V m F s d W U 9 I m w x I i A v P j x F b n R y e S B U e X B l P S J S Z W N v d m V y e V R h c m d l d F N o Z W V 0 I i B W Y W x 1 Z T 0 i c 1 B y a W N l M i I g L z 4 8 R W 5 0 c n k g V H l w Z T 0 i U m V j b 3 Z l c n l U Y X J n Z X R D b 2 x 1 b W 4 i I F Z h b H V l P S J s M S I g L z 4 8 R W 5 0 c n k g V H l w Z T 0 i U m V j b 3 Z l c n l U Y X J n Z X R S b 3 c i I F Z h b H V l P S J s M S I g L z 4 8 R W 5 0 c n k g V H l w Z T 0 i R m l s b E N v b H V t b l R 5 c G V z I i B W Y W x 1 Z T 0 i c 0 J n W U F B Q U F B Q U F B Q U F B Q U E i I C 8 + P E V u d H J 5 I F R 5 c G U 9 I k Z p b G x D b 2 x 1 b W 5 O Y W 1 l c y I g V m F s d W U 9 I n N b J n F 1 b 3 Q 7 4 L i r 4 L i l 4 L i x 4 L i B 4 L i X 4 L i j 4 L i x 4 L i e 4 L i i 4 L m M L j E m c X V v d D s s J n F 1 b 3 Q 7 4 L m A 4 L i E 4 L i j 4 L i 3 4 L m I 4 L i t 4 L i H 4 L i r 4 L i h 4 L i y 4 L i i 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L C Z x d W 9 0 O + C 5 g O C 4 q u C 4 m e C 4 r S D g u I v g u L f g u Y n g u K 0 m c X V v d D s s J n F 1 b 3 Q 7 4 L m A 4 L i q 4 L i Z 4 L i t I O C 4 g u C 4 s u C 4 o i Z x d W 9 0 O y w m c X V v d D v g u J v g u K P g u L T g u K H g u L L g u J M g K O C 4 q + C 4 u O C 5 i e C 4 m S k m c X V v d D s s J n F 1 b 3 Q 7 4 L i h 4 L i 5 4 L i l 4 L i E 4 L m I 4 L i y I C h c d T A w M j c w M D A g 4 L i a 4 L i y 4 L i X K S Z x d W 9 0 O 1 0 i I C 8 + P E V u d H J 5 I F R 5 c G U 9 I l F 1 Z X J 5 S U Q i I F Z h b H V l P S J z Z T B i M G Q 2 M m E t N W I y Z S 0 0 Y z E 1 L W I z Y T E t N j Z i Z G U 2 Z G J l N z V k I i A v P j x F b n R y e S B U e X B l P S J G a W x s R X J y b 3 J D b 3 V u d C I g V m F s d W U 9 I m w w I i A v P j x F b n R y e S B U e X B l P S J G a W x s V G F y Z 2 V 0 T m F t Z U N 1 c 3 R v b W l 6 Z W Q i I F Z h b H V l P S J s M S I g L z 4 8 R W 5 0 c n k g V H l w Z T 0 i R m l s b F R v R G F 0 Y U 1 v Z G V s R W 5 h Y m x l Z C I g V m F s d W U 9 I m w w I i A v P j x F b n R y e S B U e X B l P S J G a W x s T G F z d F V w Z G F 0 Z W Q i I F Z h b H V l P S J k M j A y M y 0 w M i 0 w M 1 Q x M D o y N D o 0 N i 4 4 O D k 3 M z M w W i I g L z 4 8 R W 5 0 c n k g V H l w Z T 0 i R m l s b E V y c m 9 y Q 2 9 k Z S I g V m F s d W U 9 I n N V b m t u b 3 d u I i A v P j x F b n R y e S B U e X B l P S J G a W x s T 2 J q Z W N 0 V H l w Z S I g V m F s d W U 9 I n N U Y W J s Z 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C 5 g O C 4 g e C 4 q e C 4 l e C 4 o + C 5 g e C 4 p e C 4 s O C 4 r e C 4 u O C 4 l e C 4 q u C 4 s u C 4 q + C 4 g e C 4 o + C 4 o + C 4 o e C 4 r e C 4 s u C 4 q + C 4 s u C 4 o y A o Q U d S T y k g X H U w M D N l X H U w M D N l I O C 4 m O C 4 u O C 4 o + C 4 g e C 4 t O C 4 i O C 4 g e C 4 s u C 4 o + C 5 g O C 4 g e C 4 q e C 4 l e C 4 o y A o Q U d S S S k v Q X V 0 b 1 J l b W 9 2 Z W R D b 2 x 1 b W 5 z M S 5 7 4 L i r 4 L i l 4 L i x 4 L i B 4 L i X 4 L i j 4 L i x 4 L i e 4 L i i 4 L m M L j E s M H 0 m c X V v d D s s J n F 1 b 3 Q 7 U 2 V j d G l v b j E v 4 L m A 4 L i B 4 L i p 4 L i V 4 L i j 4 L m B 4 L i l 4 L i w 4 L i t 4 L i 4 4 L i V 4 L i q 4 L i y 4 L i r 4 L i B 4 L i j 4 L i j 4 L i h 4 L i t 4 L i y 4 L i r 4 L i y 4 L i j I C h B R 1 J P K S B c d T A w M 2 V c d T A w M 2 U g 4 L i Y 4 L i 4 4 L i j 4 L i B 4 L i 0 4 L i I 4 L i B 4 L i y 4 L i j 4 L m A 4 L i B 4 L i p 4 L i V 4 L i j I C h B R 1 J J K S 9 B d X R v U m V t b 3 Z l Z E N v b H V t b n M x L n v g u Y D g u I T g u K P g u L f g u Y j g u K 3 g u I f g u K v g u K H g u L L g u K I s M X 0 m c X V v d D s s J n F 1 b 3 Q 7 U 2 V j d G l v b j E v 4 L m A 4 L i B 4 L i p 4 L i V 4 L i j 4 L m B 4 L i l 4 L i w 4 L i t 4 L i 4 4 L i V 4 L i q 4 L i y 4 L i r 4 L i B 4 L i j 4 L i j 4 L i h 4 L i t 4 L i y 4 L i r 4 L i y 4 L i j I C h B R 1 J P K S B c d T A w M 2 V c d T A w M 2 U g 4 L i Y 4 L i 4 4 L i j 4 L i B 4 L i 0 4 L i I 4 L i B 4 L i y 4 L i j 4 L m A 4 L i B 4 L i p 4 L i V 4 L i j I C h B R 1 J J K S 9 B d X R v U m V t b 3 Z l Z E N v b H V t b n M x L n v g u Y D g u J v g u L T g u J Q s M n 0 m c X V v d D s s J n F 1 b 3 Q 7 U 2 V j d G l v b j E v 4 L m A 4 L i B 4 L i p 4 L i V 4 L i j 4 L m B 4 L i l 4 L i w 4 L i t 4 L i 4 4 L i V 4 L i q 4 L i y 4 L i r 4 L i B 4 L i j 4 L i j 4 L i h 4 L i t 4 L i y 4 L i r 4 L i y 4 L i j I C h B R 1 J P K S B c d T A w M 2 V c d T A w M 2 U g 4 L i Y 4 L i 4 4 L i j 4 L i B 4 L i 0 4 L i I 4 L i B 4 L i y 4 L i j 4 L m A 4 L i B 4 L i p 4 L i V 4 L i j I C h B R 1 J J K S 9 B d X R v U m V t b 3 Z l Z E N v b H V t b n M x L n v g u K r g u L n g u I f g u K r g u L j g u J Q s M 3 0 m c X V v d D s s J n F 1 b 3 Q 7 U 2 V j d G l v b j E v 4 L m A 4 L i B 4 L i p 4 L i V 4 L i j 4 L m B 4 L i l 4 L i w 4 L i t 4 L i 4 4 L i V 4 L i q 4 L i y 4 L i r 4 L i B 4 L i j 4 L i j 4 L i h 4 L i t 4 L i y 4 L i r 4 L i y 4 L i j I C h B R 1 J P K S B c d T A w M 2 V c d T A w M 2 U g 4 L i Y 4 L i 4 4 L i j 4 L i B 4 L i 0 4 L i I 4 L i B 4 L i y 4 L i j 4 L m A 4 L i B 4 L i p 4 L i V 4 L i j I C h B R 1 J J K S 9 B d X R v U m V t b 3 Z l Z E N v b H V t b n M x L n v g u J X g u Y j g u L P g u K r g u L j g u J Q s N H 0 m c X V v d D s s J n F 1 b 3 Q 7 U 2 V j d G l v b j E v 4 L m A 4 L i B 4 L i p 4 L i V 4 L i j 4 L m B 4 L i l 4 L i w 4 L i t 4 L i 4 4 L i V 4 L i q 4 L i y 4 L i r 4 L i B 4 L i j 4 L i j 4 L i h 4 L i t 4 L i y 4 L i r 4 L i y 4 L i j I C h B R 1 J P K S B c d T A w M 2 V c d T A w M 2 U g 4 L i Y 4 L i 4 4 L i j 4 L i B 4 L i 0 4 L i I 4 L i B 4 L i y 4 L i j 4 L m A 4 L i B 4 L i p 4 L i V 4 L i j I C h B R 1 J J K S 9 B d X R v U m V t b 3 Z l Z E N v b H V t b n M x L n v g u K X g u Y j g u L L g u K r g u L j g u J Q s N X 0 m c X V v d D s s J n F 1 b 3 Q 7 U 2 V j d G l v b j E v 4 L m A 4 L i B 4 L i p 4 L i V 4 L i j 4 L m B 4 L i l 4 L i w 4 L i t 4 L i 4 4 L i V 4 L i q 4 L i y 4 L i r 4 L i B 4 L i j 4 L i j 4 L i h 4 L i t 4 L i y 4 L i r 4 L i y 4 L i j I C h B R 1 J P K S B c d T A w M 2 V c d T A w M 2 U g 4 L i Y 4 L i 4 4 L i j 4 L i B 4 L i 0 4 L i I 4 L i B 4 L i y 4 L i j 4 L m A 4 L i B 4 L i p 4 L i V 4 L i j I C h B R 1 J J K S 9 B d X R v U m V t b 3 Z l Z E N v b H V t b n M x L n v g u Y D g u J v g u K X g u L X g u Y j g u K L g u J k g 4 L m B 4 L i b 4 L i l 4 L i H L D Z 9 J n F 1 b 3 Q 7 L C Z x d W 9 0 O 1 N l Y 3 R p b 2 4 x L + C 5 g O C 4 g e C 4 q e C 4 l e C 4 o + C 5 g e C 4 p e C 4 s O C 4 r e C 4 u O C 4 l e C 4 q u C 4 s u C 4 q + C 4 g e C 4 o + C 4 o + C 4 o e C 4 r e C 4 s u C 4 q + C 4 s u C 4 o y A o Q U d S T y k g X H U w M D N l X H U w M D N l I O C 4 m O C 4 u O C 4 o + C 4 g e C 4 t O C 4 i O C 4 g e C 4 s u C 4 o + C 5 g O C 4 g e C 4 q e C 4 l e C 4 o y A o Q U d S S S k v Q X V 0 b 1 J l b W 9 2 Z W R D b 2 x 1 b W 5 z M S 5 7 J e C 5 g O C 4 m + C 4 p e C 4 t e C 5 i O C 4 o u C 4 m S D g u Y H g u J v g u K X g u I c s N 3 0 m c X V v d D s s J n F 1 b 3 Q 7 U 2 V j d G l v b j E v 4 L m A 4 L i B 4 L i p 4 L i V 4 L i j 4 L m B 4 L i l 4 L i w 4 L i t 4 L i 4 4 L i V 4 L i q 4 L i y 4 L i r 4 L i B 4 L i j 4 L i j 4 L i h 4 L i t 4 L i y 4 L i r 4 L i y 4 L i j I C h B R 1 J P K S B c d T A w M 2 V c d T A w M 2 U g 4 L i Y 4 L i 4 4 L i j 4 L i B 4 L i 0 4 L i I 4 L i B 4 L i y 4 L i j 4 L m A 4 L i B 4 L i p 4 L i V 4 L i j I C h B R 1 J J K S 9 B d X R v U m V t b 3 Z l Z E N v b H V t b n M x L n v g u Y D g u K r g u J n g u K 0 g 4 L i L 4 L i 3 4 L m J 4 L i t L D h 9 J n F 1 b 3 Q 7 L C Z x d W 9 0 O 1 N l Y 3 R p b 2 4 x L + C 5 g O C 4 g e C 4 q e C 4 l e C 4 o + C 5 g e C 4 p e C 4 s O C 4 r e C 4 u O C 4 l e C 4 q u C 4 s u C 4 q + C 4 g e C 4 o + C 4 o + C 4 o e C 4 r e C 4 s u C 4 q + C 4 s u C 4 o y A o Q U d S T y k g X H U w M D N l X H U w M D N l I O C 4 m O C 4 u O C 4 o + C 4 g e C 4 t O C 4 i O C 4 g e C 4 s u C 4 o + C 5 g O C 4 g e C 4 q e C 4 l e C 4 o y A o Q U d S S S k v Q X V 0 b 1 J l b W 9 2 Z W R D b 2 x 1 b W 5 z M S 5 7 4 L m A 4 L i q 4 L i Z 4 L i t I O C 4 g u C 4 s u C 4 o i w 5 f S Z x d W 9 0 O y w m c X V v d D t T Z W N 0 a W 9 u M S / g u Y D g u I H g u K n g u J X g u K P g u Y H g u K X g u L D g u K 3 g u L j g u J X g u K r g u L L g u K v g u I H g u K P g u K P g u K H g u K 3 g u L L g u K v g u L L g u K M g K E F H U k 8 p I F x 1 M D A z Z V x 1 M D A z Z S D g u J j g u L j g u K P g u I H g u L T g u I j g u I H g u L L g u K P g u Y D g u I H g u K n g u J X g u K M g K E F H U k k p L 0 F 1 d G 9 S Z W 1 v d m V k Q 2 9 s d W 1 u c z E u e + C 4 m + C 4 o + C 4 t O C 4 o e C 4 s u C 4 k y A o 4 L i r 4 L i 4 4 L m J 4 L i Z K S w x M H 0 m c X V v d D s s J n F 1 b 3 Q 7 U 2 V j d G l v b j E v 4 L m A 4 L i B 4 L i p 4 L i V 4 L i j 4 L m B 4 L i l 4 L i w 4 L i t 4 L i 4 4 L i V 4 L i q 4 L i y 4 L i r 4 L i B 4 L i j 4 L i j 4 L i h 4 L i t 4 L i y 4 L i r 4 L i y 4 L i j I C h B R 1 J P K S B c d T A w M 2 V c d T A w M 2 U g 4 L i Y 4 L i 4 4 L i j 4 L i B 4 L i 0 4 L i I 4 L i B 4 L i y 4 L i j 4 L m A 4 L i B 4 L i p 4 L i V 4 L i j I C h B R 1 J J K S 9 B d X R v U m V t b 3 Z l Z E N v b H V t b n M x L n v g u K H g u L n g u K X g u I T g u Y j g u L I g K F x 1 M D A y N z A w M C D g u J r g u L L g u J c p L D E x f S Z x d W 9 0 O 1 0 s J n F 1 b 3 Q 7 Q 2 9 s d W 1 u Q 2 9 1 b n Q m c X V v d D s 6 M T I s J n F 1 b 3 Q 7 S 2 V 5 Q 2 9 s d W 1 u T m F t Z X M m c X V v d D s 6 W 1 0 s J n F 1 b 3 Q 7 Q 2 9 s d W 1 u S W R l b n R p d G l l c y Z x d W 9 0 O z p b J n F 1 b 3 Q 7 U 2 V j d G l v b j E v 4 L m A 4 L i B 4 L i p 4 L i V 4 L i j 4 L m B 4 L i l 4 L i w 4 L i t 4 L i 4 4 L i V 4 L i q 4 L i y 4 L i r 4 L i B 4 L i j 4 L i j 4 L i h 4 L i t 4 L i y 4 L i r 4 L i y 4 L i j I C h B R 1 J P K S B c d T A w M 2 V c d T A w M 2 U g 4 L i Y 4 L i 4 4 L i j 4 L i B 4 L i 0 4 L i I 4 L i B 4 L i y 4 L i j 4 L m A 4 L i B 4 L i p 4 L i V 4 L i j I C h B R 1 J J K S 9 B d X R v U m V t b 3 Z l Z E N v b H V t b n M x L n v g u K v g u K X g u L H g u I H g u J f g u K P g u L H g u J 7 g u K L g u Y w u M S w w f S Z x d W 9 0 O y w m c X V v d D t T Z W N 0 a W 9 u M S / g u Y D g u I H g u K n g u J X g u K P g u Y H g u K X g u L D g u K 3 g u L j g u J X g u K r g u L L g u K v g u I H g u K P g u K P g u K H g u K 3 g u L L g u K v g u L L g u K M g K E F H U k 8 p I F x 1 M D A z Z V x 1 M D A z Z S D g u J j g u L j g u K P g u I H g u L T g u I j g u I H g u L L g u K P g u Y D g u I H g u K n g u J X g u K M g K E F H U k k p L 0 F 1 d G 9 S Z W 1 v d m V k Q 2 9 s d W 1 u c z E u e + C 5 g O C 4 h O C 4 o + C 4 t + C 5 i O C 4 r e C 4 h + C 4 q + C 4 o e C 4 s u C 4 o i w x f S Z x d W 9 0 O y w m c X V v d D t T Z W N 0 a W 9 u M S / g u Y D g u I H g u K n g u J X g u K P g u Y H g u K X g u L D g u K 3 g u L j g u J X g u K r g u L L g u K v g u I H g u K P g u K P g u K H g u K 3 g u L L g u K v g u L L g u K M g K E F H U k 8 p I F x 1 M D A z Z V x 1 M D A z Z S D g u J j g u L j g u K P g u I H g u L T g u I j g u I H g u L L g u K P g u Y D g u I H g u K n g u J X g u K M g K E F H U k k p L 0 F 1 d G 9 S Z W 1 v d m V k Q 2 9 s d W 1 u c z E u e + C 5 g O C 4 m + C 4 t O C 4 l C w y f S Z x d W 9 0 O y w m c X V v d D t T Z W N 0 a W 9 u M S / g u Y D g u I H g u K n g u J X g u K P g u Y H g u K X g u L D g u K 3 g u L j g u J X g u K r g u L L g u K v g u I H g u K P g u K P g u K H g u K 3 g u L L g u K v g u L L g u K M g K E F H U k 8 p I F x 1 M D A z Z V x 1 M D A z Z S D g u J j g u L j g u K P g u I H g u L T g u I j g u I H g u L L g u K P g u Y D g u I H g u K n g u J X g u K M g K E F H U k k p L 0 F 1 d G 9 S Z W 1 v d m V k Q 2 9 s d W 1 u c z E u e + C 4 q u C 4 u e C 4 h + C 4 q u C 4 u O C 4 l C w z f S Z x d W 9 0 O y w m c X V v d D t T Z W N 0 a W 9 u M S / g u Y D g u I H g u K n g u J X g u K P g u Y H g u K X g u L D g u K 3 g u L j g u J X g u K r g u L L g u K v g u I H g u K P g u K P g u K H g u K 3 g u L L g u K v g u L L g u K M g K E F H U k 8 p I F x 1 M D A z Z V x 1 M D A z Z S D g u J j g u L j g u K P g u I H g u L T g u I j g u I H g u L L g u K P g u Y D g u I H g u K n g u J X g u K M g K E F H U k k p L 0 F 1 d G 9 S Z W 1 v d m V k Q 2 9 s d W 1 u c z E u e + C 4 l e C 5 i O C 4 s + C 4 q u C 4 u O C 4 l C w 0 f S Z x d W 9 0 O y w m c X V v d D t T Z W N 0 a W 9 u M S / g u Y D g u I H g u K n g u J X g u K P g u Y H g u K X g u L D g u K 3 g u L j g u J X g u K r g u L L g u K v g u I H g u K P g u K P g u K H g u K 3 g u L L g u K v g u L L g u K M g K E F H U k 8 p I F x 1 M D A z Z V x 1 M D A z Z S D g u J j g u L j g u K P g u I H g u L T g u I j g u I H g u L L g u K P g u Y D g u I H g u K n g u J X g u K M g K E F H U k k p L 0 F 1 d G 9 S Z W 1 v d m V k Q 2 9 s d W 1 u c z E u e + C 4 p e C 5 i O C 4 s u C 4 q u C 4 u O C 4 l C w 1 f S Z x d W 9 0 O y w m c X V v d D t T Z W N 0 a W 9 u M S / g u Y D g u I H g u K n g u J X g u K P g u Y H g u K X g u L D g u K 3 g u L j g u J X g u K r g u L L g u K v g u I H g u K P g u K P g u K H g u K 3 g u L L g u K v g u L L g u K M g K E F H U k 8 p I F x 1 M D A z Z V x 1 M D A z Z S D g u J j g u L j g u K P g u I H g u L T g u I j g u I H g u L L g u K P g u Y D g u I H g u K n g u J X g u K M g K E F H U k k p L 0 F 1 d G 9 S Z W 1 v d m V k Q 2 9 s d W 1 u c z E u e + C 5 g O C 4 m + C 4 p e C 4 t e C 5 i O C 4 o u C 4 m S D g u Y H g u J v g u K X g u I c s N n 0 m c X V v d D s s J n F 1 b 3 Q 7 U 2 V j d G l v b j E v 4 L m A 4 L i B 4 L i p 4 L i V 4 L i j 4 L m B 4 L i l 4 L i w 4 L i t 4 L i 4 4 L i V 4 L i q 4 L i y 4 L i r 4 L i B 4 L i j 4 L i j 4 L i h 4 L i t 4 L i y 4 L i r 4 L i y 4 L i j I C h B R 1 J P K S B c d T A w M 2 V c d T A w M 2 U g 4 L i Y 4 L i 4 4 L i j 4 L i B 4 L i 0 4 L i I 4 L i B 4 L i y 4 L i j 4 L m A 4 L i B 4 L i p 4 L i V 4 L i j I C h B R 1 J J K S 9 B d X R v U m V t b 3 Z l Z E N v b H V t b n M x L n s l 4 L m A 4 L i b 4 L i l 4 L i 1 4 L m I 4 L i i 4 L i Z I O C 5 g e C 4 m + C 4 p e C 4 h y w 3 f S Z x d W 9 0 O y w m c X V v d D t T Z W N 0 a W 9 u M S / g u Y D g u I H g u K n g u J X g u K P g u Y H g u K X g u L D g u K 3 g u L j g u J X g u K r g u L L g u K v g u I H g u K P g u K P g u K H g u K 3 g u L L g u K v g u L L g u K M g K E F H U k 8 p I F x 1 M D A z Z V x 1 M D A z Z S D g u J j g u L j g u K P g u I H g u L T g u I j g u I H g u L L g u K P g u Y D g u I H g u K n g u J X g u K M g K E F H U k k p L 0 F 1 d G 9 S Z W 1 v d m V k Q 2 9 s d W 1 u c z E u e + C 5 g O C 4 q u C 4 m e C 4 r S D g u I v g u L f g u Y n g u K 0 s O H 0 m c X V v d D s s J n F 1 b 3 Q 7 U 2 V j d G l v b j E v 4 L m A 4 L i B 4 L i p 4 L i V 4 L i j 4 L m B 4 L i l 4 L i w 4 L i t 4 L i 4 4 L i V 4 L i q 4 L i y 4 L i r 4 L i B 4 L i j 4 L i j 4 L i h 4 L i t 4 L i y 4 L i r 4 L i y 4 L i j I C h B R 1 J P K S B c d T A w M 2 V c d T A w M 2 U g 4 L i Y 4 L i 4 4 L i j 4 L i B 4 L i 0 4 L i I 4 L i B 4 L i y 4 L i j 4 L m A 4 L i B 4 L i p 4 L i V 4 L i j I C h B R 1 J J K S 9 B d X R v U m V t b 3 Z l Z E N v b H V t b n M x L n v g u Y D g u K r g u J n g u K 0 g 4 L i C 4 L i y 4 L i i L D l 9 J n F 1 b 3 Q 7 L C Z x d W 9 0 O 1 N l Y 3 R p b 2 4 x L + C 5 g O C 4 g e C 4 q e C 4 l e C 4 o + C 5 g e C 4 p e C 4 s O C 4 r e C 4 u O C 4 l e C 4 q u C 4 s u C 4 q + C 4 g e C 4 o + C 4 o + C 4 o e C 4 r e C 4 s u C 4 q + C 4 s u C 4 o y A o Q U d S T y k g X H U w M D N l X H U w M D N l I O C 4 m O C 4 u O C 4 o + C 4 g e C 4 t O C 4 i O C 4 g e C 4 s u C 4 o + C 5 g O C 4 g e C 4 q e C 4 l e C 4 o y A o Q U d S S S k v Q X V 0 b 1 J l b W 9 2 Z W R D b 2 x 1 b W 5 z M S 5 7 4 L i b 4 L i j 4 L i 0 4 L i h 4 L i y 4 L i T I C j g u K v g u L j g u Y n g u J k p L D E w f S Z x d W 9 0 O y w m c X V v d D t T Z W N 0 a W 9 u M S / g u Y D g u I H g u K n g u J X g u K P g u Y H g u K X g u L D g u K 3 g u L j g u J X g u K r g u L L g u K v g u I H g u K P g u K P g u K H g u K 3 g u L L g u K v g u L L g u K M g K E F H U k 8 p I F x 1 M D A z Z V x 1 M D A z Z S D g u J j g u L j g u K P g u I H g u L T g u I j g u I H g u L L g u K P g u Y D g u I H g u K n g u J X g u K M g K E F H U k k p L 0 F 1 d G 9 S Z W 1 v d m V k Q 2 9 s d W 1 u c z E u e + C 4 o e C 4 u e C 4 p e C 4 h O C 5 i O C 4 s i A o X H U w M D I 3 M D A w I O C 4 m u C 4 s u C 4 l y k s M T F 9 J n F 1 b 3 Q 7 X S w m c X V v d D t S Z W x h d G l v b n N o a X B J b m Z v J n F 1 b 3 Q 7 O l t d f S 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R h d G E y 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N o Y W 5 n Z W Q l M j B U e X B 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F w c G V u Z G V k J T I w U X V l c n k 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Q X B w Z W 5 k Z W Q l M j B R d W V y e T E 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U 3 B s a X Q l M j B D b 2 x 1 b W 4 l M j B i e S U y M E R l b G l t a X R l c j 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S 9 D a G F u Z 2 V k J T I w V H l w Z T E 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U m V u Y W 1 l Z C U y M E N v b H V t b n 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M 5 N T g y N z N a I i A v P j x F b n R y e S B U e X B l P S J S Z W x h d G l v b n N o a X B J b m Z v Q 2 9 u d G F p b m V y I i B W Y W x 1 Z T 0 i c 3 s m c X V v d D t j b 2 x 1 b W 5 D b 3 V u d C Z x d W 9 0 O z o x M S w m c X V v d D t r Z X l D b 2 x 1 b W 5 O Y W 1 l c y Z x d W 9 0 O z p b X S w m c X V v d D t x d W V y e V J l b G F 0 a W 9 u c 2 h p c H M m c X V v d D s 6 W 1 0 s J n F 1 b 3 Q 7 Y 2 9 s d W 1 u S W R l b n R p d G l l c y Z x d W 9 0 O z p b J n F 1 b 3 Q 7 U 2 V j d G l v b j E v 4 L m A 4 L i B 4 L i p 4 L i V 4 L i j 4 L m B 4 L i l 4 L i w 4 L i t 4 L i 4 4 L i V 4 L i q 4 L i y 4 L i r 4 L i B 4 L i j 4 L i j 4 L i h 4 L i t 4 L i y 4 L i r 4 L i y 4 L i j I C h B R 1 J P K S B c d T A w M 2 V c d T A w M 2 U g 4 L i t 4 L i y 4 L i r 4 L i y 4 L i j 4 L m B 4 L i l 4 L i w 4 L m A 4 L i E 4 L i j 4 L i 3 4 L m I 4 L i t 4 L i H 4 L i U 4 L i 3 4 L m I 4 L i h I C h G T 0 9 E K S 9 B d X R v U m V t b 3 Z l Z E N v b H V t b n M x L n v g u K v g u K X g u L H g u I H g u J f g u K P g u L H g u J 7 g u K L g u Y w s M H 0 m c X V v d D s s J n F 1 b 3 Q 7 U 2 V j d G l v b j E v 4 L m A 4 L i B 4 L i p 4 L i V 4 L i j 4 L m B 4 L i l 4 L i w 4 L i t 4 L i 4 4 L i V 4 L i q 4 L i y 4 L i r 4 L i B 4 L i j 4 L i j 4 L i h 4 L i t 4 L i y 4 L i r 4 L i y 4 L i j I C h B R 1 J P K S B c d T A w M 2 V c d T A w M 2 U g 4 L i t 4 L i y 4 L i r 4 L i y 4 L i j 4 L m B 4 L i l 4 L i w 4 L m A 4 L i E 4 L i j 4 L i 3 4 L m I 4 L i t 4 L i H 4 L i U 4 L i 3 4 L m I 4 L i h I C h G T 0 9 E K S 9 B d X R v U m V t b 3 Z l Z E N v b H V t b n M x L n v g u Y D g u J v g u L T g u J Q s M X 0 m c X V v d D s s J n F 1 b 3 Q 7 U 2 V j d G l v b j E v 4 L m A 4 L i B 4 L i p 4 L i V 4 L i j 4 L m B 4 L i l 4 L i w 4 L i t 4 L i 4 4 L i V 4 L i q 4 L i y 4 L i r 4 L i B 4 L i j 4 L i j 4 L i h 4 L i t 4 L i y 4 L i r 4 L i y 4 L i j I C h B R 1 J P K S B c d T A w M 2 V c d T A w M 2 U g 4 L i t 4 L i y 4 L i r 4 L i y 4 L i j 4 L m B 4 L i l 4 L i w 4 L m A 4 L i E 4 L i j 4 L i 3 4 L m I 4 L i t 4 L i H 4 L i U 4 L i 3 4 L m I 4 L i h I C h G T 0 9 E K S 9 B d X R v U m V t b 3 Z l Z E N v b H V t b n M x L n v g u K r g u L n g u I f g u K r g u L j g u J Q s M n 0 m c X V v d D s s J n F 1 b 3 Q 7 U 2 V j d G l v b j E v 4 L m A 4 L i B 4 L i p 4 L i V 4 L i j 4 L m B 4 L i l 4 L i w 4 L i t 4 L i 4 4 L i V 4 L i q 4 L i y 4 L i r 4 L i B 4 L i j 4 L i j 4 L i h 4 L i t 4 L i y 4 L i r 4 L i y 4 L i j I C h B R 1 J P K S B c d T A w M 2 V c d T A w M 2 U g 4 L i t 4 L i y 4 L i r 4 L i y 4 L i j 4 L m B 4 L i l 4 L i w 4 L m A 4 L i E 4 L i j 4 L i 3 4 L m I 4 L i t 4 L i H 4 L i U 4 L i 3 4 L m I 4 L i h I C h G T 0 9 E K S 9 B d X R v U m V t b 3 Z l Z E N v b H V t b n M x L n v g u J X g u Y j g u L P g u K r g u L j g u J Q s M 3 0 m c X V v d D s s J n F 1 b 3 Q 7 U 2 V j d G l v b j E v 4 L m A 4 L i B 4 L i p 4 L i V 4 L i j 4 L m B 4 L i l 4 L i w 4 L i t 4 L i 4 4 L i V 4 L i q 4 L i y 4 L i r 4 L i B 4 L i j 4 L i j 4 L i h 4 L i t 4 L i y 4 L i r 4 L i y 4 L i j I C h B R 1 J P K S B c d T A w M 2 V c d T A w M 2 U g 4 L i t 4 L i y 4 L i r 4 L i y 4 L i j 4 L m B 4 L i l 4 L i w 4 L m A 4 L i E 4 L i j 4 L i 3 4 L m I 4 L i t 4 L i H 4 L i U 4 L i 3 4 L m I 4 L i h I C h G T 0 9 E K S 9 B d X R v U m V t b 3 Z l Z E N v b H V t b n M x L n v g u K X g u Y j g u L L g u K r g u L j g u J Q s N H 0 m c X V v d D s s J n F 1 b 3 Q 7 U 2 V j d G l v b j E v 4 L m A 4 L i B 4 L i p 4 L i V 4 L i j 4 L m B 4 L i l 4 L i w 4 L i t 4 L i 4 4 L i V 4 L i q 4 L i y 4 L i r 4 L i B 4 L i j 4 L i j 4 L i h 4 L i t 4 L i y 4 L i r 4 L i y 4 L i j I C h B R 1 J P K S B c d T A w M 2 V c d T A w M 2 U g 4 L i t 4 L i y 4 L i r 4 L i y 4 L i j 4 L m B 4 L i l 4 L i w 4 L m A 4 L i E 4 L i j 4 L i 3 4 L m I 4 L i t 4 L i H 4 L i U 4 L i 3 4 L m I 4 L i h I C h G T 0 9 E K S 9 B d X R v U m V t b 3 Z l Z E N v b H V t b n M x L n v g u Y D g u J v g u K X g u L X g u Y j g u K L g u J k g 4 L m B 4 L i b 4 L i l 4 L i H L D V 9 J n F 1 b 3 Q 7 L C Z x d W 9 0 O 1 N l Y 3 R p b 2 4 x L + C 5 g O C 4 g e C 4 q e C 4 l e C 4 o + C 5 g e C 4 p e C 4 s O C 4 r e C 4 u O C 4 l e C 4 q u C 4 s u C 4 q + C 4 g e C 4 o + C 4 o + C 4 o e C 4 r e C 4 s u C 4 q + C 4 s u C 4 o y A o Q U d S T y k g X H U w M D N l X H U w M D N l I O C 4 r e C 4 s u C 4 q + C 4 s u C 4 o + C 5 g e C 4 p e C 4 s O C 5 g O C 4 h O C 4 o + C 4 t + C 5 i O C 4 r e C 4 h + C 4 l O C 4 t + C 5 i O C 4 o S A o R k 9 P R C k v Q X V 0 b 1 J l b W 9 2 Z W R D b 2 x 1 b W 5 z M S 5 7 J e C 5 g O C 4 m + C 4 p e C 4 t e C 5 i O C 4 o u C 4 m S D g u Y H g u J v g u K X g u I c s N n 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L 4 L i 3 4 L m J 4 L i t L D d 9 J n F 1 b 3 Q 7 L C Z x d W 9 0 O 1 N l Y 3 R p b 2 4 x L + C 5 g O C 4 g e C 4 q e C 4 l e C 4 o + C 5 g e C 4 p e C 4 s O C 4 r e C 4 u O C 4 l e C 4 q u C 4 s u C 4 q + C 4 g e C 4 o + C 4 o + C 4 o e C 4 r e C 4 s u C 4 q + C 4 s u C 4 o y A o Q U d S T y k g X H U w M D N l X H U w M D N l I O C 4 r e C 4 s u C 4 q + C 4 s u C 4 o + C 5 g e C 4 p e C 4 s O C 5 g O C 4 h O C 4 o + C 4 t + C 5 i O C 4 r e C 4 h + C 4 l O C 4 t + C 5 i O C 4 o S A o R k 9 P R C k v Q X V 0 b 1 J l b W 9 2 Z W R D b 2 x 1 b W 5 z M S 5 7 4 L m A 4 L i q 4 L i Z 4 L i t I O C 4 g u C 4 s u C 4 o i w 4 f S Z x d W 9 0 O y w m c X V v d D t T Z W N 0 a W 9 u M S / g u Y D g u I H g u K n g u J X g u K P g u Y H g u K X g u L D g u K 3 g u L j g u J X g u K r g u L L g u K v g u I H g u K P g u K P g u K H g u K 3 g u L L g u K v g u L L g u K M g K E F H U k 8 p I F x 1 M D A z Z V x 1 M D A z Z S D g u K 3 g u L L g u K v g u L L g u K P g u Y H g u K X g u L D g u Y D g u I T g u K P g u L f g u Y j g u K 3 g u I f g u J T g u L f g u Y j g u K E g K E Z P T 0 Q p L 0 F 1 d G 9 S Z W 1 v d m V k Q 2 9 s d W 1 u c z E u e + C 4 m + C 4 o + C 4 t O C 4 o e C 4 s u C 4 k y A o 4 L i r 4 L i 4 4 L m J 4 L i Z K S w 5 f S Z x d W 9 0 O y w m c X V v d D t T Z W N 0 a W 9 u M S / g u Y D g u I H g u K n g u J X g u K P g u Y H g u K X g u L D g u K 3 g u L j g u J X g u K r g u L L g u K v g u I H g u K P g u K P g u K H g u K 3 g u L L g u K v g u L L g u K M g K E F H U k 8 p I F x 1 M D A z Z V x 1 M D A z Z S D g u K 3 g u L L g u K v g u L L g u K P g u Y H g u K X g u L D g u Y D g u I T g u K P g u L f g u Y j g u K 3 g u I f g u J T g u L f g u Y j g u K E g K E Z P T 0 Q p L 0 F 1 d G 9 S Z W 1 v d m V k Q 2 9 s d W 1 u c z E u e + C 4 o e C 4 u e C 4 p e C 4 h O C 5 i O C 4 s i A o X H U w M D I 3 M D A w I O C 4 m u C 4 s u C 4 l y k s M T B 9 J n F 1 b 3 Q 7 X S w m c X V v d D t D b 2 x 1 b W 5 D b 3 V u d C Z x d W 9 0 O z o x M S w m c X V v d D t L Z X l D b 2 x 1 b W 5 O Y W 1 l c y Z x d W 9 0 O z p b X S w m c X V v d D t D b 2 x 1 b W 5 J Z G V u d G l 0 a W V z J n F 1 b 3 Q 7 O l s m c X V v d D t T Z W N 0 a W 9 u M S / g u Y D g u I H g u K n g u J X g u K P g u Y H g u K X g u L D g u K 3 g u L j g u J X g u K r g u L L g u K v g u I H g u K P g u K P g u K H g u K 3 g u L L g u K v g u L L g u K M g K E F H U k 8 p I F x 1 M D A z Z V x 1 M D A z Z S D g u K 3 g u L L g u K v g u L L g u K P g u Y H g u K X g u L D g u Y D g u I T g u K P g u L f g u Y j g u K 3 g u I f g u J T g u L f g u Y j g u K E g K E Z P T 0 Q p L 0 F 1 d G 9 S Z W 1 v d m V k Q 2 9 s d W 1 u c z E u e + C 4 q + C 4 p e C 4 s e C 4 g e C 4 l + C 4 o + C 4 s e C 4 n u C 4 o u C 5 j C w w f S Z x d W 9 0 O y w m c X V v d D t T Z W N 0 a W 9 u M S / g u Y D g u I H g u K n g u J X g u K P g u Y H g u K X g u L D g u K 3 g u L j g u J X g u K r g u L L g u K v g u I H g u K P g u K P g u K H g u K 3 g u L L g u K v g u L L g u K M g K E F H U k 8 p I F x 1 M D A z Z V x 1 M D A z Z S D g u K 3 g u L L g u K v g u L L g u K P g u Y H g u K X g u L D g u Y D g u I T g u K P g u L f g u Y j g u K 3 g u I f g u J T g u L f g u Y j g u K E g K E Z P T 0 Q p L 0 F 1 d G 9 S Z W 1 v d m V k Q 2 9 s d W 1 u c z E u e + C 5 g O C 4 m + C 4 t O C 4 l C w x f S Z x d W 9 0 O y w m c X V v d D t T Z W N 0 a W 9 u M S / g u Y D g u I H g u K n g u J X g u K P g u Y H g u K X g u L D g u K 3 g u L j g u J X g u K r g u L L g u K v g u I H g u K P g u K P g u K H g u K 3 g u L L g u K v g u L L g u K M g K E F H U k 8 p I F x 1 M D A z Z V x 1 M D A z Z S D g u K 3 g u L L g u K v g u L L g u K P g u Y H g u K X g u L D g u Y D g u I T g u K P g u L f g u Y j g u K 3 g u I f g u J T g u L f g u Y j g u K E g K E Z P T 0 Q p L 0 F 1 d G 9 S Z W 1 v d m V k Q 2 9 s d W 1 u c z E u e + C 4 q u C 4 u e C 4 h + C 4 q u C 4 u O C 4 l C w y f S Z x d W 9 0 O y w m c X V v d D t T Z W N 0 a W 9 u M S / g u Y D g u I H g u K n g u J X g u K P g u Y H g u K X g u L D g u K 3 g u L j g u J X g u K r g u L L g u K v g u I H g u K P g u K P g u K H g u K 3 g u L L g u K v g u L L g u K M g K E F H U k 8 p I F x 1 M D A z Z V x 1 M D A z Z S D g u K 3 g u L L g u K v g u L L g u K P g u Y H g u K X g u L D g u Y D g u I T g u K P g u L f g u Y j g u K 3 g u I f g u J T g u L f g u Y j g u K E g K E Z P T 0 Q p L 0 F 1 d G 9 S Z W 1 v d m V k Q 2 9 s d W 1 u c z E u e + C 4 l e C 5 i O C 4 s + C 4 q u C 4 u O C 4 l C w z f S Z x d W 9 0 O y w m c X V v d D t T Z W N 0 a W 9 u M S / g u Y D g u I H g u K n g u J X g u K P g u Y H g u K X g u L D g u K 3 g u L j g u J X g u K r g u L L g u K v g u I H g u K P g u K P g u K H g u K 3 g u L L g u K v g u L L g u K M g K E F H U k 8 p I F x 1 M D A z Z V x 1 M D A z Z S D g u K 3 g u L L g u K v g u L L g u K P g u Y H g u K X g u L D g u Y D g u I T g u K P g u L f g u Y j g u K 3 g u I f g u J T g u L f g u Y j g u K E g K E Z P T 0 Q p L 0 F 1 d G 9 S Z W 1 v d m V k Q 2 9 s d W 1 u c z E u e + C 4 p e C 5 i O C 4 s u C 4 q u C 4 u O C 4 l C w 0 f S Z x d W 9 0 O y w m c X V v d D t T Z W N 0 a W 9 u M S / g u Y D g u I H g u K n g u J X g u K P g u Y H g u K X g u L D g u K 3 g u L j g u J X g u K r g u L L g u K v g u I H g u K P g u K P g u K H g u K 3 g u L L g u K v g u L L g u K M g K E F H U k 8 p I F x 1 M D A z Z V x 1 M D A z Z S D g u K 3 g u L L g u K v g u L L g u K P g u Y H g u K X g u L D g u Y D g u I T g u K P g u L f g u Y j g u K 3 g u I f g u J T g u L f g u Y j g u K E g K E Z P T 0 Q p L 0 F 1 d G 9 S Z W 1 v d m V k Q 2 9 s d W 1 u c z E u e + C 5 g O C 4 m + C 4 p e C 4 t e C 5 i O C 4 o u C 4 m S D g u Y H g u J v g u K X g u I c s N X 0 m c X V v d D s s J n F 1 b 3 Q 7 U 2 V j d G l v b j E v 4 L m A 4 L i B 4 L i p 4 L i V 4 L i j 4 L m B 4 L i l 4 L i w 4 L i t 4 L i 4 4 L i V 4 L i q 4 L i y 4 L i r 4 L i B 4 L i j 4 L i j 4 L i h 4 L i t 4 L i y 4 L i r 4 L i y 4 L i j I C h B R 1 J P K S B c d T A w M 2 V c d T A w M 2 U g 4 L i t 4 L i y 4 L i r 4 L i y 4 L i j 4 L m B 4 L i l 4 L i w 4 L m A 4 L i E 4 L i j 4 L i 3 4 L m I 4 L i t 4 L i H 4 L i U 4 L i 3 4 L m I 4 L i h I C h G T 0 9 E K S 9 B d X R v U m V t b 3 Z l Z E N v b H V t b n M x L n s l 4 L m A 4 L i b 4 L i l 4 L i 1 4 L m I 4 L i i 4 L i Z I O C 5 g e C 4 m + C 4 p e C 4 h y w 2 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v g u L f g u Y n g u K 0 s N 3 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C 4 L i y 4 L i i L D h 9 J n F 1 b 3 Q 7 L C Z x d W 9 0 O 1 N l Y 3 R p b 2 4 x L + C 5 g O C 4 g e C 4 q e C 4 l e C 4 o + C 5 g e C 4 p e C 4 s O C 4 r e C 4 u O C 4 l e C 4 q u C 4 s u C 4 q + C 4 g e C 4 o + C 4 o + C 4 o e C 4 r e C 4 s u C 4 q + C 4 s u C 4 o y A o Q U d S T y k g X H U w M D N l X H U w M D N l I O C 4 r e C 4 s u C 4 q + C 4 s u C 4 o + C 5 g e C 4 p e C 4 s O C 5 g O C 4 h O C 4 o + C 4 t + C 5 i O C 4 r e C 4 h + C 4 l O C 4 t + C 5 i O C 4 o S A o R k 9 P R C k v Q X V 0 b 1 J l b W 9 2 Z W R D b 2 x 1 b W 5 z M S 5 7 4 L i b 4 L i j 4 L i 0 4 L i h 4 L i y 4 L i T I C j g u K v g u L j g u Y n g u J k p L D l 9 J n F 1 b 3 Q 7 L C Z x d W 9 0 O 1 N l Y 3 R p b 2 4 x L + C 5 g O C 4 g e C 4 q e C 4 l e C 4 o + C 5 g e C 4 p e C 4 s O C 4 r e C 4 u O C 4 l e C 4 q u C 4 s u C 4 q + C 4 g e C 4 o + C 4 o + C 4 o e C 4 r e C 4 s u C 4 q + C 4 s u C 4 o y A o Q U d S T y k g X H U w M D N l X H U w M D N l I O C 4 r e C 4 s u C 4 q + C 4 s u C 4 o + C 5 g e C 4 p e C 4 s O C 5 g O C 4 h O C 4 o + C 4 t + C 5 i O C 4 r e C 4 h + C 4 l O C 4 t + C 5 i O C 4 o S A o R k 9 P R C 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0 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v R G F 0 Y T 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v Q 2 h h b m d l Z C U y M F R 5 c G 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0 N z g 2 N j I w W i I g L z 4 8 R W 5 0 c n k g V H l w Z T 0 i U m V s Y X R p b 2 5 z a G l w S W 5 m b 0 N v b n R h a W 5 l c i I g V m F s d W U 9 I n N 7 J n F 1 b 3 Q 7 Y 2 9 s d W 1 u Q 2 9 1 b n Q m c X V v d D s 6 M T E s J n F 1 b 3 Q 7 a 2 V 5 Q 2 9 s d W 1 u T m F t Z X M m c X V v d D s 6 W 1 0 s J n F 1 b 3 Q 7 c X V l c n l S Z W x h d G l v b n N o a X B z J n F 1 b 3 Q 7 O l t d L C Z x d W 9 0 O 2 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Q 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Q p L 0 R h d G E y O 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Q p L 0 N o Y W 5 n Z W Q l M j B U e X B 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M u N T c z N D Q y O F o i I C 8 + P E V u d H J 5 I F R 5 c G U 9 I l J l b G F 0 a W 9 u c 2 h p c E l u Z m 9 D b 2 5 0 Y W l u Z X I i I F Z h b H V l P S J z e y Z x d W 9 0 O 2 N v b H V t b k N v d W 5 0 J n F 1 b 3 Q 7 O j E x L C Z x d W 9 0 O 2 t l e U N v b H V t b k 5 h b W V z J n F 1 b 3 Q 7 O l t d L C Z x d W 9 0 O 3 F 1 Z X J 5 U m V s Y X R p b 2 5 z a G l w c y Z x d W 9 0 O z p b X S w m c X V v d D t j b 2 x 1 b W 5 J Z G V u d G l 0 a W V z J n F 1 b 3 Q 7 O l s m c X V v d D t T Z W N 0 a W 9 u M S / g u Y D g u J f g u I T g u Y L g u J n g u Y L g u K X g u K L g u L U g K F R F Q 0 g p I F x 1 M D A z Z V x 1 M D A z Z S D g u I r g u L T g u Y n g u J n g u K r g u Y j g u K f g u J n g u K 3 g u L T g u Y D g u K X g u Y f g u I H g u J f g u K P g u K 3 g u J n g u L T g u I H g u K r g u Y w g K E V U U k 9 O K S 9 B d X R v U m V t b 3 Z l Z E N v b H V t b n M x L n v g u K v g u K X g u L H g u I H g u J f g u K P g u L H g u J 7 g u K L g u Y w s M H 0 m c X V v d D s s J n F 1 b 3 Q 7 U 2 V j d G l v b j E v 4 L m A 4 L i X 4 L i E 4 L m C 4 L i Z 4 L m C 4 L i l 4 L i i 4 L i 1 I C h U R U N I K S B c d T A w M 2 V c d T A w M 2 U g 4 L i K 4 L i 0 4 L m J 4 L i Z 4 L i q 4 L m I 4 L i n 4 L i Z 4 L i t 4 L i 0 4 L m A 4 L i l 4 L m H 4 L i B 4 L i X 4 L i j 4 L i t 4 L i Z 4 L i 0 4 L i B 4 L i q 4 L m M I C h F V F J P T i k v Q X V 0 b 1 J l b W 9 2 Z W R D b 2 x 1 b W 5 z M S 5 7 4 L m A 4 L i b 4 L i 0 4 L i U L D F 9 J n F 1 b 3 Q 7 L C Z x d W 9 0 O 1 N l Y 3 R p b 2 4 x L + C 5 g O C 4 l + C 4 h O C 5 g u C 4 m e C 5 g u C 4 p e C 4 o u C 4 t S A o V E V D S C k g X H U w M D N l X H U w M D N l I O C 4 i u C 4 t O C 5 i e C 4 m e C 4 q u C 5 i O C 4 p + C 4 m e C 4 r e C 4 t O C 5 g O C 4 p e C 5 h + C 4 g e C 4 l + C 4 o + C 4 r e C 4 m e C 4 t O C 4 g e C 4 q u C 5 j C A o R V R S T 0 4 p L 0 F 1 d G 9 S Z W 1 v d m V k Q 2 9 s d W 1 u c z E u e + C 4 q u C 4 u e C 4 h + C 4 q u C 4 u O C 4 l C w y f S Z x d W 9 0 O y w m c X V v d D t T Z W N 0 a W 9 u M S / g u Y D g u J f g u I T g u Y L g u J n g u Y L g u K X g u K L g u L U g K F R F Q 0 g p I F x 1 M D A z Z V x 1 M D A z Z S D g u I r g u L T g u Y n g u J n g u K r g u Y j g u K f g u J n g u K 3 g u L T g u Y D g u K X g u Y f g u I H g u J f g u K P g u K 3 g u J n g u L T g u I H g u K r g u Y w g K E V U U k 9 O K S 9 B d X R v U m V t b 3 Z l Z E N v b H V t b n M x L n v g u J X g u Y j g u L P g u K r g u L j g u J Q s M 3 0 m c X V v d D s s J n F 1 b 3 Q 7 U 2 V j d G l v b j E v 4 L m A 4 L i X 4 L i E 4 L m C 4 L i Z 4 L m C 4 L i l 4 L i i 4 L i 1 I C h U R U N I K S B c d T A w M 2 V c d T A w M 2 U g 4 L i K 4 L i 0 4 L m J 4 L i Z 4 L i q 4 L m I 4 L i n 4 L i Z 4 L i t 4 L i 0 4 L m A 4 L i l 4 L m H 4 L i B 4 L i X 4 L i j 4 L i t 4 L i Z 4 L i 0 4 L i B 4 L i q 4 L m M I C h F V F J P T i k v Q X V 0 b 1 J l b W 9 2 Z W R D b 2 x 1 b W 5 z M S 5 7 4 L i l 4 L m I 4 L i y 4 L i q 4 L i 4 4 L i U L D R 9 J n F 1 b 3 Q 7 L C Z x d W 9 0 O 1 N l Y 3 R p b 2 4 x L + C 5 g O C 4 l + C 4 h O C 5 g u C 4 m e C 5 g u C 4 p e C 4 o u C 4 t S A o V E V D S C k g X H U w M D N l X H U w M D N l I O C 4 i u C 4 t O C 5 i e C 4 m e C 4 q u C 5 i O C 4 p + C 4 m e C 4 r e C 4 t O C 5 g O C 4 p e C 5 h + C 4 g e C 4 l + C 4 o + C 4 r e C 4 m e C 4 t O C 4 g e C 4 q u C 5 j C A o R V R S T 0 4 p L 0 F 1 d G 9 S Z W 1 v d m V k Q 2 9 s d W 1 u c z E u e + C 5 g O C 4 m + C 4 p e C 4 t e C 5 i O C 4 o u C 4 m S D g u Y H g u J v g u K X g u I c s N X 0 m c X V v d D s s J n F 1 b 3 Q 7 U 2 V j d G l v b j E v 4 L m A 4 L i X 4 L i E 4 L m C 4 L i Z 4 L m C 4 L i l 4 L i i 4 L i 1 I C h U R U N I K S B c d T A w M 2 V c d T A w M 2 U g 4 L i K 4 L i 0 4 L m J 4 L i Z 4 L i q 4 L m I 4 L i n 4 L i Z 4 L i t 4 L i 0 4 L m A 4 L i l 4 L m H 4 L i B 4 L i X 4 L i j 4 L i t 4 L i Z 4 L i 0 4 L i B 4 L i q 4 L m M I C h F V F J P T i k v Q X V 0 b 1 J l b W 9 2 Z W R D b 2 x 1 b W 5 z M S 5 7 J e C 5 g O C 4 m + C 4 p e C 4 t e C 5 i O C 4 o u C 4 m S D g u Y H g u J v g u K X g u I c s N n 0 m c X V v d D s s J n F 1 b 3 Q 7 U 2 V j d G l v b j E v 4 L m A 4 L i X 4 L i E 4 L m C 4 L i Z 4 L m C 4 L i l 4 L i i 4 L i 1 I C h U R U N I K S B c d T A w M 2 V c d T A w M 2 U g 4 L i K 4 L i 0 4 L m J 4 L i Z 4 L i q 4 L m I 4 L i n 4 L i Z 4 L i t 4 L i 0 4 L m A 4 L i l 4 L m H 4 L i B 4 L i X 4 L i j 4 L i t 4 L i Z 4 L i 0 4 L i B 4 L i q 4 L m M I C h F V F J P T i k v Q X V 0 b 1 J l b W 9 2 Z W R D b 2 x 1 b W 5 z M S 5 7 4 L m A 4 L i q 4 L i Z 4 L i t I O C 4 i + C 4 t + C 5 i e C 4 r S w 3 f S Z x d W 9 0 O y w m c X V v d D t T Z W N 0 a W 9 u M S / g u Y D g u J f g u I T g u Y L g u J n g u Y L g u K X g u K L g u L U g K F R F Q 0 g p I F x 1 M D A z Z V x 1 M D A z Z S D g u I r g u L T g u Y n g u J n g u K r g u Y j g u K f g u J n g u K 3 g u L T g u Y D g u K X g u Y f g u I H g u J f g u K P g u K 3 g u J n g u L T g u I H g u K r g u Y w g K E V U U k 9 O K S 9 B d X R v U m V t b 3 Z l Z E N v b H V t b n M x L n v g u Y D g u K r g u J n g u K 0 g 4 L i C 4 L i y 4 L i i L D h 9 J n F 1 b 3 Q 7 L C Z x d W 9 0 O 1 N l Y 3 R p b 2 4 x L + C 5 g O C 4 l + C 4 h O C 5 g u C 4 m e C 5 g u C 4 p e C 4 o u C 4 t S A o V E V D S C k g X H U w M D N l X H U w M D N l I O C 4 i u C 4 t O C 5 i e C 4 m e C 4 q u C 5 i O C 4 p + C 4 m e C 4 r e C 4 t O C 5 g O C 4 p e C 5 h + C 4 g e C 4 l + C 4 o + C 4 r e C 4 m e C 4 t O C 4 g e C 4 q u C 5 j C A o R V R S T 0 4 p L 0 F 1 d G 9 S Z W 1 v d m V k Q 2 9 s d W 1 u c z E u e + C 4 m + C 4 o + C 4 t O C 4 o e C 4 s u C 4 k y A o 4 L i r 4 L i 4 4 L m J 4 L i Z K S w 5 f S Z x d W 9 0 O y w m c X V v d D t T Z W N 0 a W 9 u M S / g u Y D g u J f g u I T g u Y L g u J n g u Y L g u K X g u K L g u L U g K F R F Q 0 g p I F x 1 M D A z Z V x 1 M D A z Z S D g u I r g u L T g u Y n g u J n g u K r g u Y j g u K f g u J n g u K 3 g u L T g u Y D g u K X g u Y f g u I H g u J f g u K P g u K 3 g u J n g u L T g u I H g u K r g u Y w g K E V U U k 9 O K S 9 B d X R v U m V t b 3 Z l Z E N v b H V t b n M x L n v g u K H g u L n g u K X g u I T g u Y j g u L I g K F x 1 M D A y N z A w M C D g u J r g u L L g u J c p L D E w f S Z x d W 9 0 O 1 0 s J n F 1 b 3 Q 7 Q 2 9 s d W 1 u Q 2 9 1 b n Q m c X V v d D s 6 M T E s J n F 1 b 3 Q 7 S 2 V 5 Q 2 9 s d W 1 u T m F t Z X M m c X V v d D s 6 W 1 0 s J n F 1 b 3 Q 7 Q 2 9 s d W 1 u S W R l b n R p d G l l c y Z x d W 9 0 O z p b J n F 1 b 3 Q 7 U 2 V j d G l v b j E v 4 L m A 4 L i X 4 L i E 4 L m C 4 L i Z 4 L m C 4 L i l 4 L i i 4 L i 1 I C h U R U N I K S B c d T A w M 2 V c d T A w M 2 U g 4 L i K 4 L i 0 4 L m J 4 L i Z 4 L i q 4 L m I 4 L i n 4 L i Z 4 L i t 4 L i 0 4 L m A 4 L i l 4 L m H 4 L i B 4 L i X 4 L i j 4 L i t 4 L i Z 4 L i 0 4 L i B 4 L i q 4 L m M I C h F V F J P T i k v Q X V 0 b 1 J l b W 9 2 Z W R D b 2 x 1 b W 5 z M S 5 7 4 L i r 4 L i l 4 L i x 4 L i B 4 L i X 4 L i j 4 L i x 4 L i e 4 L i i 4 L m M L D B 9 J n F 1 b 3 Q 7 L C Z x d W 9 0 O 1 N l Y 3 R p b 2 4 x L + C 5 g O C 4 l + C 4 h O C 5 g u C 4 m e C 5 g u C 4 p e C 4 o u C 4 t S A o V E V D S C k g X H U w M D N l X H U w M D N l I O C 4 i u C 4 t O C 5 i e C 4 m e C 4 q u C 5 i O C 4 p + C 4 m e C 4 r e C 4 t O C 5 g O C 4 p e C 5 h + C 4 g e C 4 l + C 4 o + C 4 r e C 4 m e C 4 t O C 4 g e C 4 q u C 5 j C A o R V R S T 0 4 p L 0 F 1 d G 9 S Z W 1 v d m V k Q 2 9 s d W 1 u c z E u e + C 5 g O C 4 m + C 4 t O C 4 l C w x f S Z x d W 9 0 O y w m c X V v d D t T Z W N 0 a W 9 u M S / g u Y D g u J f g u I T g u Y L g u J n g u Y L g u K X g u K L g u L U g K F R F Q 0 g p I F x 1 M D A z Z V x 1 M D A z Z S D g u I r g u L T g u Y n g u J n g u K r g u Y j g u K f g u J n g u K 3 g u L T g u Y D g u K X g u Y f g u I H g u J f g u K P g u K 3 g u J n g u L T g u I H g u K r g u Y w g K E V U U k 9 O K S 9 B d X R v U m V t b 3 Z l Z E N v b H V t b n M x L n v g u K r g u L n g u I f g u K r g u L j g u J Q s M n 0 m c X V v d D s s J n F 1 b 3 Q 7 U 2 V j d G l v b j E v 4 L m A 4 L i X 4 L i E 4 L m C 4 L i Z 4 L m C 4 L i l 4 L i i 4 L i 1 I C h U R U N I K S B c d T A w M 2 V c d T A w M 2 U g 4 L i K 4 L i 0 4 L m J 4 L i Z 4 L i q 4 L m I 4 L i n 4 L i Z 4 L i t 4 L i 0 4 L m A 4 L i l 4 L m H 4 L i B 4 L i X 4 L i j 4 L i t 4 L i Z 4 L i 0 4 L i B 4 L i q 4 L m M I C h F V F J P T i k v Q X V 0 b 1 J l b W 9 2 Z W R D b 2 x 1 b W 5 z M S 5 7 4 L i V 4 L m I 4 L i z 4 L i q 4 L i 4 4 L i U L D N 9 J n F 1 b 3 Q 7 L C Z x d W 9 0 O 1 N l Y 3 R p b 2 4 x L + C 5 g O C 4 l + C 4 h O C 5 g u C 4 m e C 5 g u C 4 p e C 4 o u C 4 t S A o V E V D S C k g X H U w M D N l X H U w M D N l I O C 4 i u C 4 t O C 5 i e C 4 m e C 4 q u C 5 i O C 4 p + C 4 m e C 4 r e C 4 t O C 5 g O C 4 p e C 5 h + C 4 g e C 4 l + C 4 o + C 4 r e C 4 m e C 4 t O C 4 g e C 4 q u C 5 j C A o R V R S T 0 4 p L 0 F 1 d G 9 S Z W 1 v d m V k Q 2 9 s d W 1 u c z E u e + C 4 p e C 5 i O C 4 s u C 4 q u C 4 u O C 4 l C w 0 f S Z x d W 9 0 O y w m c X V v d D t T Z W N 0 a W 9 u M S / g u Y D g u J f g u I T g u Y L g u J n g u Y L g u K X g u K L g u L U g K F R F Q 0 g p I F x 1 M D A z Z V x 1 M D A z Z S D g u I r g u L T g u Y n g u J n g u K r g u Y j g u K f g u J n g u K 3 g u L T g u Y D g u K X g u Y f g u I H g u J f g u K P g u K 3 g u J n g u L T g u I H g u K r g u Y w g K E V U U k 9 O K S 9 B d X R v U m V t b 3 Z l Z E N v b H V t b n M x L n v g u Y D g u J v g u K X g u L X g u Y j g u K L g u J k g 4 L m B 4 L i b 4 L i l 4 L i H L D V 9 J n F 1 b 3 Q 7 L C Z x d W 9 0 O 1 N l Y 3 R p b 2 4 x L + C 5 g O C 4 l + C 4 h O C 5 g u C 4 m e C 5 g u C 4 p e C 4 o u C 4 t S A o V E V D S C k g X H U w M D N l X H U w M D N l I O C 4 i u C 4 t O C 5 i e C 4 m e C 4 q u C 5 i O C 4 p + C 4 m e C 4 r e C 4 t O C 5 g O C 4 p e C 5 h + C 4 g e C 4 l + C 4 o + C 4 r e C 4 m e C 4 t O C 4 g e C 4 q u C 5 j C A o R V R S T 0 4 p L 0 F 1 d G 9 S Z W 1 v d m V k Q 2 9 s d W 1 u c z E u e y X g u Y D g u J v g u K X g u L X g u Y j g u K L g u J k g 4 L m B 4 L i b 4 L i l 4 L i H L D Z 9 J n F 1 b 3 Q 7 L C Z x d W 9 0 O 1 N l Y 3 R p b 2 4 x L + C 5 g O C 4 l + C 4 h O C 5 g u C 4 m e C 5 g u C 4 p e C 4 o u C 4 t S A o V E V D S C k g X H U w M D N l X H U w M D N l I O C 4 i u C 4 t O C 5 i e C 4 m e C 4 q u C 5 i O C 4 p + C 4 m e C 4 r e C 4 t O C 5 g O C 4 p e C 5 h + C 4 g e C 4 l + C 4 o + C 4 r e C 4 m e C 4 t O C 4 g e C 4 q u C 5 j C A o R V R S T 0 4 p L 0 F 1 d G 9 S Z W 1 v d m V k Q 2 9 s d W 1 u c z E u e + C 5 g O C 4 q u C 4 m e C 4 r S D g u I v g u L f g u Y n g u K 0 s N 3 0 m c X V v d D s s J n F 1 b 3 Q 7 U 2 V j d G l v b j E v 4 L m A 4 L i X 4 L i E 4 L m C 4 L i Z 4 L m C 4 L i l 4 L i i 4 L i 1 I C h U R U N I K S B c d T A w M 2 V c d T A w M 2 U g 4 L i K 4 L i 0 4 L m J 4 L i Z 4 L i q 4 L m I 4 L i n 4 L i Z 4 L i t 4 L i 0 4 L m A 4 L i l 4 L m H 4 L i B 4 L i X 4 L i j 4 L i t 4 L i Z 4 L i 0 4 L i B 4 L i q 4 L m M I C h F V F J P T i k v Q X V 0 b 1 J l b W 9 2 Z W R D b 2 x 1 b W 5 z M S 5 7 4 L m A 4 L i q 4 L i Z 4 L i t I O C 4 g u C 4 s u C 4 o i w 4 f S Z x d W 9 0 O y w m c X V v d D t T Z W N 0 a W 9 u M S / g u Y D g u J f g u I T g u Y L g u J n g u Y L g u K X g u K L g u L U g K F R F Q 0 g p I F x 1 M D A z Z V x 1 M D A z Z S D g u I r g u L T g u Y n g u J n g u K r g u Y j g u K f g u J n g u K 3 g u L T g u Y D g u K X g u Y f g u I H g u J f g u K P g u K 3 g u J n g u L T g u I H g u K r g u Y w g K E V U U k 9 O K S 9 B d X R v U m V t b 3 Z l Z E N v b H V t b n M x L n v g u J v g u K P g u L T g u K H g u L L g u J M g K O C 4 q + C 4 u O C 5 i e C 4 m S k s O X 0 m c X V v d D s s J n F 1 b 3 Q 7 U 2 V j d G l v b j E v 4 L m A 4 L i X 4 L i E 4 L m C 4 L i Z 4 L m C 4 L i l 4 L i i 4 L i 1 I C h U R U N I K S B c d T A w M 2 V c d T A w M 2 U g 4 L i K 4 L i 0 4 L m J 4 L i Z 4 L i q 4 L m I 4 L i n 4 L i Z 4 L i t 4 L i 0 4 L m A 4 L i l 4 L m H 4 L i B 4 L i X 4 L i j 4 L i t 4 L i Z 4 L i 0 4 L i B 4 L i q 4 L m M I C h F V F J P T i 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N C 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0 K S 9 E Y X R h M j g 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Q p L 0 N o Y W 5 n Z W Q l M j B U e X B 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2 N D Y x O D M 2 W i I g L z 4 8 R W 5 0 c n k g V H l w Z T 0 i U m V s Y X R p b 2 5 z a G l w S W 5 m b 0 N v b n R h a W 5 l c i I g V m F s d W U 9 I n N 7 J n F 1 b 3 Q 7 Y 2 9 s d W 1 u Q 2 9 1 b n Q m c X V v d D s 6 M T E s J n F 1 b 3 Q 7 a 2 V 5 Q 2 9 s d W 1 u T m F t Z X M m c X V v d D s 6 W 1 0 s J n F 1 b 3 Q 7 c X V l c n l S Z W x h d G l v b n N o a X B z J n F 1 b 3 Q 7 O l t d L C Z x d W 9 0 O 2 N v b H V t b k l k Z W 5 0 a X R p Z X M m c X V v d D s 6 W y Z x d W 9 0 O 1 N l Y 3 R p b 2 4 x L + C 4 l + C 4 o + C 4 s e C 4 n u C 4 o u C 4 s u C 4 g e C 4 o y A o U k V T T 1 V S Q y k g X H U w M D N l X H U w M D N l I O C 5 g O C 4 q + C 4 o e C 4 t + C 4 r e C 4 h + C 5 g e C 4 o + C 5 i C A o T U l O R S k v Q X V 0 b 1 J l b W 9 2 Z W R D b 2 x 1 b W 5 z M S 5 7 4 L i r 4 L i l 4 L i x 4 L i B 4 L i X 4 L i j 4 L i x 4 L i e 4 L i i 4 L m M L D B 9 J n F 1 b 3 Q 7 L C Z x d W 9 0 O 1 N l Y 3 R p b 2 4 x L + C 4 l + C 4 o + C 4 s e C 4 n u C 4 o u C 4 s u C 4 g e C 4 o y A o U k V T T 1 V S Q y k g X H U w M D N l X H U w M D N l I O C 5 g O C 4 q + C 4 o e C 4 t + C 4 r e C 4 h + C 5 g e C 4 o + C 5 i C A o T U l O R S k v Q X V 0 b 1 J l b W 9 2 Z W R D b 2 x 1 b W 5 z M S 5 7 4 L m A 4 L i b 4 L i 0 4 L i U L D F 9 J n F 1 b 3 Q 7 L C Z x d W 9 0 O 1 N l Y 3 R p b 2 4 x L + C 4 l + C 4 o + C 4 s e C 4 n u C 4 o u C 4 s u C 4 g e C 4 o y A o U k V T T 1 V S Q y k g X H U w M D N l X H U w M D N l I O C 5 g O C 4 q + C 4 o e C 4 t + C 4 r e C 4 h + C 5 g e C 4 o + C 5 i C A o T U l O R S k v Q X V 0 b 1 J l b W 9 2 Z W R D b 2 x 1 b W 5 z M S 5 7 4 L i q 4 L i 5 4 L i H 4 L i q 4 L i 4 4 L i U L D J 9 J n F 1 b 3 Q 7 L C Z x d W 9 0 O 1 N l Y 3 R p b 2 4 x L + C 4 l + C 4 o + C 4 s e C 4 n u C 4 o u C 4 s u C 4 g e C 4 o y A o U k V T T 1 V S Q y k g X H U w M D N l X H U w M D N l I O C 5 g O C 4 q + C 4 o e C 4 t + C 4 r e C 4 h + C 5 g e C 4 o + C 5 i C A o T U l O R S k v Q X V 0 b 1 J l b W 9 2 Z W R D b 2 x 1 b W 5 z M S 5 7 4 L i V 4 L m I 4 L i z 4 L i q 4 L i 4 4 L i U L D N 9 J n F 1 b 3 Q 7 L C Z x d W 9 0 O 1 N l Y 3 R p b 2 4 x L + C 4 l + C 4 o + C 4 s e C 4 n u C 4 o u C 4 s u C 4 g e C 4 o y A o U k V T T 1 V S Q y k g X H U w M D N l X H U w M D N l I O C 5 g O C 4 q + C 4 o e C 4 t + C 4 r e C 4 h + C 5 g e C 4 o + C 5 i C A o T U l O R S k v Q X V 0 b 1 J l b W 9 2 Z W R D b 2 x 1 b W 5 z M S 5 7 4 L i l 4 L m I 4 L i y 4 L i q 4 L i 4 4 L i U L D R 9 J n F 1 b 3 Q 7 L C Z x d W 9 0 O 1 N l Y 3 R p b 2 4 x L + C 4 l + C 4 o + C 4 s e C 4 n u C 4 o u C 4 s u C 4 g e C 4 o y A o U k V T T 1 V S Q y k g X H U w M D N l X H U w M D N l I O C 5 g O C 4 q + C 4 o e C 4 t + C 4 r e C 4 h + C 5 g e C 4 o + C 5 i C A o T U l O R S k v Q X V 0 b 1 J l b W 9 2 Z W R D b 2 x 1 b W 5 z M S 5 7 4 L m A 4 L i b 4 L i l 4 L i 1 4 L m I 4 L i i 4 L i Z I O C 5 g e C 4 m + C 4 p e C 4 h y w 1 f S Z x d W 9 0 O y w m c X V v d D t T Z W N 0 a W 9 u M S / g u J f g u K P g u L H g u J 7 g u K L g u L L g u I H g u K M g K F J F U 0 9 V U k M p I F x 1 M D A z Z V x 1 M D A z Z S D g u Y D g u K v g u K H g u L f g u K 3 g u I f g u Y H g u K P g u Y g g K E 1 J T k U p L 0 F 1 d G 9 S Z W 1 v d m V k Q 2 9 s d W 1 u c z E u e y X g u Y D g u J v g u K X g u L X g u Y j g u K L g u J k g 4 L m B 4 L i b 4 L i l 4 L i H L D Z 9 J n F 1 b 3 Q 7 L C Z x d W 9 0 O 1 N l Y 3 R p b 2 4 x L + C 4 l + C 4 o + C 4 s e C 4 n u C 4 o u C 4 s u C 4 g e C 4 o y A o U k V T T 1 V S Q y k g X H U w M D N l X H U w M D N l I O C 5 g O C 4 q + C 4 o e C 4 t + C 4 r e C 4 h + C 5 g e C 4 o + C 5 i C A o T U l O R S k v Q X V 0 b 1 J l b W 9 2 Z W R D b 2 x 1 b W 5 z M S 5 7 4 L m A 4 L i q 4 L i Z 4 L i t I O C 4 i + C 4 t + C 5 i e C 4 r S w 3 f S Z x d W 9 0 O y w m c X V v d D t T Z W N 0 a W 9 u M S / g u J f g u K P g u L H g u J 7 g u K L g u L L g u I H g u K M g K F J F U 0 9 V U k M p I F x 1 M D A z Z V x 1 M D A z Z S D g u Y D g u K v g u K H g u L f g u K 3 g u I f g u Y H g u K P g u Y g g K E 1 J T k U p L 0 F 1 d G 9 S Z W 1 v d m V k Q 2 9 s d W 1 u c z E u e + C 5 g O C 4 q u C 4 m e C 4 r S D g u I L g u L L g u K I s O H 0 m c X V v d D s s J n F 1 b 3 Q 7 U 2 V j d G l v b j E v 4 L i X 4 L i j 4 L i x 4 L i e 4 L i i 4 L i y 4 L i B 4 L i j I C h S R V N P V V J D K S B c d T A w M 2 V c d T A w M 2 U g 4 L m A 4 L i r 4 L i h 4 L i 3 4 L i t 4 L i H 4 L m B 4 L i j 4 L m I I C h N S U 5 F K S 9 B d X R v U m V t b 3 Z l Z E N v b H V t b n M x L n v g u J v g u K P g u L T g u K H g u L L g u J M g K O C 4 q + C 4 u O C 5 i e C 4 m S k s O X 0 m c X V v d D s s J n F 1 b 3 Q 7 U 2 V j d G l v b j E v 4 L i X 4 L i j 4 L i x 4 L i e 4 L i i 4 L i y 4 L i B 4 L i j I C h S R V N P V V J D K S B c d T A w M 2 V c d T A w M 2 U g 4 L m A 4 L i r 4 L i h 4 L i 3 4 L i t 4 L i H 4 L m B 4 L i j 4 L m I I C h N S U 5 F K S 9 B d X R v U m V t b 3 Z l Z E N v b H V t b n M x L n v g u K H g u L n g u K X g u I T g u Y j g u L I g K F x 1 M D A y N z A w M C D g u J r g u L L g u J c p L D E w f S Z x d W 9 0 O 1 0 s J n F 1 b 3 Q 7 Q 2 9 s d W 1 u Q 2 9 1 b n Q m c X V v d D s 6 M T E s J n F 1 b 3 Q 7 S 2 V 5 Q 2 9 s d W 1 u T m F t Z X M m c X V v d D s 6 W 1 0 s J n F 1 b 3 Q 7 Q 2 9 s d W 1 u S W R l b n R p d G l l c y Z x d W 9 0 O z p b J n F 1 b 3 Q 7 U 2 V j d G l v b j E v 4 L i X 4 L i j 4 L i x 4 L i e 4 L i i 4 L i y 4 L i B 4 L i j I C h S R V N P V V J D K S B c d T A w M 2 V c d T A w M 2 U g 4 L m A 4 L i r 4 L i h 4 L i 3 4 L i t 4 L i H 4 L m B 4 L i j 4 L m I I C h N S U 5 F K S 9 B d X R v U m V t b 3 Z l Z E N v b H V t b n M x L n v g u K v g u K X g u L H g u I H g u J f g u K P g u L H g u J 7 g u K L g u Y w s M H 0 m c X V v d D s s J n F 1 b 3 Q 7 U 2 V j d G l v b j E v 4 L i X 4 L i j 4 L i x 4 L i e 4 L i i 4 L i y 4 L i B 4 L i j I C h S R V N P V V J D K S B c d T A w M 2 V c d T A w M 2 U g 4 L m A 4 L i r 4 L i h 4 L i 3 4 L i t 4 L i H 4 L m B 4 L i j 4 L m I I C h N S U 5 F K S 9 B d X R v U m V t b 3 Z l Z E N v b H V t b n M x L n v g u Y D g u J v g u L T g u J Q s M X 0 m c X V v d D s s J n F 1 b 3 Q 7 U 2 V j d G l v b j E v 4 L i X 4 L i j 4 L i x 4 L i e 4 L i i 4 L i y 4 L i B 4 L i j I C h S R V N P V V J D K S B c d T A w M 2 V c d T A w M 2 U g 4 L m A 4 L i r 4 L i h 4 L i 3 4 L i t 4 L i H 4 L m B 4 L i j 4 L m I I C h N S U 5 F K S 9 B d X R v U m V t b 3 Z l Z E N v b H V t b n M x L n v g u K r g u L n g u I f g u K r g u L j g u J Q s M n 0 m c X V v d D s s J n F 1 b 3 Q 7 U 2 V j d G l v b j E v 4 L i X 4 L i j 4 L i x 4 L i e 4 L i i 4 L i y 4 L i B 4 L i j I C h S R V N P V V J D K S B c d T A w M 2 V c d T A w M 2 U g 4 L m A 4 L i r 4 L i h 4 L i 3 4 L i t 4 L i H 4 L m B 4 L i j 4 L m I I C h N S U 5 F K S 9 B d X R v U m V t b 3 Z l Z E N v b H V t b n M x L n v g u J X g u Y j g u L P g u K r g u L j g u J Q s M 3 0 m c X V v d D s s J n F 1 b 3 Q 7 U 2 V j d G l v b j E v 4 L i X 4 L i j 4 L i x 4 L i e 4 L i i 4 L i y 4 L i B 4 L i j I C h S R V N P V V J D K S B c d T A w M 2 V c d T A w M 2 U g 4 L m A 4 L i r 4 L i h 4 L i 3 4 L i t 4 L i H 4 L m B 4 L i j 4 L m I I C h N S U 5 F K S 9 B d X R v U m V t b 3 Z l Z E N v b H V t b n M x L n v g u K X g u Y j g u L L g u K r g u L j g u J Q s N H 0 m c X V v d D s s J n F 1 b 3 Q 7 U 2 V j d G l v b j E v 4 L i X 4 L i j 4 L i x 4 L i e 4 L i i 4 L i y 4 L i B 4 L i j I C h S R V N P V V J D K S B c d T A w M 2 V c d T A w M 2 U g 4 L m A 4 L i r 4 L i h 4 L i 3 4 L i t 4 L i H 4 L m B 4 L i j 4 L m I I C h N S U 5 F K S 9 B d X R v U m V t b 3 Z l Z E N v b H V t b n M x L n v g u Y D g u J v g u K X g u L X g u Y j g u K L g u J k g 4 L m B 4 L i b 4 L i l 4 L i H L D V 9 J n F 1 b 3 Q 7 L C Z x d W 9 0 O 1 N l Y 3 R p b 2 4 x L + C 4 l + C 4 o + C 4 s e C 4 n u C 4 o u C 4 s u C 4 g e C 4 o y A o U k V T T 1 V S Q y k g X H U w M D N l X H U w M D N l I O C 5 g O C 4 q + C 4 o e C 4 t + C 4 r e C 4 h + C 5 g e C 4 o + C 5 i C A o T U l O R S k v Q X V 0 b 1 J l b W 9 2 Z W R D b 2 x 1 b W 5 z M S 5 7 J e C 5 g O C 4 m + C 4 p e C 4 t e C 5 i O C 4 o u C 4 m S D g u Y H g u J v g u K X g u I c s N n 0 m c X V v d D s s J n F 1 b 3 Q 7 U 2 V j d G l v b j E v 4 L i X 4 L i j 4 L i x 4 L i e 4 L i i 4 L i y 4 L i B 4 L i j I C h S R V N P V V J D K S B c d T A w M 2 V c d T A w M 2 U g 4 L m A 4 L i r 4 L i h 4 L i 3 4 L i t 4 L i H 4 L m B 4 L i j 4 L m I I C h N S U 5 F K S 9 B d X R v U m V t b 3 Z l Z E N v b H V t b n M x L n v g u Y D g u K r g u J n g u K 0 g 4 L i L 4 L i 3 4 L m J 4 L i t L D d 9 J n F 1 b 3 Q 7 L C Z x d W 9 0 O 1 N l Y 3 R p b 2 4 x L + C 4 l + C 4 o + C 4 s e C 4 n u C 4 o u C 4 s u C 4 g e C 4 o y A o U k V T T 1 V S Q y k g X H U w M D N l X H U w M D N l I O C 5 g O C 4 q + C 4 o e C 4 t + C 4 r e C 4 h + C 5 g e C 4 o + C 5 i C A o T U l O R S k v Q X V 0 b 1 J l b W 9 2 Z W R D b 2 x 1 b W 5 z M S 5 7 4 L m A 4 L i q 4 L i Z 4 L i t I O C 4 g u C 4 s u C 4 o i w 4 f S Z x d W 9 0 O y w m c X V v d D t T Z W N 0 a W 9 u M S / g u J f g u K P g u L H g u J 7 g u K L g u L L g u I H g u K M g K F J F U 0 9 V U k M p I F x 1 M D A z Z V x 1 M D A z Z S D g u Y D g u K v g u K H g u L f g u K 3 g u I f g u Y H g u K P g u Y g g K E 1 J T k U p L 0 F 1 d G 9 S Z W 1 v d m V k Q 2 9 s d W 1 u c z E u e + C 4 m + C 4 o + C 4 t O C 4 o e C 4 s u C 4 k y A o 4 L i r 4 L i 4 4 L m J 4 L i Z K S w 5 f S Z x d W 9 0 O y w m c X V v d D t T Z W N 0 a W 9 u M S / g u J f g u K P g u L H g u J 7 g u K L g u L L g u I H g u K M g K F J F U 0 9 V U k M p I F x 1 M D A z Z V x 1 M D A z Z S D g u Y D g u K v g u K H g u L f g u K 3 g u I f g u Y H g u K P g u Y g g K E 1 J T k U p L 0 F 1 d G 9 S Z W 1 v d m V k Q 2 9 s d W 1 u c z E u e + C 4 o e C 4 u e C 4 p e C 4 h O C 5 i O C 4 s i A o X H U w M D I 3 M D A w I O C 4 m u C 4 s u C 4 l y k s M T B 9 J n F 1 b 3 Q 7 X S w m c X V v d D t S Z W x h d G l v b n N o a X B J b m Z v J n F 1 b 3 Q 7 O l t d f S 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N C 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Q 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0 K S 9 D a G F u Z 2 V k J T I w V H l w 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c z O T M x O D R a I i A v P j x F b n R y e S B U e X B l P S J S Z W x h d G l v b n N o a X B J b m Z v Q 2 9 u d G F p b m V y I i B W Y W x 1 Z T 0 i c 3 s m c X V v d D t j b 2 x 1 b W 5 D b 3 V u d C Z x d W 9 0 O z o x M S w m c X V v d D t r Z X l D b 2 x 1 b W 5 O Y W 1 l c y Z x d W 9 0 O z p b X S w m c X V v d D t x d W V y e V J l b G F 0 a W 9 u c 2 h p c H M m c X V v d D s 6 W 1 0 s J n F 1 b 3 Q 7 Y 2 9 s d W 1 u S W R l b n R p d G l l c y Z x d W 9 0 O z p b J n F 1 b 3 Q 7 U 2 V j d G l v b j E v 4 L i X 4 L i j 4 L i x 4 L i e 4 L i i 4 L i y 4 L i B 4 L i j I C h S R V N P V V J D K S B c d T A w M 2 V c d T A w M 2 U g 4 L i e 4 L i l 4 L i x 4 L i H 4 L i H 4 L i y 4 L i Z 4 L m B 4 L i l 4 L i w 4 L i q 4 L i y 4 L i Y 4 L i y 4 L i j 4 L i T 4 L i 5 4 L i b 4 L m C 4 L i g 4 L i E I C h F T k V S R y k v Q X V 0 b 1 J l b W 9 2 Z W R D b 2 x 1 b W 5 z M S 5 7 4 L i r 4 L i l 4 L i x 4 L i B 4 L i X 4 L i j 4 L i x 4 L i e 4 L i i 4 L m M L D B 9 J n F 1 b 3 Q 7 L C Z x d W 9 0 O 1 N l Y 3 R p b 2 4 x L + C 4 l + C 4 o + C 4 s e C 4 n u C 4 o u C 4 s u C 4 g e C 4 o y A o U k V T T 1 V S Q y k g X H U w M D N l X H U w M D N l I O C 4 n u C 4 p e C 4 s e C 4 h + C 4 h + C 4 s u C 4 m e C 5 g e C 4 p e C 4 s O C 4 q u C 4 s u C 4 m O C 4 s u C 4 o + C 4 k + C 4 u e C 4 m + C 5 g u C 4 o O C 4 h C A o R U 5 F U k c p L 0 F 1 d G 9 S Z W 1 v d m V k Q 2 9 s d W 1 u c z E u e + C 5 g O C 4 m + C 4 t O C 4 l C w x f S Z x d W 9 0 O y w m c X V v d D t T Z W N 0 a W 9 u M S / g u J f g u K P g u L H g u J 7 g u K L g u L L g u I H g u K M g K F J F U 0 9 V U k M p I F x 1 M D A z Z V x 1 M D A z Z S D g u J 7 g u K X g u L H g u I f g u I f g u L L g u J n g u Y H g u K X g u L D g u K r g u L L g u J j g u L L g u K P g u J P g u L n g u J v g u Y L g u K D g u I Q g K E V O R V J H K S 9 B d X R v U m V t b 3 Z l Z E N v b H V t b n M x L n v g u K r g u L n g u I f g u K r g u L j g u J Q s M n 0 m c X V v d D s s J n F 1 b 3 Q 7 U 2 V j d G l v b j E v 4 L i X 4 L i j 4 L i x 4 L i e 4 L i i 4 L i y 4 L i B 4 L i j I C h S R V N P V V J D K S B c d T A w M 2 V c d T A w M 2 U g 4 L i e 4 L i l 4 L i x 4 L i H 4 L i H 4 L i y 4 L i Z 4 L m B 4 L i l 4 L i w 4 L i q 4 L i y 4 L i Y 4 L i y 4 L i j 4 L i T 4 L i 5 4 L i b 4 L m C 4 L i g 4 L i E I C h F T k V S R y k v Q X V 0 b 1 J l b W 9 2 Z W R D b 2 x 1 b W 5 z M S 5 7 4 L i V 4 L m I 4 L i z 4 L i q 4 L i 4 4 L i U L D N 9 J n F 1 b 3 Q 7 L C Z x d W 9 0 O 1 N l Y 3 R p b 2 4 x L + C 4 l + C 4 o + C 4 s e C 4 n u C 4 o u C 4 s u C 4 g e C 4 o y A o U k V T T 1 V S Q y k g X H U w M D N l X H U w M D N l I O C 4 n u C 4 p e C 4 s e C 4 h + C 4 h + C 4 s u C 4 m e C 5 g e C 4 p e C 4 s O C 4 q u C 4 s u C 4 m O C 4 s u C 4 o + C 4 k + C 4 u e C 4 m + C 5 g u C 4 o O C 4 h C A o R U 5 F U k c p L 0 F 1 d G 9 S Z W 1 v d m V k Q 2 9 s d W 1 u c z E u e + C 4 p e C 5 i O C 4 s u C 4 q u C 4 u O C 4 l C w 0 f S Z x d W 9 0 O y w m c X V v d D t T Z W N 0 a W 9 u M S / g u J f g u K P g u L H g u J 7 g u K L g u L L g u I H g u K M g K F J F U 0 9 V U k M p I F x 1 M D A z Z V x 1 M D A z Z S D g u J 7 g u K X g u L H g u I f g u I f g u L L g u J n g u Y H g u K X g u L D g u K r g u L L g u J j g u L L g u K P g u J P g u L n g u J v g u Y L g u K D g u I Q g K E V O R V J H K S 9 B d X R v U m V t b 3 Z l Z E N v b H V t b n M x L n v g u Y D g u J v g u K X g u L X g u Y j g u K L g u J k g 4 L m B 4 L i b 4 L i l 4 L i H L D V 9 J n F 1 b 3 Q 7 L C Z x d W 9 0 O 1 N l Y 3 R p b 2 4 x L + C 4 l + C 4 o + C 4 s e C 4 n u C 4 o u C 4 s u C 4 g e C 4 o y A o U k V T T 1 V S Q y k g X H U w M D N l X H U w M D N l I O C 4 n u C 4 p e C 4 s e C 4 h + C 4 h + C 4 s u C 4 m e C 5 g e C 4 p e C 4 s O C 4 q u C 4 s u C 4 m O C 4 s u C 4 o + C 4 k + C 4 u e C 4 m + C 5 g u C 4 o O C 4 h C A o R U 5 F U k c p L 0 F 1 d G 9 S Z W 1 v d m V k Q 2 9 s d W 1 u c z E u e y X g u Y D g u J v g u K X g u L X g u Y j g u K L g u J k g 4 L m B 4 L i b 4 L i l 4 L i H L D Z 9 J n F 1 b 3 Q 7 L C Z x d W 9 0 O 1 N l Y 3 R p b 2 4 x L + C 4 l + C 4 o + C 4 s e C 4 n u C 4 o u C 4 s u C 4 g e C 4 o y A o U k V T T 1 V S Q y k g X H U w M D N l X H U w M D N l I O C 4 n u C 4 p e C 4 s e C 4 h + C 4 h + C 4 s u C 4 m e C 5 g e C 4 p e C 4 s O C 4 q u C 4 s u C 4 m O C 4 s u C 4 o + C 4 k + C 4 u e C 4 m + C 5 g u C 4 o O C 4 h C A o R U 5 F U k c p L 0 F 1 d G 9 S Z W 1 v d m V k Q 2 9 s d W 1 u c z E u e + C 5 g O C 4 q u C 4 m e C 4 r S D g u I v g u L f g u Y n g u K 0 s N 3 0 m c X V v d D s s J n F 1 b 3 Q 7 U 2 V j d G l v b j E v 4 L i X 4 L i j 4 L i x 4 L i e 4 L i i 4 L i y 4 L i B 4 L i j I C h S R V N P V V J D K S B c d T A w M 2 V c d T A w M 2 U g 4 L i e 4 L i l 4 L i x 4 L i H 4 L i H 4 L i y 4 L i Z 4 L m B 4 L i l 4 L i w 4 L i q 4 L i y 4 L i Y 4 L i y 4 L i j 4 L i T 4 L i 5 4 L i b 4 L m C 4 L i g 4 L i E I C h F T k V S R y k v Q X V 0 b 1 J l b W 9 2 Z W R D b 2 x 1 b W 5 z M S 5 7 4 L m A 4 L i q 4 L i Z 4 L i t I O C 4 g u C 4 s u C 4 o i w 4 f S Z x d W 9 0 O y w m c X V v d D t T Z W N 0 a W 9 u M S / g u J f g u K P g u L H g u J 7 g u K L g u L L g u I H g u K M g K F J F U 0 9 V U k M p I F x 1 M D A z Z V x 1 M D A z Z S D g u J 7 g u K X g u L H g u I f g u I f g u L L g u J n g u Y H g u K X g u L D g u K r g u L L g u J j g u L L g u K P g u J P g u L n g u J v g u Y L g u K D g u I Q g K E V O R V J H K S 9 B d X R v U m V t b 3 Z l Z E N v b H V t b n M x L n v g u J v g u K P g u L T g u K H g u L L g u J M g K O C 4 q + C 4 u O C 5 i e C 4 m S k s O X 0 m c X V v d D s s J n F 1 b 3 Q 7 U 2 V j d G l v b j E v 4 L i X 4 L i j 4 L i x 4 L i e 4 L i i 4 L i y 4 L i B 4 L i j I C h S R V N P V V J D K S B c d T A w M 2 V c d T A w M 2 U g 4 L i e 4 L i l 4 L i x 4 L i H 4 L i H 4 L i y 4 L i Z 4 L m B 4 L i l 4 L i w 4 L i q 4 L i y 4 L i Y 4 L i y 4 L i j 4 L i T 4 L i 5 4 L i b 4 L m C 4 L i g 4 L i E I C h F T k V S R y k v Q X V 0 b 1 J l b W 9 2 Z W R D b 2 x 1 b W 5 z M S 5 7 4 L i h 4 L i 5 4 L i l 4 L i E 4 L m I 4 L i y I C h c d T A w M j c w M D A g 4 L i a 4 L i y 4 L i X K S w x M H 0 m c X V v d D t d L C Z x d W 9 0 O 0 N v b H V t b k N v d W 5 0 J n F 1 b 3 Q 7 O j E x L C Z x d W 9 0 O 0 t l e U N v b H V t b k 5 h b W V z J n F 1 b 3 Q 7 O l t d L C Z x d W 9 0 O 0 N v b H V t b k l k Z W 5 0 a X R p Z X M m c X V v d D s 6 W y Z x d W 9 0 O 1 N l Y 3 R p b 2 4 x L + C 4 l + C 4 o + C 4 s e C 4 n u C 4 o u C 4 s u C 4 g e C 4 o y A o U k V T T 1 V S Q y k g X H U w M D N l X H U w M D N l I O C 4 n u C 4 p e C 4 s e C 4 h + C 4 h + C 4 s u C 4 m e C 5 g e C 4 p e C 4 s O C 4 q u C 4 s u C 4 m O C 4 s u C 4 o + C 4 k + C 4 u e C 4 m + C 5 g u C 4 o O C 4 h C A o R U 5 F U k c p L 0 F 1 d G 9 S Z W 1 v d m V k Q 2 9 s d W 1 u c z E u e + C 4 q + C 4 p e C 4 s e C 4 g e C 4 l + C 4 o + C 4 s e C 4 n u C 4 o u C 5 j C w w f S Z x d W 9 0 O y w m c X V v d D t T Z W N 0 a W 9 u M S / g u J f g u K P g u L H g u J 7 g u K L g u L L g u I H g u K M g K F J F U 0 9 V U k M p I F x 1 M D A z Z V x 1 M D A z Z S D g u J 7 g u K X g u L H g u I f g u I f g u L L g u J n g u Y H g u K X g u L D g u K r g u L L g u J j g u L L g u K P g u J P g u L n g u J v g u Y L g u K D g u I Q g K E V O R V J H K S 9 B d X R v U m V t b 3 Z l Z E N v b H V t b n M x L n v g u Y D g u J v g u L T g u J Q s M X 0 m c X V v d D s s J n F 1 b 3 Q 7 U 2 V j d G l v b j E v 4 L i X 4 L i j 4 L i x 4 L i e 4 L i i 4 L i y 4 L i B 4 L i j I C h S R V N P V V J D K S B c d T A w M 2 V c d T A w M 2 U g 4 L i e 4 L i l 4 L i x 4 L i H 4 L i H 4 L i y 4 L i Z 4 L m B 4 L i l 4 L i w 4 L i q 4 L i y 4 L i Y 4 L i y 4 L i j 4 L i T 4 L i 5 4 L i b 4 L m C 4 L i g 4 L i E I C h F T k V S R y k v Q X V 0 b 1 J l b W 9 2 Z W R D b 2 x 1 b W 5 z M S 5 7 4 L i q 4 L i 5 4 L i H 4 L i q 4 L i 4 4 L i U L D J 9 J n F 1 b 3 Q 7 L C Z x d W 9 0 O 1 N l Y 3 R p b 2 4 x L + C 4 l + C 4 o + C 4 s e C 4 n u C 4 o u C 4 s u C 4 g e C 4 o y A o U k V T T 1 V S Q y k g X H U w M D N l X H U w M D N l I O C 4 n u C 4 p e C 4 s e C 4 h + C 4 h + C 4 s u C 4 m e C 5 g e C 4 p e C 4 s O C 4 q u C 4 s u C 4 m O C 4 s u C 4 o + C 4 k + C 4 u e C 4 m + C 5 g u C 4 o O C 4 h C A o R U 5 F U k c p L 0 F 1 d G 9 S Z W 1 v d m V k Q 2 9 s d W 1 u c z E u e + C 4 l e C 5 i O C 4 s + C 4 q u C 4 u O C 4 l C w z f S Z x d W 9 0 O y w m c X V v d D t T Z W N 0 a W 9 u M S / g u J f g u K P g u L H g u J 7 g u K L g u L L g u I H g u K M g K F J F U 0 9 V U k M p I F x 1 M D A z Z V x 1 M D A z Z S D g u J 7 g u K X g u L H g u I f g u I f g u L L g u J n g u Y H g u K X g u L D g u K r g u L L g u J j g u L L g u K P g u J P g u L n g u J v g u Y L g u K D g u I Q g K E V O R V J H K S 9 B d X R v U m V t b 3 Z l Z E N v b H V t b n M x L n v g u K X g u Y j g u L L g u K r g u L j g u J Q s N H 0 m c X V v d D s s J n F 1 b 3 Q 7 U 2 V j d G l v b j E v 4 L i X 4 L i j 4 L i x 4 L i e 4 L i i 4 L i y 4 L i B 4 L i j I C h S R V N P V V J D K S B c d T A w M 2 V c d T A w M 2 U g 4 L i e 4 L i l 4 L i x 4 L i H 4 L i H 4 L i y 4 L i Z 4 L m B 4 L i l 4 L i w 4 L i q 4 L i y 4 L i Y 4 L i y 4 L i j 4 L i T 4 L i 5 4 L i b 4 L m C 4 L i g 4 L i E I C h F T k V S R y k v Q X V 0 b 1 J l b W 9 2 Z W R D b 2 x 1 b W 5 z M S 5 7 4 L m A 4 L i b 4 L i l 4 L i 1 4 L m I 4 L i i 4 L i Z I O C 5 g e C 4 m + C 4 p e C 4 h y w 1 f S Z x d W 9 0 O y w m c X V v d D t T Z W N 0 a W 9 u M S / g u J f g u K P g u L H g u J 7 g u K L g u L L g u I H g u K M g K F J F U 0 9 V U k M p I F x 1 M D A z Z V x 1 M D A z Z S D g u J 7 g u K X g u L H g u I f g u I f g u L L g u J n g u Y H g u K X g u L D g u K r g u L L g u J j g u L L g u K P g u J P g u L n g u J v g u Y L g u K D g u I Q g K E V O R V J H K S 9 B d X R v U m V t b 3 Z l Z E N v b H V t b n M x L n s l 4 L m A 4 L i b 4 L i l 4 L i 1 4 L m I 4 L i i 4 L i Z I O C 5 g e C 4 m + C 4 p e C 4 h y w 2 f S Z x d W 9 0 O y w m c X V v d D t T Z W N 0 a W 9 u M S / g u J f g u K P g u L H g u J 7 g u K L g u L L g u I H g u K M g K F J F U 0 9 V U k M p I F x 1 M D A z Z V x 1 M D A z Z S D g u J 7 g u K X g u L H g u I f g u I f g u L L g u J n g u Y H g u K X g u L D g u K r g u L L g u J j g u L L g u K P g u J P g u L n g u J v g u Y L g u K D g u I Q g K E V O R V J H K S 9 B d X R v U m V t b 3 Z l Z E N v b H V t b n M x L n v g u Y D g u K r g u J n g u K 0 g 4 L i L 4 L i 3 4 L m J 4 L i t L D d 9 J n F 1 b 3 Q 7 L C Z x d W 9 0 O 1 N l Y 3 R p b 2 4 x L + C 4 l + C 4 o + C 4 s e C 4 n u C 4 o u C 4 s u C 4 g e C 4 o y A o U k V T T 1 V S Q y k g X H U w M D N l X H U w M D N l I O C 4 n u C 4 p e C 4 s e C 4 h + C 4 h + C 4 s u C 4 m e C 5 g e C 4 p e C 4 s O C 4 q u C 4 s u C 4 m O C 4 s u C 4 o + C 4 k + C 4 u e C 4 m + C 5 g u C 4 o O C 4 h C A o R U 5 F U k c p L 0 F 1 d G 9 S Z W 1 v d m V k Q 2 9 s d W 1 u c z E u e + C 5 g O C 4 q u C 4 m e C 4 r S D g u I L g u L L g u K I s O H 0 m c X V v d D s s J n F 1 b 3 Q 7 U 2 V j d G l v b j E v 4 L i X 4 L i j 4 L i x 4 L i e 4 L i i 4 L i y 4 L i B 4 L i j I C h S R V N P V V J D K S B c d T A w M 2 V c d T A w M 2 U g 4 L i e 4 L i l 4 L i x 4 L i H 4 L i H 4 L i y 4 L i Z 4 L m B 4 L i l 4 L i w 4 L i q 4 L i y 4 L i Y 4 L i y 4 L i j 4 L i T 4 L i 5 4 L i b 4 L m C 4 L i g 4 L i E I C h F T k V S R y k v Q X V 0 b 1 J l b W 9 2 Z W R D b 2 x 1 b W 5 z M S 5 7 4 L i b 4 L i j 4 L i 0 4 L i h 4 L i y 4 L i T I C j g u K v g u L j g u Y n g u J k p L D l 9 J n F 1 b 3 Q 7 L C Z x d W 9 0 O 1 N l Y 3 R p b 2 4 x L + C 4 l + C 4 o + C 4 s e C 4 n u C 4 o u C 4 s u C 4 g e C 4 o y A o U k V T T 1 V S Q y k g X H U w M D N l X H U w M D N l I O C 4 n u C 4 p e C 4 s e C 4 h + C 4 h + C 4 s u C 4 m e C 5 g e C 4 p e C 4 s O C 4 q u C 4 s u C 4 m O C 4 s u C 4 o + C 4 k + C 4 u e C 4 m + C 5 g u C 4 o O C 4 h C A o R U 5 F U k c p L 0 F 1 d G 9 S Z W 1 v d m V k Q 2 9 s d W 1 u c z E u e + C 4 o e C 4 u e C 4 p e C 4 h O C 5 i O C 4 s i A o X H U w M D I 3 M D A w I O C 4 m u C 4 s u C 4 l y k s M T B 9 J n F 1 b 3 Q 7 X S w m c X V v d D t S Z W x h d G l v b n N o a X B J b m Z v J n F 1 b 3 Q 7 O l t d f S I g L z 4 8 L 1 N 0 Y W J s Z U V u d H J p Z X M + 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Q 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N C k v R G F 0 Y T I w 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0 K S 9 D a G F u Z 2 V k J T I w V H l w 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4 N D c w M j g y 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5 g O C 4 h + C 4 t O C 4 m e C 4 l + C 4 u O C 4 m e C 5 g e C 4 p e C 4 s O C 4 q + C 4 p e C 4 s e C 4 g e C 4 l + C 4 o + C 4 s e C 4 n u C 4 o u C 5 j C A o R k l O K S 9 B d X R v U m V t b 3 Z l Z E N v b H V t b n M x L n v g u K v g u K X g u L H g u I H g u J f g u K P g u L H g u J 7 g u K L g u Y w s M H 0 m c X V v d D s s J n F 1 b 3 Q 7 U 2 V j d G l v b j E v 4 L i Y 4 L i 4 4 L i j 4 L i B 4 L i 0 4 L i I 4 L i B 4 L i y 4 L i j 4 L m A 4 L i H 4 L i 0 4 L i Z I C h G S U 5 D S U F M K S B c d T A w M 2 V c d T A w M 2 U g 4 L m A 4 L i H 4 L i 0 4 L i Z 4 L i X 4 L i 4 4 L i Z 4 L m B 4 L i l 4 L i w 4 L i r 4 L i l 4 L i x 4 L i B 4 L i X 4 L i j 4 L i x 4 L i e 4 L i i 4 L m M I C h G S U 4 p L 0 F 1 d G 9 S Z W 1 v d m V k Q 2 9 s d W 1 u c z E u e + C 5 g O C 4 m + C 4 t O C 4 l C w x f S Z x d W 9 0 O y w m c X V v d D t T Z W N 0 a W 9 u M S / g u J j g u L j g u K P g u I H g u L T g u I j g u I H g u L L g u K P g u Y D g u I f g u L T g u J k g K E Z J T k N J Q U w p I F x 1 M D A z Z V x 1 M D A z Z S D g u Y D g u I f g u L T g u J n g u J f g u L j g u J n g u Y H g u K X g u L D g u K v g u K X g u L H g u I H g u J f g u K P g u L H g u J 7 g u K L g u Y w g K E Z J T i k v Q X V 0 b 1 J l b W 9 2 Z W R D b 2 x 1 b W 5 z M S 5 7 4 L i q 4 L i 5 4 L i H 4 L i q 4 L i 4 4 L i U L D J 9 J n F 1 b 3 Q 7 L C Z x d W 9 0 O 1 N l Y 3 R p b 2 4 x L + C 4 m O C 4 u O C 4 o + C 4 g e C 4 t O C 4 i O C 4 g e C 4 s u C 4 o + C 5 g O C 4 h + C 4 t O C 4 m S A o R k l O Q 0 l B T C k g X H U w M D N l X H U w M D N l I O C 5 g O C 4 h + C 4 t O C 4 m e C 4 l + C 4 u O C 4 m e C 5 g e C 4 p e C 4 s O C 4 q + C 4 p e C 4 s e C 4 g e C 4 l + C 4 o + C 4 s e C 4 n u C 4 o u C 5 j C A o R k l O K S 9 B d X R v U m V t b 3 Z l Z E N v b H V t b n M x L n v g u J X g u Y j g u L P g u K r g u L j g u J Q s M 3 0 m c X V v d D s s J n F 1 b 3 Q 7 U 2 V j d G l v b j E v 4 L i Y 4 L i 4 4 L i j 4 L i B 4 L i 0 4 L i I 4 L i B 4 L i y 4 L i j 4 L m A 4 L i H 4 L i 0 4 L i Z I C h G S U 5 D S U F M K S B c d T A w M 2 V c d T A w M 2 U g 4 L m A 4 L i H 4 L i 0 4 L i Z 4 L i X 4 L i 4 4 L i Z 4 L m B 4 L i l 4 L i w 4 L i r 4 L i l 4 L i x 4 L i B 4 L i X 4 L i j 4 L i x 4 L i e 4 L i i 4 L m M I C h G S U 4 p L 0 F 1 d G 9 S Z W 1 v d m V k Q 2 9 s d W 1 u c z E u e + C 4 p e C 5 i O C 4 s u C 4 q u C 4 u O C 4 l C w 0 f S Z x d W 9 0 O y w m c X V v d D t T Z W N 0 a W 9 u M S / g u J j g u L j g u K P g u I H g u L T g u I j g u I H g u L L g u K P g u Y D g u I f g u L T g u J k g K E Z J T k N J Q U w p I F x 1 M D A z Z V x 1 M D A z Z S D g u Y D g u I f g u L T g u J n g u J f g u L j g u J n g u Y H g u K X g u L D g u K v g u K X g u L H g u I H g u J f g u K P g u L H g u J 7 g u K L g u Y w g K E Z J T i k v Q X V 0 b 1 J l b W 9 2 Z W R D b 2 x 1 b W 5 z M S 5 7 4 L m A 4 L i b 4 L i l 4 L i 1 4 L m I 4 L i i 4 L i Z I O C 5 g e C 4 m + C 4 p e C 4 h y w 1 f S Z x d W 9 0 O y w m c X V v d D t T Z W N 0 a W 9 u M S / g u J j g u L j g u K P g u I H g u L T g u I j g u I H g u L L g u K P g u Y D g u I f g u L T g u J k g K E Z J T k N J Q U w p I F x 1 M D A z Z V x 1 M D A z Z S D g u Y D g u I f g u L T g u J n g u J f g u L j g u J n g u Y H g u K X g u L D g u K v g u K X g u L H g u I H g u J f g u K P g u L H g u J 7 g u K L g u Y w g K E Z J T i k v Q X V 0 b 1 J l b W 9 2 Z W R D b 2 x 1 b W 5 z M S 5 7 J e C 5 g O C 4 m + C 4 p e C 4 t e C 5 i O C 4 o u C 4 m S D g u Y H g u J v g u K X g u I c s N n 0 m c X V v d D s s J n F 1 b 3 Q 7 U 2 V j d G l v b j E v 4 L i Y 4 L i 4 4 L i j 4 L i B 4 L i 0 4 L i I 4 L i B 4 L i y 4 L i j 4 L m A 4 L i H 4 L i 0 4 L i Z I C h G S U 5 D S U F M K S B c d T A w M 2 V c d T A w M 2 U g 4 L m A 4 L i H 4 L i 0 4 L i Z 4 L i X 4 L i 4 4 L i Z 4 L m B 4 L i l 4 L i w 4 L i r 4 L i l 4 L i x 4 L i B 4 L i X 4 L i j 4 L i x 4 L i e 4 L i i 4 L m M I C h G S U 4 p L 0 F 1 d G 9 S Z W 1 v d m V k Q 2 9 s d W 1 u c z E u e + C 5 g O C 4 q u C 4 m e C 4 r S D g u I v g u L f g u Y n g u K 0 s N 3 0 m c X V v d D s s J n F 1 b 3 Q 7 U 2 V j d G l v b j E v 4 L i Y 4 L i 4 4 L i j 4 L i B 4 L i 0 4 L i I 4 L i B 4 L i y 4 L i j 4 L m A 4 L i H 4 L i 0 4 L i Z I C h G S U 5 D S U F M K S B c d T A w M 2 V c d T A w M 2 U g 4 L m A 4 L i H 4 L i 0 4 L i Z 4 L i X 4 L i 4 4 L i Z 4 L m B 4 L i l 4 L i w 4 L i r 4 L i l 4 L i x 4 L i B 4 L i X 4 L i j 4 L i x 4 L i e 4 L i i 4 L m M I C h G S U 4 p L 0 F 1 d G 9 S Z W 1 v d m V k Q 2 9 s d W 1 u c z E u e + C 5 g O C 4 q u C 4 m e C 4 r S D g u I L g u L L g u K I s O H 0 m c X V v d D s s J n F 1 b 3 Q 7 U 2 V j d G l v b j E v 4 L i Y 4 L i 4 4 L i j 4 L i B 4 L i 0 4 L i I 4 L i B 4 L i y 4 L i j 4 L m A 4 L i H 4 L i 0 4 L i Z I C h G S U 5 D S U F M K S B c d T A w M 2 V c d T A w M 2 U g 4 L m A 4 L i H 4 L i 0 4 L i Z 4 L i X 4 L i 4 4 L i Z 4 L m B 4 L i l 4 L i w 4 L i r 4 L i l 4 L i x 4 L i B 4 L i X 4 L i j 4 L i x 4 L i e 4 L i i 4 L m M I C h G S U 4 p L 0 F 1 d G 9 S Z W 1 v d m V k Q 2 9 s d W 1 u c z E u e + C 4 m + C 4 o + C 4 t O C 4 o e C 4 s u C 4 k y A o 4 L i r 4 L i 4 4 L m J 4 L i Z K S w 5 f S Z x d W 9 0 O y w m c X V v d D t T Z W N 0 a W 9 u M S / g u J j g u L j g u K P g u I H g u L T g u I j g u I H g u L L g u K P g u Y D g u I f g u L T g u J k g K E Z J T k N J Q U w p I F x 1 M D A z Z V x 1 M D A z Z S D g u Y D g u I f g u L T g u J n g u J f g u L j g u J n g u Y H g u K X g u L D g u K v g u K X g u L H g u I H g u J f g u K P g u L H g u J 7 g u K L g u Y w g K E Z J T i k v Q X V 0 b 1 J l b W 9 2 Z W R D b 2 x 1 b W 5 z M S 5 7 4 L i h 4 L i 5 4 L i l 4 L i E 4 L m I 4 L i y I C h c d T A w M j c w M D A g 4 L i a 4 L i y 4 L i X K S w x M H 0 m c X V v d D t d L C Z x d W 9 0 O 0 N v b H V t b k N v d W 5 0 J n F 1 b 3 Q 7 O j E x L C Z x d W 9 0 O 0 t l e U N v b H V t b k 5 h b W V z J n F 1 b 3 Q 7 O l t d L C Z x d W 9 0 O 0 N v b H V t b k l k Z W 5 0 a X R p Z X M m c X V v d D s 6 W y Z x d W 9 0 O 1 N l Y 3 R p b 2 4 x L + C 4 m O C 4 u O C 4 o + C 4 g e C 4 t O C 4 i O C 4 g e C 4 s u C 4 o + C 5 g O C 4 h + C 4 t O C 4 m S A o R k l O Q 0 l B T C k g X H U w M D N l X H U w M D N l I O C 5 g O C 4 h + C 4 t O C 4 m e C 4 l + C 4 u O C 4 m e C 5 g e C 4 p e C 4 s O C 4 q + C 4 p e C 4 s e C 4 g e C 4 l + C 4 o + C 4 s e C 4 n u C 4 o u C 5 j C A o R k l O K S 9 B d X R v U m V t b 3 Z l Z E N v b H V t b n M x L n v g u K v g u K X g u L H g u I H g u J f g u K P g u L H g u J 7 g u K L g u Y w s M H 0 m c X V v d D s s J n F 1 b 3 Q 7 U 2 V j d G l v b j E v 4 L i Y 4 L i 4 4 L i j 4 L i B 4 L i 0 4 L i I 4 L i B 4 L i y 4 L i j 4 L m A 4 L i H 4 L i 0 4 L i Z I C h G S U 5 D S U F M K S B c d T A w M 2 V c d T A w M 2 U g 4 L m A 4 L i H 4 L i 0 4 L i Z 4 L i X 4 L i 4 4 L i Z 4 L m B 4 L i l 4 L i w 4 L i r 4 L i l 4 L i x 4 L i B 4 L i X 4 L i j 4 L i x 4 L i e 4 L i i 4 L m M I C h G S U 4 p L 0 F 1 d G 9 S Z W 1 v d m V k Q 2 9 s d W 1 u c z E u e + C 5 g O C 4 m + C 4 t O C 4 l C w x f S Z x d W 9 0 O y w m c X V v d D t T Z W N 0 a W 9 u M S / g u J j g u L j g u K P g u I H g u L T g u I j g u I H g u L L g u K P g u Y D g u I f g u L T g u J k g K E Z J T k N J Q U w p I F x 1 M D A z Z V x 1 M D A z Z S D g u Y D g u I f g u L T g u J n g u J f g u L j g u J n g u Y H g u K X g u L D g u K v g u K X g u L H g u I H g u J f g u K P g u L H g u J 7 g u K L g u Y w g K E Z J T i k v Q X V 0 b 1 J l b W 9 2 Z W R D b 2 x 1 b W 5 z M S 5 7 4 L i q 4 L i 5 4 L i H 4 L i q 4 L i 4 4 L i U L D J 9 J n F 1 b 3 Q 7 L C Z x d W 9 0 O 1 N l Y 3 R p b 2 4 x L + C 4 m O C 4 u O C 4 o + C 4 g e C 4 t O C 4 i O C 4 g e C 4 s u C 4 o + C 5 g O C 4 h + C 4 t O C 4 m S A o R k l O Q 0 l B T C k g X H U w M D N l X H U w M D N l I O C 5 g O C 4 h + C 4 t O C 4 m e C 4 l + C 4 u O C 4 m e C 5 g e C 4 p e C 4 s O C 4 q + C 4 p e C 4 s e C 4 g e C 4 l + C 4 o + C 4 s e C 4 n u C 4 o u C 5 j C A o R k l O K S 9 B d X R v U m V t b 3 Z l Z E N v b H V t b n M x L n v g u J X g u Y j g u L P g u K r g u L j g u J Q s M 3 0 m c X V v d D s s J n F 1 b 3 Q 7 U 2 V j d G l v b j E v 4 L i Y 4 L i 4 4 L i j 4 L i B 4 L i 0 4 L i I 4 L i B 4 L i y 4 L i j 4 L m A 4 L i H 4 L i 0 4 L i Z I C h G S U 5 D S U F M K S B c d T A w M 2 V c d T A w M 2 U g 4 L m A 4 L i H 4 L i 0 4 L i Z 4 L i X 4 L i 4 4 L i Z 4 L m B 4 L i l 4 L i w 4 L i r 4 L i l 4 L i x 4 L i B 4 L i X 4 L i j 4 L i x 4 L i e 4 L i i 4 L m M I C h G S U 4 p L 0 F 1 d G 9 S Z W 1 v d m V k Q 2 9 s d W 1 u c z E u e + C 4 p e C 5 i O C 4 s u C 4 q u C 4 u O C 4 l C w 0 f S Z x d W 9 0 O y w m c X V v d D t T Z W N 0 a W 9 u M S / g u J j g u L j g u K P g u I H g u L T g u I j g u I H g u L L g u K P g u Y D g u I f g u L T g u J k g K E Z J T k N J Q U w p I F x 1 M D A z Z V x 1 M D A z Z S D g u Y D g u I f g u L T g u J n g u J f g u L j g u J n g u Y H g u K X g u L D g u K v g u K X g u L H g u I H g u J f g u K P g u L H g u J 7 g u K L g u Y w g K E Z J T i k v Q X V 0 b 1 J l b W 9 2 Z W R D b 2 x 1 b W 5 z M S 5 7 4 L m A 4 L i b 4 L i l 4 L i 1 4 L m I 4 L i i 4 L i Z I O C 5 g e C 4 m + C 4 p e C 4 h y w 1 f S Z x d W 9 0 O y w m c X V v d D t T Z W N 0 a W 9 u M S / g u J j g u L j g u K P g u I H g u L T g u I j g u I H g u L L g u K P g u Y D g u I f g u L T g u J k g K E Z J T k N J Q U w p I F x 1 M D A z Z V x 1 M D A z Z S D g u Y D g u I f g u L T g u J n g u J f g u L j g u J n g u Y H g u K X g u L D g u K v g u K X g u L H g u I H g u J f g u K P g u L H g u J 7 g u K L g u Y w g K E Z J T i k v Q X V 0 b 1 J l b W 9 2 Z W R D b 2 x 1 b W 5 z M S 5 7 J e C 5 g O C 4 m + C 4 p e C 4 t e C 5 i O C 4 o u C 4 m S D g u Y H g u J v g u K X g u I c s N n 0 m c X V v d D s s J n F 1 b 3 Q 7 U 2 V j d G l v b j E v 4 L i Y 4 L i 4 4 L i j 4 L i B 4 L i 0 4 L i I 4 L i B 4 L i y 4 L i j 4 L m A 4 L i H 4 L i 0 4 L i Z I C h G S U 5 D S U F M K S B c d T A w M 2 V c d T A w M 2 U g 4 L m A 4 L i H 4 L i 0 4 L i Z 4 L i X 4 L i 4 4 L i Z 4 L m B 4 L i l 4 L i w 4 L i r 4 L i l 4 L i x 4 L i B 4 L i X 4 L i j 4 L i x 4 L i e 4 L i i 4 L m M I C h G S U 4 p L 0 F 1 d G 9 S Z W 1 v d m V k Q 2 9 s d W 1 u c z E u e + C 5 g O C 4 q u C 4 m e C 4 r S D g u I v g u L f g u Y n g u K 0 s N 3 0 m c X V v d D s s J n F 1 b 3 Q 7 U 2 V j d G l v b j E v 4 L i Y 4 L i 4 4 L i j 4 L i B 4 L i 0 4 L i I 4 L i B 4 L i y 4 L i j 4 L m A 4 L i H 4 L i 0 4 L i Z I C h G S U 5 D S U F M K S B c d T A w M 2 V c d T A w M 2 U g 4 L m A 4 L i H 4 L i 0 4 L i Z 4 L i X 4 L i 4 4 L i Z 4 L m B 4 L i l 4 L i w 4 L i r 4 L i l 4 L i x 4 L i B 4 L i X 4 L i j 4 L i x 4 L i e 4 L i i 4 L m M I C h G S U 4 p L 0 F 1 d G 9 S Z W 1 v d m V k Q 2 9 s d W 1 u c z E u e + C 5 g O C 4 q u C 4 m e C 4 r S D g u I L g u L L g u K I s O H 0 m c X V v d D s s J n F 1 b 3 Q 7 U 2 V j d G l v b j E v 4 L i Y 4 L i 4 4 L i j 4 L i B 4 L i 0 4 L i I 4 L i B 4 L i y 4 L i j 4 L m A 4 L i H 4 L i 0 4 L i Z I C h G S U 5 D S U F M K S B c d T A w M 2 V c d T A w M 2 U g 4 L m A 4 L i H 4 L i 0 4 L i Z 4 L i X 4 L i 4 4 L i Z 4 L m B 4 L i l 4 L i w 4 L i r 4 L i l 4 L i x 4 L i B 4 L i X 4 L i j 4 L i x 4 L i e 4 L i i 4 L m M I C h G S U 4 p L 0 F 1 d G 9 S Z W 1 v d m V k Q 2 9 s d W 1 u c z E u e + C 4 m + C 4 o + C 4 t O C 4 o e C 4 s u C 4 k y A o 4 L i r 4 L i 4 4 L m J 4 L i Z K S w 5 f S Z x d W 9 0 O y w m c X V v d D t T Z W N 0 a W 9 u M S / g u J j g u L j g u K P g u I H g u L T g u I j g u I H g u L L g u K P g u Y D g u I f g u L T g u J k g K E Z J T k N J Q U w p I F x 1 M D A z Z V x 1 M D A z Z S D g u Y D g u I f g u L T g u J n g u J f g u L j g u J n g u Y H g u K X g u L D g u K v g u K X g u L H g u I H g u J f g u K P g u L H g u J 7 g u K L g u Y w g K E Z J T i 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Q 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Q 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N C 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k w M D M y M z R a I i A v P j x F b n R y e S B U e X B l P S J S Z W x h d G l v b n N o a X B J b m Z v Q 2 9 u d G F p b m V y I i B W Y W x 1 Z T 0 i c 3 s m c X V v d D t j b 2 x 1 b W 5 D b 3 V u d C Z x d W 9 0 O z o x M S w m c X V v d D t r Z X l D b 2 x 1 b W 5 O Y W 1 l c y Z x d W 9 0 O z p b X S w m c X V v d D t x d W V y e V J l b G F 0 a W 9 u c 2 h p c H M m c X V v d D s 6 W 1 0 s J n F 1 b 3 Q 7 Y 2 9 s d W 1 u S W R l b n R p d G l l c y Z x d W 9 0 O z p b J n F 1 b 3 Q 7 U 2 V j d G l v b j E v 4 L i Y 4 L i 4 4 L i j 4 L i B 4 L i 0 4 L i I 4 L i B 4 L i y 4 L i j 4 L m A 4 L i H 4 L i 0 4 L i Z I C h G S U 5 D S U F M K S B c d T A w M 2 V c d T A w M 2 U g 4 L i Y 4 L i Z 4 L i y 4 L i E 4 L i y 4 L i j I C h C Q U 5 L K S 9 B d X R v U m V t b 3 Z l Z E N v b H V t b n M x L n v g u K v g u K X g u L H g u I H g u J f g u K P g u L H g u J 7 g u K L g u Y w s M H 0 m c X V v d D s s J n F 1 b 3 Q 7 U 2 V j d G l v b j E v 4 L i Y 4 L i 4 4 L i j 4 L i B 4 L i 0 4 L i I 4 L i B 4 L i y 4 L i j 4 L m A 4 L i H 4 L i 0 4 L i Z I C h G S U 5 D S U F M K S B c d T A w M 2 V c d T A w M 2 U g 4 L i Y 4 L i Z 4 L i y 4 L i E 4 L i y 4 L i j I C h C Q U 5 L K S 9 B d X R v U m V t b 3 Z l Z E N v b H V t b n M x L n v g u Y D g u J v g u L T g u J Q s M X 0 m c X V v d D s s J n F 1 b 3 Q 7 U 2 V j d G l v b j E v 4 L i Y 4 L i 4 4 L i j 4 L i B 4 L i 0 4 L i I 4 L i B 4 L i y 4 L i j 4 L m A 4 L i H 4 L i 0 4 L i Z I C h G S U 5 D S U F M K S B c d T A w M 2 V c d T A w M 2 U g 4 L i Y 4 L i Z 4 L i y 4 L i E 4 L i y 4 L i j I C h C Q U 5 L K S 9 B d X R v U m V t b 3 Z l Z E N v b H V t b n M x L n v g u K r g u L n g u I f g u K r g u L j g u J Q s M n 0 m c X V v d D s s J n F 1 b 3 Q 7 U 2 V j d G l v b j E v 4 L i Y 4 L i 4 4 L i j 4 L i B 4 L i 0 4 L i I 4 L i B 4 L i y 4 L i j 4 L m A 4 L i H 4 L i 0 4 L i Z I C h G S U 5 D S U F M K S B c d T A w M 2 V c d T A w M 2 U g 4 L i Y 4 L i Z 4 L i y 4 L i E 4 L i y 4 L i j I C h C Q U 5 L K S 9 B d X R v U m V t b 3 Z l Z E N v b H V t b n M x L n v g u J X g u Y j g u L P g u K r g u L j g u J Q s M 3 0 m c X V v d D s s J n F 1 b 3 Q 7 U 2 V j d G l v b j E v 4 L i Y 4 L i 4 4 L i j 4 L i B 4 L i 0 4 L i I 4 L i B 4 L i y 4 L i j 4 L m A 4 L i H 4 L i 0 4 L i Z I C h G S U 5 D S U F M K S B c d T A w M 2 V c d T A w M 2 U g 4 L i Y 4 L i Z 4 L i y 4 L i E 4 L i y 4 L i j I C h C Q U 5 L K S 9 B d X R v U m V t b 3 Z l Z E N v b H V t b n M x L n v g u K X g u Y j g u L L g u K r g u L j g u J Q s N H 0 m c X V v d D s s J n F 1 b 3 Q 7 U 2 V j d G l v b j E v 4 L i Y 4 L i 4 4 L i j 4 L i B 4 L i 0 4 L i I 4 L i B 4 L i y 4 L i j 4 L m A 4 L i H 4 L i 0 4 L i Z I C h G S U 5 D S U F M K S B c d T A w M 2 V c d T A w M 2 U g 4 L i Y 4 L i Z 4 L i y 4 L i E 4 L i y 4 L i j I C h C Q U 5 L K S 9 B d X R v U m V t b 3 Z l Z E N v b H V t b n M x L n v g u Y D g u J v g u K X g u L X g u Y j g u K L g u J k g 4 L m B 4 L i b 4 L i l 4 L i H L D V 9 J n F 1 b 3 Q 7 L C Z x d W 9 0 O 1 N l Y 3 R p b 2 4 x L + C 4 m O C 4 u O C 4 o + C 4 g e C 4 t O C 4 i O C 4 g e C 4 s u C 4 o + C 5 g O C 4 h + C 4 t O C 4 m S A o R k l O Q 0 l B T C k g X H U w M D N l X H U w M D N l I O C 4 m O C 4 m e C 4 s u C 4 h O C 4 s u C 4 o y A o Q k F O S y k v Q X V 0 b 1 J l b W 9 2 Z W R D b 2 x 1 b W 5 z M S 5 7 J e C 5 g O C 4 m + C 4 p e C 4 t e C 5 i O C 4 o u C 4 m S D g u Y H g u J v g u K X g u I c s N n 0 m c X V v d D s s J n F 1 b 3 Q 7 U 2 V j d G l v b j E v 4 L i Y 4 L i 4 4 L i j 4 L i B 4 L i 0 4 L i I 4 L i B 4 L i y 4 L i j 4 L m A 4 L i H 4 L i 0 4 L i Z I C h G S U 5 D S U F M K S B c d T A w M 2 V c d T A w M 2 U g 4 L i Y 4 L i Z 4 L i y 4 L i E 4 L i y 4 L i j I C h C Q U 5 L K S 9 B d X R v U m V t b 3 Z l Z E N v b H V t b n M x L n v g u Y D g u K r g u J n g u K 0 g 4 L i L 4 L i 3 4 L m J 4 L i t L D d 9 J n F 1 b 3 Q 7 L C Z x d W 9 0 O 1 N l Y 3 R p b 2 4 x L + C 4 m O C 4 u O C 4 o + C 4 g e C 4 t O C 4 i O C 4 g e C 4 s u C 4 o + C 5 g O C 4 h + C 4 t O C 4 m S A o R k l O Q 0 l B T C k g X H U w M D N l X H U w M D N l I O C 4 m O C 4 m e C 4 s u C 4 h O C 4 s u C 4 o y A o Q k F O S y k v Q X V 0 b 1 J l b W 9 2 Z W R D b 2 x 1 b W 5 z M S 5 7 4 L m A 4 L i q 4 L i Z 4 L i t I O C 4 g u C 4 s u C 4 o i w 4 f S Z x d W 9 0 O y w m c X V v d D t T Z W N 0 a W 9 u M S / g u J j g u L j g u K P g u I H g u L T g u I j g u I H g u L L g u K P g u Y D g u I f g u L T g u J k g K E Z J T k N J Q U w p I F x 1 M D A z Z V x 1 M D A z Z S D g u J j g u J n g u L L g u I T g u L L g u K M g K E J B T k s p L 0 F 1 d G 9 S Z W 1 v d m V k Q 2 9 s d W 1 u c z E u e + C 4 m + C 4 o + C 4 t O C 4 o e C 4 s u C 4 k y A o 4 L i r 4 L i 4 4 L m J 4 L i Z K S w 5 f S Z x d W 9 0 O y w m c X V v d D t T Z W N 0 a W 9 u M S / g u J j g u L j g u K P g u I H g u L T g u I j g u I H g u L L g u K P g u Y D g u I f g u L T g u J k g K E Z J T k N J Q U w p I F x 1 M D A z Z V x 1 M D A z Z S D g u J j g u J n g u L L g u I T g u L L g u K M g K E J B T k s 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J j g u J n g u L L g u I T g u L L g u K M g K E J B T k s p L 0 F 1 d G 9 S Z W 1 v d m V k Q 2 9 s d W 1 u c z E u e + C 4 q + C 4 p e C 4 s e C 4 g e C 4 l + C 4 o + C 4 s e C 4 n u C 4 o u C 5 j C w w f S Z x d W 9 0 O y w m c X V v d D t T Z W N 0 a W 9 u M S / g u J j g u L j g u K P g u I H g u L T g u I j g u I H g u L L g u K P g u Y D g u I f g u L T g u J k g K E Z J T k N J Q U w p I F x 1 M D A z Z V x 1 M D A z Z S D g u J j g u J n g u L L g u I T g u L L g u K M g K E J B T k s p L 0 F 1 d G 9 S Z W 1 v d m V k Q 2 9 s d W 1 u c z E u e + C 5 g O C 4 m + C 4 t O C 4 l C w x f S Z x d W 9 0 O y w m c X V v d D t T Z W N 0 a W 9 u M S / g u J j g u L j g u K P g u I H g u L T g u I j g u I H g u L L g u K P g u Y D g u I f g u L T g u J k g K E Z J T k N J Q U w p I F x 1 M D A z Z V x 1 M D A z Z S D g u J j g u J n g u L L g u I T g u L L g u K M g K E J B T k s p L 0 F 1 d G 9 S Z W 1 v d m V k Q 2 9 s d W 1 u c z E u e + C 4 q u C 4 u e C 4 h + C 4 q u C 4 u O C 4 l C w y f S Z x d W 9 0 O y w m c X V v d D t T Z W N 0 a W 9 u M S / g u J j g u L j g u K P g u I H g u L T g u I j g u I H g u L L g u K P g u Y D g u I f g u L T g u J k g K E Z J T k N J Q U w p I F x 1 M D A z Z V x 1 M D A z Z S D g u J j g u J n g u L L g u I T g u L L g u K M g K E J B T k s p L 0 F 1 d G 9 S Z W 1 v d m V k Q 2 9 s d W 1 u c z E u e + C 4 l e C 5 i O C 4 s + C 4 q u C 4 u O C 4 l C w z f S Z x d W 9 0 O y w m c X V v d D t T Z W N 0 a W 9 u M S / g u J j g u L j g u K P g u I H g u L T g u I j g u I H g u L L g u K P g u Y D g u I f g u L T g u J k g K E Z J T k N J Q U w p I F x 1 M D A z Z V x 1 M D A z Z S D g u J j g u J n g u L L g u I T g u L L g u K M g K E J B T k s p L 0 F 1 d G 9 S Z W 1 v d m V k Q 2 9 s d W 1 u c z E u e + C 4 p e C 5 i O C 4 s u C 4 q u C 4 u O C 4 l C w 0 f S Z x d W 9 0 O y w m c X V v d D t T Z W N 0 a W 9 u M S / g u J j g u L j g u K P g u I H g u L T g u I j g u I H g u L L g u K P g u Y D g u I f g u L T g u J k g K E Z J T k N J Q U w p I F x 1 M D A z Z V x 1 M D A z Z S D g u J j g u J n g u L L g u I T g u L L g u K M g K E J B T k s p L 0 F 1 d G 9 S Z W 1 v d m V k Q 2 9 s d W 1 u c z E u e + C 5 g O C 4 m + C 4 p e C 4 t e C 5 i O C 4 o u C 4 m S D g u Y H g u J v g u K X g u I c s N X 0 m c X V v d D s s J n F 1 b 3 Q 7 U 2 V j d G l v b j E v 4 L i Y 4 L i 4 4 L i j 4 L i B 4 L i 0 4 L i I 4 L i B 4 L i y 4 L i j 4 L m A 4 L i H 4 L i 0 4 L i Z I C h G S U 5 D S U F M K S B c d T A w M 2 V c d T A w M 2 U g 4 L i Y 4 L i Z 4 L i y 4 L i E 4 L i y 4 L i j I C h C Q U 5 L K S 9 B d X R v U m V t b 3 Z l Z E N v b H V t b n M x L n s l 4 L m A 4 L i b 4 L i l 4 L i 1 4 L m I 4 L i i 4 L i Z I O C 5 g e C 4 m + C 4 p e C 4 h y w 2 f S Z x d W 9 0 O y w m c X V v d D t T Z W N 0 a W 9 u M S / g u J j g u L j g u K P g u I H g u L T g u I j g u I H g u L L g u K P g u Y D g u I f g u L T g u J k g K E Z J T k N J Q U w p I F x 1 M D A z Z V x 1 M D A z Z S D g u J j g u J n g u L L g u I T g u L L g u K M g K E J B T k s p L 0 F 1 d G 9 S Z W 1 v d m V k Q 2 9 s d W 1 u c z E u e + C 5 g O C 4 q u C 4 m e C 4 r S D g u I v g u L f g u Y n g u K 0 s N 3 0 m c X V v d D s s J n F 1 b 3 Q 7 U 2 V j d G l v b j E v 4 L i Y 4 L i 4 4 L i j 4 L i B 4 L i 0 4 L i I 4 L i B 4 L i y 4 L i j 4 L m A 4 L i H 4 L i 0 4 L i Z I C h G S U 5 D S U F M K S B c d T A w M 2 V c d T A w M 2 U g 4 L i Y 4 L i Z 4 L i y 4 L i E 4 L i y 4 L i j I C h C Q U 5 L K S 9 B d X R v U m V t b 3 Z l Z E N v b H V t b n M x L n v g u Y D g u K r g u J n g u K 0 g 4 L i C 4 L i y 4 L i i L D h 9 J n F 1 b 3 Q 7 L C Z x d W 9 0 O 1 N l Y 3 R p b 2 4 x L + C 4 m O C 4 u O C 4 o + C 4 g e C 4 t O C 4 i O C 4 g e C 4 s u C 4 o + C 5 g O C 4 h + C 4 t O C 4 m S A o R k l O Q 0 l B T C k g X H U w M D N l X H U w M D N l I O C 4 m O C 4 m e C 4 s u C 4 h O C 4 s u C 4 o y A o Q k F O S y k v Q X V 0 b 1 J l b W 9 2 Z W R D b 2 x 1 b W 5 z M S 5 7 4 L i b 4 L i j 4 L i 0 4 L i h 4 L i y 4 L i T I C j g u K v g u L j g u Y n g u J k p L D l 9 J n F 1 b 3 Q 7 L C Z x d W 9 0 O 1 N l Y 3 R p b 2 4 x L + C 4 m O C 4 u O C 4 o + C 4 g e C 4 t O C 4 i O C 4 g e C 4 s u C 4 o + C 5 g O C 4 h + C 4 t O C 4 m S A o R k l O Q 0 l B T C k g X H U w M D N l X H U w M D N l I O C 4 m O C 4 m e C 4 s u C 4 h O C 4 s u C 4 o y A o Q k F O S y 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0 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5 N z A x M z Q 3 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4 m + C 4 o + C 4 s O C 4 g e C 4 s e C 4 m e C 4 o O C 4 s e C 4 o u C 5 g e C 4 p e C 4 s O C 4 m + C 4 o + C 4 s O C 4 g e C 4 s e C 4 m e C 4 i u C 4 t e C 4 p + C 4 t O C 4 l S A o S U 5 T V V I p L 0 F 1 d G 9 S Z W 1 v d m V k Q 2 9 s d W 1 u c z E u e + C 4 q + C 4 p e C 4 s e C 4 g e C 4 l + C 4 o + C 4 s e C 4 n u C 4 o u C 5 j C w w f S Z x d W 9 0 O y w m c X V v d D t T Z W N 0 a W 9 u M S / g u J j g u L j g u K P g u I H g u L T g u I j g u I H g u L L g u K P g u Y D g u I f g u L T g u J k g K E Z J T k N J Q U w p I F x 1 M D A z Z V x 1 M D A z Z S D g u J v g u K P g u L D g u I H g u L H g u J n g u K D g u L H g u K L g u Y H g u K X g u L D g u J v g u K P g u L D g u I H g u L H g u J n g u I r g u L X g u K f g u L T g u J U g K E l O U 1 V S K S 9 B d X R v U m V t b 3 Z l Z E N v b H V t b n M x L n v g u Y D g u J v g u L T g u J Q s M X 0 m c X V v d D s s J n F 1 b 3 Q 7 U 2 V j d G l v b j E v 4 L i Y 4 L i 4 4 L i j 4 L i B 4 L i 0 4 L i I 4 L i B 4 L i y 4 L i j 4 L m A 4 L i H 4 L i 0 4 L i Z I C h G S U 5 D S U F M K S B c d T A w M 2 V c d T A w M 2 U g 4 L i b 4 L i j 4 L i w 4 L i B 4 L i x 4 L i Z 4 L i g 4 L i x 4 L i i 4 L m B 4 L i l 4 L i w 4 L i b 4 L i j 4 L i w 4 L i B 4 L i x 4 L i Z 4 L i K 4 L i 1 4 L i n 4 L i 0 4 L i V I C h J T l N V U i k v Q X V 0 b 1 J l b W 9 2 Z W R D b 2 x 1 b W 5 z M S 5 7 4 L i q 4 L i 5 4 L i H 4 L i q 4 L i 4 4 L i U L D J 9 J n F 1 b 3 Q 7 L C Z x d W 9 0 O 1 N l Y 3 R p b 2 4 x L + C 4 m O C 4 u O C 4 o + C 4 g e C 4 t O C 4 i O C 4 g e C 4 s u C 4 o + C 5 g O C 4 h + C 4 t O C 4 m S A o R k l O Q 0 l B T C k g X H U w M D N l X H U w M D N l I O C 4 m + C 4 o + C 4 s O C 4 g e C 4 s e C 4 m e C 4 o O C 4 s e C 4 o u C 5 g e C 4 p e C 4 s O C 4 m + C 4 o + C 4 s O C 4 g e C 4 s e C 4 m e C 4 i u C 4 t e C 4 p + C 4 t O C 4 l S A o S U 5 T V V I p L 0 F 1 d G 9 S Z W 1 v d m V k Q 2 9 s d W 1 u c z E u e + C 4 l e C 5 i O C 4 s + C 4 q u C 4 u O C 4 l C w z f S Z x d W 9 0 O y w m c X V v d D t T Z W N 0 a W 9 u M S / g u J j g u L j g u K P g u I H g u L T g u I j g u I H g u L L g u K P g u Y D g u I f g u L T g u J k g K E Z J T k N J Q U w p I F x 1 M D A z Z V x 1 M D A z Z S D g u J v g u K P g u L D g u I H g u L H g u J n g u K D g u L H g u K L g u Y H g u K X g u L D g u J v g u K P g u L D g u I H g u L H g u J n g u I r g u L X g u K f g u L T g u J U g K E l O U 1 V S K S 9 B d X R v U m V t b 3 Z l Z E N v b H V t b n M x L n v g u K X g u Y j g u L L g u K r g u L j g u J Q s N H 0 m c X V v d D s s J n F 1 b 3 Q 7 U 2 V j d G l v b j E v 4 L i Y 4 L i 4 4 L i j 4 L i B 4 L i 0 4 L i I 4 L i B 4 L i y 4 L i j 4 L m A 4 L i H 4 L i 0 4 L i Z I C h G S U 5 D S U F M K S B c d T A w M 2 V c d T A w M 2 U g 4 L i b 4 L i j 4 L i w 4 L i B 4 L i x 4 L i Z 4 L i g 4 L i x 4 L i i 4 L m B 4 L i l 4 L i w 4 L i b 4 L i j 4 L i w 4 L i B 4 L i x 4 L i Z 4 L i K 4 L i 1 4 L i n 4 L i 0 4 L i V I C h J T l N V U i k v Q X V 0 b 1 J l b W 9 2 Z W R D b 2 x 1 b W 5 z M S 5 7 4 L m A 4 L i b 4 L i l 4 L i 1 4 L m I 4 L i i 4 L i Z I O C 5 g e C 4 m + C 4 p e C 4 h y w 1 f S Z x d W 9 0 O y w m c X V v d D t T Z W N 0 a W 9 u M S / g u J j g u L j g u K P g u I H g u L T g u I j g u I H g u L L g u K P g u Y D g u I f g u L T g u J k g K E Z J T k N J Q U w p I F x 1 M D A z Z V x 1 M D A z Z S D g u J v g u K P g u L D g u I H g u L H g u J n g u K D g u L H g u K L g u Y H g u K X g u L D g u J v g u K P g u L D g u I H g u L H g u J n g u I r g u L X g u K f g u L T g u J U g K E l O U 1 V S K S 9 B d X R v U m V t b 3 Z l Z E N v b H V t b n M x L n s l 4 L m A 4 L i b 4 L i l 4 L i 1 4 L m I 4 L i i 4 L i Z I O C 5 g e C 4 m + C 4 p e C 4 h y w 2 f S Z x d W 9 0 O y w m c X V v d D t T Z W N 0 a W 9 u M S / g u J j g u L j g u K P g u I H g u L T g u I j g u I H g u L L g u K P g u Y D g u I f g u L T g u J k g K E Z J T k N J Q U w p I F x 1 M D A z Z V x 1 M D A z Z S D g u J v g u K P g u L D g u I H g u L H g u J n g u K D g u L H g u K L g u Y H g u K X g u L D g u J v g u K P g u L D g u I H g u L H g u J n g u I r g u L X g u K f g u L T g u J U g K E l O U 1 V S K S 9 B d X R v U m V t b 3 Z l Z E N v b H V t b n M x L n v g u Y D g u K r g u J n g u K 0 g 4 L i L 4 L i 3 4 L m J 4 L i t L D d 9 J n F 1 b 3 Q 7 L C Z x d W 9 0 O 1 N l Y 3 R p b 2 4 x L + C 4 m O C 4 u O C 4 o + C 4 g e C 4 t O C 4 i O C 4 g e C 4 s u C 4 o + C 5 g O C 4 h + C 4 t O C 4 m S A o R k l O Q 0 l B T C k g X H U w M D N l X H U w M D N l I O C 4 m + C 4 o + C 4 s O C 4 g e C 4 s e C 4 m e C 4 o O C 4 s e C 4 o u C 5 g e C 4 p e C 4 s O C 4 m + C 4 o + C 4 s O C 4 g e C 4 s e C 4 m e C 4 i u C 4 t e C 4 p + C 4 t O C 4 l S A o S U 5 T V V I p L 0 F 1 d G 9 S Z W 1 v d m V k Q 2 9 s d W 1 u c z E u e + C 5 g O C 4 q u C 4 m e C 4 r S D g u I L g u L L g u K I s O H 0 m c X V v d D s s J n F 1 b 3 Q 7 U 2 V j d G l v b j E v 4 L i Y 4 L i 4 4 L i j 4 L i B 4 L i 0 4 L i I 4 L i B 4 L i y 4 L i j 4 L m A 4 L i H 4 L i 0 4 L i Z I C h G S U 5 D S U F M K S B c d T A w M 2 V c d T A w M 2 U g 4 L i b 4 L i j 4 L i w 4 L i B 4 L i x 4 L i Z 4 L i g 4 L i x 4 L i i 4 L m B 4 L i l 4 L i w 4 L i b 4 L i j 4 L i w 4 L i B 4 L i x 4 L i Z 4 L i K 4 L i 1 4 L i n 4 L i 0 4 L i V I C h J T l N V U i k v Q X V 0 b 1 J l b W 9 2 Z W R D b 2 x 1 b W 5 z M S 5 7 4 L i b 4 L i j 4 L i 0 4 L i h 4 L i y 4 L i T I C j g u K v g u L j g u Y n g u J k p L D l 9 J n F 1 b 3 Q 7 L C Z x d W 9 0 O 1 N l Y 3 R p b 2 4 x L + C 4 m O C 4 u O C 4 o + C 4 g e C 4 t O C 4 i O C 4 g e C 4 s u C 4 o + C 5 g O C 4 h + C 4 t O C 4 m S A o R k l O Q 0 l B T C k g X H U w M D N l X H U w M D N l I O C 4 m + C 4 o + C 4 s O C 4 g e C 4 s e C 4 m e C 4 o O C 4 s e C 4 o u C 5 g e C 4 p e C 4 s O C 4 m + C 4 o + C 4 s O C 4 g e C 4 s e C 4 m e C 4 i u C 4 t e C 4 p + C 4 t O C 4 l S A o S U 5 T V V I 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J v g u K P g u L D g u I H g u L H g u J n g u K D g u L H g u K L g u Y H g u K X g u L D g u J v g u K P g u L D g u I H g u L H g u J n g u I r g u L X g u K f g u L T g u J U g K E l O U 1 V S K S 9 B d X R v U m V t b 3 Z l Z E N v b H V t b n M x L n v g u K v g u K X g u L H g u I H g u J f g u K P g u L H g u J 7 g u K L g u Y w s M H 0 m c X V v d D s s J n F 1 b 3 Q 7 U 2 V j d G l v b j E v 4 L i Y 4 L i 4 4 L i j 4 L i B 4 L i 0 4 L i I 4 L i B 4 L i y 4 L i j 4 L m A 4 L i H 4 L i 0 4 L i Z I C h G S U 5 D S U F M K S B c d T A w M 2 V c d T A w M 2 U g 4 L i b 4 L i j 4 L i w 4 L i B 4 L i x 4 L i Z 4 L i g 4 L i x 4 L i i 4 L m B 4 L i l 4 L i w 4 L i b 4 L i j 4 L i w 4 L i B 4 L i x 4 L i Z 4 L i K 4 L i 1 4 L i n 4 L i 0 4 L i V I C h J T l N V U i k v Q X V 0 b 1 J l b W 9 2 Z W R D b 2 x 1 b W 5 z M S 5 7 4 L m A 4 L i b 4 L i 0 4 L i U L D F 9 J n F 1 b 3 Q 7 L C Z x d W 9 0 O 1 N l Y 3 R p b 2 4 x L + C 4 m O C 4 u O C 4 o + C 4 g e C 4 t O C 4 i O C 4 g e C 4 s u C 4 o + C 5 g O C 4 h + C 4 t O C 4 m S A o R k l O Q 0 l B T C k g X H U w M D N l X H U w M D N l I O C 4 m + C 4 o + C 4 s O C 4 g e C 4 s e C 4 m e C 4 o O C 4 s e C 4 o u C 5 g e C 4 p e C 4 s O C 4 m + C 4 o + C 4 s O C 4 g e C 4 s e C 4 m e C 4 i u C 4 t e C 4 p + C 4 t O C 4 l S A o S U 5 T V V I p L 0 F 1 d G 9 S Z W 1 v d m V k Q 2 9 s d W 1 u c z E u e + C 4 q u C 4 u e C 4 h + C 4 q u C 4 u O C 4 l C w y f S Z x d W 9 0 O y w m c X V v d D t T Z W N 0 a W 9 u M S / g u J j g u L j g u K P g u I H g u L T g u I j g u I H g u L L g u K P g u Y D g u I f g u L T g u J k g K E Z J T k N J Q U w p I F x 1 M D A z Z V x 1 M D A z Z S D g u J v g u K P g u L D g u I H g u L H g u J n g u K D g u L H g u K L g u Y H g u K X g u L D g u J v g u K P g u L D g u I H g u L H g u J n g u I r g u L X g u K f g u L T g u J U g K E l O U 1 V S K S 9 B d X R v U m V t b 3 Z l Z E N v b H V t b n M x L n v g u J X g u Y j g u L P g u K r g u L j g u J Q s M 3 0 m c X V v d D s s J n F 1 b 3 Q 7 U 2 V j d G l v b j E v 4 L i Y 4 L i 4 4 L i j 4 L i B 4 L i 0 4 L i I 4 L i B 4 L i y 4 L i j 4 L m A 4 L i H 4 L i 0 4 L i Z I C h G S U 5 D S U F M K S B c d T A w M 2 V c d T A w M 2 U g 4 L i b 4 L i j 4 L i w 4 L i B 4 L i x 4 L i Z 4 L i g 4 L i x 4 L i i 4 L m B 4 L i l 4 L i w 4 L i b 4 L i j 4 L i w 4 L i B 4 L i x 4 L i Z 4 L i K 4 L i 1 4 L i n 4 L i 0 4 L i V I C h J T l N V U i k v Q X V 0 b 1 J l b W 9 2 Z W R D b 2 x 1 b W 5 z M S 5 7 4 L i l 4 L m I 4 L i y 4 L i q 4 L i 4 4 L i U L D R 9 J n F 1 b 3 Q 7 L C Z x d W 9 0 O 1 N l Y 3 R p b 2 4 x L + C 4 m O C 4 u O C 4 o + C 4 g e C 4 t O C 4 i O C 4 g e C 4 s u C 4 o + C 5 g O C 4 h + C 4 t O C 4 m S A o R k l O Q 0 l B T C k g X H U w M D N l X H U w M D N l I O C 4 m + C 4 o + C 4 s O C 4 g e C 4 s e C 4 m e C 4 o O C 4 s e C 4 o u C 5 g e C 4 p e C 4 s O C 4 m + C 4 o + C 4 s O C 4 g e C 4 s e C 4 m e C 4 i u C 4 t e C 4 p + C 4 t O C 4 l S A o S U 5 T V V I p L 0 F 1 d G 9 S Z W 1 v d m V k Q 2 9 s d W 1 u c z E u e + C 5 g O C 4 m + C 4 p e C 4 t e C 5 i O C 4 o u C 4 m S D g u Y H g u J v g u K X g u I c s N X 0 m c X V v d D s s J n F 1 b 3 Q 7 U 2 V j d G l v b j E v 4 L i Y 4 L i 4 4 L i j 4 L i B 4 L i 0 4 L i I 4 L i B 4 L i y 4 L i j 4 L m A 4 L i H 4 L i 0 4 L i Z I C h G S U 5 D S U F M K S B c d T A w M 2 V c d T A w M 2 U g 4 L i b 4 L i j 4 L i w 4 L i B 4 L i x 4 L i Z 4 L i g 4 L i x 4 L i i 4 L m B 4 L i l 4 L i w 4 L i b 4 L i j 4 L i w 4 L i B 4 L i x 4 L i Z 4 L i K 4 L i 1 4 L i n 4 L i 0 4 L i V I C h J T l N V U i k v Q X V 0 b 1 J l b W 9 2 Z W R D b 2 x 1 b W 5 z M S 5 7 J e C 5 g O C 4 m + C 4 p e C 4 t e C 5 i O C 4 o u C 4 m S D g u Y H g u J v g u K X g u I c s N n 0 m c X V v d D s s J n F 1 b 3 Q 7 U 2 V j d G l v b j E v 4 L i Y 4 L i 4 4 L i j 4 L i B 4 L i 0 4 L i I 4 L i B 4 L i y 4 L i j 4 L m A 4 L i H 4 L i 0 4 L i Z I C h G S U 5 D S U F M K S B c d T A w M 2 V c d T A w M 2 U g 4 L i b 4 L i j 4 L i w 4 L i B 4 L i x 4 L i Z 4 L i g 4 L i x 4 L i i 4 L m B 4 L i l 4 L i w 4 L i b 4 L i j 4 L i w 4 L i B 4 L i x 4 L i Z 4 L i K 4 L i 1 4 L i n 4 L i 0 4 L i V I C h J T l N V U i k v Q X V 0 b 1 J l b W 9 2 Z W R D b 2 x 1 b W 5 z M S 5 7 4 L m A 4 L i q 4 L i Z 4 L i t I O C 4 i + C 4 t + C 5 i e C 4 r S w 3 f S Z x d W 9 0 O y w m c X V v d D t T Z W N 0 a W 9 u M S / g u J j g u L j g u K P g u I H g u L T g u I j g u I H g u L L g u K P g u Y D g u I f g u L T g u J k g K E Z J T k N J Q U w p I F x 1 M D A z Z V x 1 M D A z Z S D g u J v g u K P g u L D g u I H g u L H g u J n g u K D g u L H g u K L g u Y H g u K X g u L D g u J v g u K P g u L D g u I H g u L H g u J n g u I r g u L X g u K f g u L T g u J U g K E l O U 1 V S K S 9 B d X R v U m V t b 3 Z l Z E N v b H V t b n M x L n v g u Y D g u K r g u J n g u K 0 g 4 L i C 4 L i y 4 L i i L D h 9 J n F 1 b 3 Q 7 L C Z x d W 9 0 O 1 N l Y 3 R p b 2 4 x L + C 4 m O C 4 u O C 4 o + C 4 g e C 4 t O C 4 i O C 4 g e C 4 s u C 4 o + C 5 g O C 4 h + C 4 t O C 4 m S A o R k l O Q 0 l B T C k g X H U w M D N l X H U w M D N l I O C 4 m + C 4 o + C 4 s O C 4 g e C 4 s e C 4 m e C 4 o O C 4 s e C 4 o u C 5 g e C 4 p e C 4 s O C 4 m + C 4 o + C 4 s O C 4 g e C 4 s e C 4 m e C 4 i u C 4 t e C 4 p + C 4 t O C 4 l S A o S U 5 T V V I p L 0 F 1 d G 9 S Z W 1 v d m V k Q 2 9 s d W 1 u c z E u e + C 4 m + C 4 o + C 4 t O C 4 o e C 4 s u C 4 k y A o 4 L i r 4 L i 4 4 L m J 4 L i Z K S w 5 f S Z x d W 9 0 O y w m c X V v d D t T Z W N 0 a W 9 u M S / g u J j g u L j g u K P g u I H g u L T g u I j g u I H g u L L g u K P g u Y D g u I f g u L T g u J k g K E Z J T k N J Q U w p I F x 1 M D A z Z V x 1 M D A z Z S D g u J v g u K P g u L D g u I H g u L H g u J n g u K D g u L H g u K L g u Y H g u K X g u L D g u J v g u K P g u L D g u I H g u L H g u J n g u I r g u L X g u K f g u L T g u J U g K E l O U 1 V S K S 9 B d X R v U m V t b 3 Z l Z E N v b H V t b n M x L n v g u K H g u L n g u K X g u I T g u Y j g u L I g K F x 1 M D A y N z A w M C D g u J r g u L L g u J c p L D E w f S Z x d W 9 0 O 1 0 s J n F 1 b 3 Q 7 U m V s Y X R p b 2 5 z a G l w S W 5 m b y Z x d W 9 0 O z p b X X 0 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0 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Q p L 0 R h d G E 5 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0 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A z O D I 2 N D N 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B 4 L i y 4 L i j 4 L m B 4 L i e 4 L i X 4 L i i 4 L m M I C h I R U x U S C k v Q X V 0 b 1 J l b W 9 2 Z W R D b 2 x 1 b W 5 z M S 5 7 4 L i r 4 L i l 4 L i x 4 L i B 4 L i X 4 L i j 4 L i x 4 L i e 4 L i i 4 L m M L D B 9 J n F 1 b 3 Q 7 L C Z x d W 9 0 O 1 N l Y 3 R p b 2 4 x L + C 4 m u C 4 o + C 4 t O C 4 g e C 4 s u C 4 o y A o U 0 V S V k l D R S k g X H U w M D N l X H U w M D N l I O C 4 g e C 4 s u C 4 o + C 5 g e C 4 n u C 4 l + C 4 o u C 5 j C A o S E V M V E g p L 0 F 1 d G 9 S Z W 1 v d m V k Q 2 9 s d W 1 u c z E u e + C 5 g O C 4 m + C 4 t O C 4 l C w x f S Z x d W 9 0 O y w m c X V v d D t T Z W N 0 a W 9 u M S / g u J r g u K P g u L T g u I H g u L L g u K M g K F N F U l Z J Q 0 U p I F x 1 M D A z Z V x 1 M D A z Z S D g u I H g u L L g u K P g u Y H g u J 7 g u J f g u K L g u Y w g K E h F T F R I K S 9 B d X R v U m V t b 3 Z l Z E N v b H V t b n M x L n v g u K r g u L n g u I f g u K r g u L j g u J Q s M n 0 m c X V v d D s s J n F 1 b 3 Q 7 U 2 V j d G l v b j E v 4 L i a 4 L i j 4 L i 0 4 L i B 4 L i y 4 L i j I C h T R V J W S U N F K S B c d T A w M 2 V c d T A w M 2 U g 4 L i B 4 L i y 4 L i j 4 L m B 4 L i e 4 L i X 4 L i i 4 L m M I C h I R U x U S C k v Q X V 0 b 1 J l b W 9 2 Z W R D b 2 x 1 b W 5 z M S 5 7 4 L i V 4 L m I 4 L i z 4 L i q 4 L i 4 4 L i U L D N 9 J n F 1 b 3 Q 7 L C Z x d W 9 0 O 1 N l Y 3 R p b 2 4 x L + C 4 m u C 4 o + C 4 t O C 4 g e C 4 s u C 4 o y A o U 0 V S V k l D R S k g X H U w M D N l X H U w M D N l I O C 4 g e C 4 s u C 4 o + C 5 g e C 4 n u C 4 l + C 4 o u C 5 j C A o S E V M V E g p L 0 F 1 d G 9 S Z W 1 v d m V k Q 2 9 s d W 1 u c z E u e + C 4 p e C 5 i O C 4 s u C 4 q u C 4 u O C 4 l C w 0 f S Z x d W 9 0 O y w m c X V v d D t T Z W N 0 a W 9 u M S / g u J r g u K P g u L T g u I H g u L L g u K M g K F N F U l Z J Q 0 U p I F x 1 M D A z Z V x 1 M D A z Z S D g u I H g u L L g u K P g u Y H g u J 7 g u J f g u K L g u Y w g K E h F T F R I K S 9 B d X R v U m V t b 3 Z l Z E N v b H V t b n M x L n v g u Y D g u J v g u K X g u L X g u Y j g u K L g u J k g 4 L m B 4 L i b 4 L i l 4 L i H L D V 9 J n F 1 b 3 Q 7 L C Z x d W 9 0 O 1 N l Y 3 R p b 2 4 x L + C 4 m u C 4 o + C 4 t O C 4 g e C 4 s u C 4 o y A o U 0 V S V k l D R S k g X H U w M D N l X H U w M D N l I O C 4 g e C 4 s u C 4 o + C 5 g e C 4 n u C 4 l + C 4 o u C 5 j C A o S E V M V E g p L 0 F 1 d G 9 S Z W 1 v d m V k Q 2 9 s d W 1 u c z E u e y X g u Y D g u J v g u K X g u L X g u Y j g u K L g u J k g 4 L m B 4 L i b 4 L i l 4 L i H L D Z 9 J n F 1 b 3 Q 7 L C Z x d W 9 0 O 1 N l Y 3 R p b 2 4 x L + C 4 m u C 4 o + C 4 t O C 4 g e C 4 s u C 4 o y A o U 0 V S V k l D R S k g X H U w M D N l X H U w M D N l I O C 4 g e C 4 s u C 4 o + C 5 g e C 4 n u C 4 l + C 4 o u C 5 j C A o S E V M V E g p L 0 F 1 d G 9 S Z W 1 v d m V k Q 2 9 s d W 1 u c z E u e + C 5 g O C 4 q u C 4 m e C 4 r S D g u I v g u L f g u Y n g u K 0 s N 3 0 m c X V v d D s s J n F 1 b 3 Q 7 U 2 V j d G l v b j E v 4 L i a 4 L i j 4 L i 0 4 L i B 4 L i y 4 L i j I C h T R V J W S U N F K S B c d T A w M 2 V c d T A w M 2 U g 4 L i B 4 L i y 4 L i j 4 L m B 4 L i e 4 L i X 4 L i i 4 L m M I C h I R U x U S C k v Q X V 0 b 1 J l b W 9 2 Z W R D b 2 x 1 b W 5 z M S 5 7 4 L m A 4 L i q 4 L i Z 4 L i t I O C 4 g u C 4 s u C 4 o i w 4 f S Z x d W 9 0 O y w m c X V v d D t T Z W N 0 a W 9 u M S / g u J r g u K P g u L T g u I H g u L L g u K M g K F N F U l Z J Q 0 U p I F x 1 M D A z Z V x 1 M D A z Z S D g u I H g u L L g u K P g u Y H g u J 7 g u J f g u K L g u Y w g K E h F T F R I K S 9 B d X R v U m V t b 3 Z l Z E N v b H V t b n M x L n v g u J v g u K P g u L T g u K H g u L L g u J M g K O C 4 q + C 4 u O C 5 i e C 4 m S k s O X 0 m c X V v d D s s J n F 1 b 3 Q 7 U 2 V j d G l v b j E v 4 L i a 4 L i j 4 L i 0 4 L i B 4 L i y 4 L i j I C h T R V J W S U N F K S B c d T A w M 2 V c d T A w M 2 U g 4 L i B 4 L i y 4 L i j 4 L m B 4 L i e 4 L i X 4 L i i 4 L m M I C h I R U x U S C 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g e C 4 s u C 4 o + C 5 g e C 4 n u C 4 l + C 4 o u C 5 j C A o S E V M V E g p L 0 F 1 d G 9 S Z W 1 v d m V k Q 2 9 s d W 1 u c z E u e + C 4 q + C 4 p e C 4 s e C 4 g e C 4 l + C 4 o + C 4 s e C 4 n u C 4 o u C 5 j C w w f S Z x d W 9 0 O y w m c X V v d D t T Z W N 0 a W 9 u M S / g u J r g u K P g u L T g u I H g u L L g u K M g K F N F U l Z J Q 0 U p I F x 1 M D A z Z V x 1 M D A z Z S D g u I H g u L L g u K P g u Y H g u J 7 g u J f g u K L g u Y w g K E h F T F R I K S 9 B d X R v U m V t b 3 Z l Z E N v b H V t b n M x L n v g u Y D g u J v g u L T g u J Q s M X 0 m c X V v d D s s J n F 1 b 3 Q 7 U 2 V j d G l v b j E v 4 L i a 4 L i j 4 L i 0 4 L i B 4 L i y 4 L i j I C h T R V J W S U N F K S B c d T A w M 2 V c d T A w M 2 U g 4 L i B 4 L i y 4 L i j 4 L m B 4 L i e 4 L i X 4 L i i 4 L m M I C h I R U x U S C k v Q X V 0 b 1 J l b W 9 2 Z W R D b 2 x 1 b W 5 z M S 5 7 4 L i q 4 L i 5 4 L i H 4 L i q 4 L i 4 4 L i U L D J 9 J n F 1 b 3 Q 7 L C Z x d W 9 0 O 1 N l Y 3 R p b 2 4 x L + C 4 m u C 4 o + C 4 t O C 4 g e C 4 s u C 4 o y A o U 0 V S V k l D R S k g X H U w M D N l X H U w M D N l I O C 4 g e C 4 s u C 4 o + C 5 g e C 4 n u C 4 l + C 4 o u C 5 j C A o S E V M V E g p L 0 F 1 d G 9 S Z W 1 v d m V k Q 2 9 s d W 1 u c z E u e + C 4 l e C 5 i O C 4 s + C 4 q u C 4 u O C 4 l C w z f S Z x d W 9 0 O y w m c X V v d D t T Z W N 0 a W 9 u M S / g u J r g u K P g u L T g u I H g u L L g u K M g K F N F U l Z J Q 0 U p I F x 1 M D A z Z V x 1 M D A z Z S D g u I H g u L L g u K P g u Y H g u J 7 g u J f g u K L g u Y w g K E h F T F R I K S 9 B d X R v U m V t b 3 Z l Z E N v b H V t b n M x L n v g u K X g u Y j g u L L g u K r g u L j g u J Q s N H 0 m c X V v d D s s J n F 1 b 3 Q 7 U 2 V j d G l v b j E v 4 L i a 4 L i j 4 L i 0 4 L i B 4 L i y 4 L i j I C h T R V J W S U N F K S B c d T A w M 2 V c d T A w M 2 U g 4 L i B 4 L i y 4 L i j 4 L m B 4 L i e 4 L i X 4 L i i 4 L m M I C h I R U x U S C k v Q X V 0 b 1 J l b W 9 2 Z W R D b 2 x 1 b W 5 z M S 5 7 4 L m A 4 L i b 4 L i l 4 L i 1 4 L m I 4 L i i 4 L i Z I O C 5 g e C 4 m + C 4 p e C 4 h y w 1 f S Z x d W 9 0 O y w m c X V v d D t T Z W N 0 a W 9 u M S / g u J r g u K P g u L T g u I H g u L L g u K M g K F N F U l Z J Q 0 U p I F x 1 M D A z Z V x 1 M D A z Z S D g u I H g u L L g u K P g u Y H g u J 7 g u J f g u K L g u Y w g K E h F T F R I K S 9 B d X R v U m V t b 3 Z l Z E N v b H V t b n M x L n s l 4 L m A 4 L i b 4 L i l 4 L i 1 4 L m I 4 L i i 4 L i Z I O C 5 g e C 4 m + C 4 p e C 4 h y w 2 f S Z x d W 9 0 O y w m c X V v d D t T Z W N 0 a W 9 u M S / g u J r g u K P g u L T g u I H g u L L g u K M g K F N F U l Z J Q 0 U p I F x 1 M D A z Z V x 1 M D A z Z S D g u I H g u L L g u K P g u Y H g u J 7 g u J f g u K L g u Y w g K E h F T F R I K S 9 B d X R v U m V t b 3 Z l Z E N v b H V t b n M x L n v g u Y D g u K r g u J n g u K 0 g 4 L i L 4 L i 3 4 L m J 4 L i t L D d 9 J n F 1 b 3 Q 7 L C Z x d W 9 0 O 1 N l Y 3 R p b 2 4 x L + C 4 m u C 4 o + C 4 t O C 4 g e C 4 s u C 4 o y A o U 0 V S V k l D R S k g X H U w M D N l X H U w M D N l I O C 4 g e C 4 s u C 4 o + C 5 g e C 4 n u C 4 l + C 4 o u C 5 j C A o S E V M V E g p L 0 F 1 d G 9 S Z W 1 v d m V k Q 2 9 s d W 1 u c z E u e + C 5 g O C 4 q u C 4 m e C 4 r S D g u I L g u L L g u K I s O H 0 m c X V v d D s s J n F 1 b 3 Q 7 U 2 V j d G l v b j E v 4 L i a 4 L i j 4 L i 0 4 L i B 4 L i y 4 L i j I C h T R V J W S U N F K S B c d T A w M 2 V c d T A w M 2 U g 4 L i B 4 L i y 4 L i j 4 L m B 4 L i e 4 L i X 4 L i i 4 L m M I C h I R U x U S C k v Q X V 0 b 1 J l b W 9 2 Z W R D b 2 x 1 b W 5 z M S 5 7 4 L i b 4 L i j 4 L i 0 4 L i h 4 L i y 4 L i T I C j g u K v g u L j g u Y n g u J k p L D l 9 J n F 1 b 3 Q 7 L C Z x d W 9 0 O 1 N l Y 3 R p b 2 4 x L + C 4 m u C 4 o + C 4 t O C 4 g e C 4 s u C 4 o y A o U 0 V S V k l D R S k g X H U w M D N l X H U w M D N l I O C 4 g e C 4 s u C 4 o + C 5 g e C 4 n u C 4 l + C 4 o u C 5 j C A o S E V M V E g 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N C k v R G F 0 Y T I z 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0 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T I w M z Q 5 N 1 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I H g u L L g u K P g u J f g u Y j g u K 3 g u I f g u Y D g u J f g u L X g u Y j g u K L g u K f g u Y H g u K X g u L D g u K r g u L H g u J n g u J f g u J n g u L L g u I H g u L L g u K M g K F R P V V J J U 0 0 p L 0 F 1 d G 9 S Z W 1 v d m V k Q 2 9 s d W 1 u c z E u e + C 4 q + C 4 p e C 4 s e C 4 g e C 4 l + C 4 o + C 4 s e C 4 n u C 4 o u C 5 j C w w f S Z x d W 9 0 O y w m c X V v d D t T Z W N 0 a W 9 u M S / g u J r g u K P g u L T g u I H g u L L g u K M g K F N F U l Z J Q 0 U p I F x 1 M D A z Z V x 1 M D A z Z S D g u I H g u L L g u K P g u J f g u Y j g u K 3 g u I f g u Y D g u J f g u L X g u Y j g u K L g u K f g u Y H g u K X g u L D g u K r g u L H g u J n g u J f g u J n g u L L g u I H g u L L g u K M g K F R P V V J J U 0 0 p L 0 F 1 d G 9 S Z W 1 v d m V k Q 2 9 s d W 1 u c z E u e + C 5 g O C 4 m + C 4 t O C 4 l C w x f S Z x d W 9 0 O y w m c X V v d D t T Z W N 0 a W 9 u M S / g u J r g u K P g u L T g u I H g u L L g u K M g K F N F U l Z J Q 0 U p I F x 1 M D A z Z V x 1 M D A z Z S D g u I H g u L L g u K P g u J f g u Y j g u K 3 g u I f g u Y D g u J f g u L X g u Y j g u K L g u K f g u Y H g u K X g u L D g u K r g u L H g u J n g u J f g u J n g u L L g u I H g u L L g u K M g K F R P V V J J U 0 0 p L 0 F 1 d G 9 S Z W 1 v d m V k Q 2 9 s d W 1 u c z E u e + C 4 q u C 4 u e C 4 h + C 4 q u C 4 u O C 4 l C w y f S Z x d W 9 0 O y w m c X V v d D t T Z W N 0 a W 9 u M S / g u J r g u K P g u L T g u I H g u L L g u K M g K F N F U l Z J Q 0 U p I F x 1 M D A z Z V x 1 M D A z Z S D g u I H g u L L g u K P g u J f g u Y j g u K 3 g u I f g u Y D g u J f g u L X g u Y j g u K L g u K f g u Y H g u K X g u L D g u K r g u L H g u J n g u J f g u J n g u L L g u I H g u L L g u K M g K F R P V V J J U 0 0 p L 0 F 1 d G 9 S Z W 1 v d m V k Q 2 9 s d W 1 u c z E u e + C 4 l e C 5 i O C 4 s + C 4 q u C 4 u O C 4 l C w z f S Z x d W 9 0 O y w m c X V v d D t T Z W N 0 a W 9 u M S / g u J r g u K P g u L T g u I H g u L L g u K M g K F N F U l Z J Q 0 U p I F x 1 M D A z Z V x 1 M D A z Z S D g u I H g u L L g u K P g u J f g u Y j g u K 3 g u I f g u Y D g u J f g u L X g u Y j g u K L g u K f g u Y H g u K X g u L D g u K r g u L H g u J n g u J f g u J n g u L L g u I H g u L L g u K M g K F R P V V J J U 0 0 p L 0 F 1 d G 9 S Z W 1 v d m V k Q 2 9 s d W 1 u c z E u e + C 4 p e C 5 i O C 4 s u C 4 q u C 4 u O C 4 l C w 0 f S Z x d W 9 0 O y w m c X V v d D t T Z W N 0 a W 9 u M S / g u J r g u K P g u L T g u I H g u L L g u K M g K F N F U l Z J Q 0 U p I F x 1 M D A z Z V x 1 M D A z Z S D g u I H g u L L g u K P g u J f g u Y j g u K 3 g u I f g u Y D g u J f g u L X g u Y j g u K L g u K f g u Y H g u K X g u L D g u K r g u L H g u J n g u J f g u J n g u L L g u I H g u L L g u K M g K F R P V V J J U 0 0 p L 0 F 1 d G 9 S Z W 1 v d m V k Q 2 9 s d W 1 u c z E u e + C 5 g O C 4 m + C 4 p e C 4 t e C 5 i O C 4 o u C 4 m S D g u Y H g u J v g u K X g u I c s N X 0 m c X V v d D s s J n F 1 b 3 Q 7 U 2 V j d G l v b j E v 4 L i a 4 L i j 4 L i 0 4 L i B 4 L i y 4 L i j I C h T R V J W S U N F K S B c d T A w M 2 V c d T A w M 2 U g 4 L i B 4 L i y 4 L i j 4 L i X 4 L m I 4 L i t 4 L i H 4 L m A 4 L i X 4 L i 1 4 L m I 4 L i i 4 L i n 4 L m B 4 L i l 4 L i w 4 L i q 4 L i x 4 L i Z 4 L i X 4 L i Z 4 L i y 4 L i B 4 L i y 4 L i j I C h U T 1 V S S V N N K S 9 B d X R v U m V t b 3 Z l Z E N v b H V t b n M x L n s l 4 L m A 4 L i b 4 L i l 4 L i 1 4 L m I 4 L i i 4 L i Z I O C 5 g e C 4 m + C 4 p e C 4 h y w 2 f S Z x d W 9 0 O y w m c X V v d D t T Z W N 0 a W 9 u M S / g u J r g u K P g u L T g u I H g u L L g u K M g K F N F U l Z J Q 0 U p I F x 1 M D A z Z V x 1 M D A z Z S D g u I H g u L L g u K P g u J f g u Y j g u K 3 g u I f g u Y D g u J f g u L X g u Y j g u K L g u K f g u Y H g u K X g u L D g u K r g u L H g u J n g u J f g u J n g u L L g u I H g u L L g u K M g K F R P V V J J U 0 0 p L 0 F 1 d G 9 S Z W 1 v d m V k Q 2 9 s d W 1 u c z E u e + C 5 g O C 4 q u C 4 m e C 4 r S D g u I v g u L f g u Y n g u K 0 s N 3 0 m c X V v d D s s J n F 1 b 3 Q 7 U 2 V j d G l v b j E v 4 L i a 4 L i j 4 L i 0 4 L i B 4 L i y 4 L i j I C h T R V J W S U N F K S B c d T A w M 2 V c d T A w M 2 U g 4 L i B 4 L i y 4 L i j 4 L i X 4 L m I 4 L i t 4 L i H 4 L m A 4 L i X 4 L i 1 4 L m I 4 L i i 4 L i n 4 L m B 4 L i l 4 L i w 4 L i q 4 L i x 4 L i Z 4 L i X 4 L i Z 4 L i y 4 L i B 4 L i y 4 L i j I C h U T 1 V S S V N N K S 9 B d X R v U m V t b 3 Z l Z E N v b H V t b n M x L n v g u Y D g u K r g u J n g u K 0 g 4 L i C 4 L i y 4 L i i L D h 9 J n F 1 b 3 Q 7 L C Z x d W 9 0 O 1 N l Y 3 R p b 2 4 x L + C 4 m u C 4 o + C 4 t O C 4 g e C 4 s u C 4 o y A o U 0 V S V k l D R S k g X H U w M D N l X H U w M D N l I O C 4 g e C 4 s u C 4 o + C 4 l + C 5 i O C 4 r e C 4 h + C 5 g O C 4 l + C 4 t e C 5 i O C 4 o u C 4 p + C 5 g e C 4 p e C 4 s O C 4 q u C 4 s e C 4 m e C 4 l + C 4 m e C 4 s u C 4 g e C 4 s u C 4 o y A o V E 9 V U k l T T S k v Q X V 0 b 1 J l b W 9 2 Z W R D b 2 x 1 b W 5 z M S 5 7 4 L i b 4 L i j 4 L i 0 4 L i h 4 L i y 4 L i T I C j g u K v g u L j g u Y n g u J k p L D l 9 J n F 1 b 3 Q 7 L C Z x d W 9 0 O 1 N l Y 3 R p b 2 4 x L + C 4 m u C 4 o + C 4 t O C 4 g e C 4 s u C 4 o y A o U 0 V S V k l D R S k g X H U w M D N l X H U w M D N l I O C 4 g e C 4 s u C 4 o + C 4 l + C 5 i O C 4 r e C 4 h + C 5 g O C 4 l + C 4 t e C 5 i O C 4 o u C 4 p + C 5 g e C 4 p e C 4 s O C 4 q u C 4 s e C 4 m e C 4 l + C 4 m e C 4 s u C 4 g e C 4 s u C 4 o y A o V E 9 V U k l T T 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g e C 4 s u C 4 o + C 4 l + C 5 i O C 4 r e C 4 h + C 5 g O C 4 l + C 4 t e C 5 i O C 4 o u C 4 p + C 5 g e C 4 p e C 4 s O C 4 q u C 4 s e C 4 m e C 4 l + C 4 m e C 4 s u C 4 g e C 4 s u C 4 o y A o V E 9 V U k l T T S k v Q X V 0 b 1 J l b W 9 2 Z W R D b 2 x 1 b W 5 z M S 5 7 4 L i r 4 L i l 4 L i x 4 L i B 4 L i X 4 L i j 4 L i x 4 L i e 4 L i i 4 L m M L D B 9 J n F 1 b 3 Q 7 L C Z x d W 9 0 O 1 N l Y 3 R p b 2 4 x L + C 4 m u C 4 o + C 4 t O C 4 g e C 4 s u C 4 o y A o U 0 V S V k l D R S k g X H U w M D N l X H U w M D N l I O C 4 g e C 4 s u C 4 o + C 4 l + C 5 i O C 4 r e C 4 h + C 5 g O C 4 l + C 4 t e C 5 i O C 4 o u C 4 p + C 5 g e C 4 p e C 4 s O C 4 q u C 4 s e C 4 m e C 4 l + C 4 m e C 4 s u C 4 g e C 4 s u C 4 o y A o V E 9 V U k l T T S k v Q X V 0 b 1 J l b W 9 2 Z W R D b 2 x 1 b W 5 z M S 5 7 4 L m A 4 L i b 4 L i 0 4 L i U L D F 9 J n F 1 b 3 Q 7 L C Z x d W 9 0 O 1 N l Y 3 R p b 2 4 x L + C 4 m u C 4 o + C 4 t O C 4 g e C 4 s u C 4 o y A o U 0 V S V k l D R S k g X H U w M D N l X H U w M D N l I O C 4 g e C 4 s u C 4 o + C 4 l + C 5 i O C 4 r e C 4 h + C 5 g O C 4 l + C 4 t e C 5 i O C 4 o u C 4 p + C 5 g e C 4 p e C 4 s O C 4 q u C 4 s e C 4 m e C 4 l + C 4 m e C 4 s u C 4 g e C 4 s u C 4 o y A o V E 9 V U k l T T S k v Q X V 0 b 1 J l b W 9 2 Z W R D b 2 x 1 b W 5 z M S 5 7 4 L i q 4 L i 5 4 L i H 4 L i q 4 L i 4 4 L i U L D J 9 J n F 1 b 3 Q 7 L C Z x d W 9 0 O 1 N l Y 3 R p b 2 4 x L + C 4 m u C 4 o + C 4 t O C 4 g e C 4 s u C 4 o y A o U 0 V S V k l D R S k g X H U w M D N l X H U w M D N l I O C 4 g e C 4 s u C 4 o + C 4 l + C 5 i O C 4 r e C 4 h + C 5 g O C 4 l + C 4 t e C 5 i O C 4 o u C 4 p + C 5 g e C 4 p e C 4 s O C 4 q u C 4 s e C 4 m e C 4 l + C 4 m e C 4 s u C 4 g e C 4 s u C 4 o y A o V E 9 V U k l T T S k v Q X V 0 b 1 J l b W 9 2 Z W R D b 2 x 1 b W 5 z M S 5 7 4 L i V 4 L m I 4 L i z 4 L i q 4 L i 4 4 L i U L D N 9 J n F 1 b 3 Q 7 L C Z x d W 9 0 O 1 N l Y 3 R p b 2 4 x L + C 4 m u C 4 o + C 4 t O C 4 g e C 4 s u C 4 o y A o U 0 V S V k l D R S k g X H U w M D N l X H U w M D N l I O C 4 g e C 4 s u C 4 o + C 4 l + C 5 i O C 4 r e C 4 h + C 5 g O C 4 l + C 4 t e C 5 i O C 4 o u C 4 p + C 5 g e C 4 p e C 4 s O C 4 q u C 4 s e C 4 m e C 4 l + C 4 m e C 4 s u C 4 g e C 4 s u C 4 o y A o V E 9 V U k l T T S k v Q X V 0 b 1 J l b W 9 2 Z W R D b 2 x 1 b W 5 z M S 5 7 4 L i l 4 L m I 4 L i y 4 L i q 4 L i 4 4 L i U L D R 9 J n F 1 b 3 Q 7 L C Z x d W 9 0 O 1 N l Y 3 R p b 2 4 x L + C 4 m u C 4 o + C 4 t O C 4 g e C 4 s u C 4 o y A o U 0 V S V k l D R S k g X H U w M D N l X H U w M D N l I O C 4 g e C 4 s u C 4 o + C 4 l + C 5 i O C 4 r e C 4 h + C 5 g O C 4 l + C 4 t e C 5 i O C 4 o u C 4 p + C 5 g e C 4 p e C 4 s O C 4 q u C 4 s e C 4 m e C 4 l + C 4 m e C 4 s u C 4 g e C 4 s u C 4 o y A o V E 9 V U k l T T S k v Q X V 0 b 1 J l b W 9 2 Z W R D b 2 x 1 b W 5 z M S 5 7 4 L m A 4 L i b 4 L i l 4 L i 1 4 L m I 4 L i i 4 L i Z I O C 5 g e C 4 m + C 4 p e C 4 h y w 1 f S Z x d W 9 0 O y w m c X V v d D t T Z W N 0 a W 9 u M S / g u J r g u K P g u L T g u I H g u L L g u K M g K F N F U l Z J Q 0 U p I F x 1 M D A z Z V x 1 M D A z Z S D g u I H g u L L g u K P g u J f g u Y j g u K 3 g u I f g u Y D g u J f g u L X g u Y j g u K L g u K f g u Y H g u K X g u L D g u K r g u L H g u J n g u J f g u J n g u L L g u I H g u L L g u K M g K F R P V V J J U 0 0 p L 0 F 1 d G 9 S Z W 1 v d m V k Q 2 9 s d W 1 u c z E u e y X g u Y D g u J v g u K X g u L X g u Y j g u K L g u J k g 4 L m B 4 L i b 4 L i l 4 L i H L D Z 9 J n F 1 b 3 Q 7 L C Z x d W 9 0 O 1 N l Y 3 R p b 2 4 x L + C 4 m u C 4 o + C 4 t O C 4 g e C 4 s u C 4 o y A o U 0 V S V k l D R S k g X H U w M D N l X H U w M D N l I O C 4 g e C 4 s u C 4 o + C 4 l + C 5 i O C 4 r e C 4 h + C 5 g O C 4 l + C 4 t e C 5 i O C 4 o u C 4 p + C 5 g e C 4 p e C 4 s O C 4 q u C 4 s e C 4 m e C 4 l + C 4 m e C 4 s u C 4 g e C 4 s u C 4 o y A o V E 9 V U k l T T S k v Q X V 0 b 1 J l b W 9 2 Z W R D b 2 x 1 b W 5 z M S 5 7 4 L m A 4 L i q 4 L i Z 4 L i t I O C 4 i + C 4 t + C 5 i e C 4 r S w 3 f S Z x d W 9 0 O y w m c X V v d D t T Z W N 0 a W 9 u M S / g u J r g u K P g u L T g u I H g u L L g u K M g K F N F U l Z J Q 0 U p I F x 1 M D A z Z V x 1 M D A z Z S D g u I H g u L L g u K P g u J f g u Y j g u K 3 g u I f g u Y D g u J f g u L X g u Y j g u K L g u K f g u Y H g u K X g u L D g u K r g u L H g u J n g u J f g u J n g u L L g u I H g u L L g u K M g K F R P V V J J U 0 0 p L 0 F 1 d G 9 S Z W 1 v d m V k Q 2 9 s d W 1 u c z E u e + C 5 g O C 4 q u C 4 m e C 4 r S D g u I L g u L L g u K I s O H 0 m c X V v d D s s J n F 1 b 3 Q 7 U 2 V j d G l v b j E v 4 L i a 4 L i j 4 L i 0 4 L i B 4 L i y 4 L i j I C h T R V J W S U N F K S B c d T A w M 2 V c d T A w M 2 U g 4 L i B 4 L i y 4 L i j 4 L i X 4 L m I 4 L i t 4 L i H 4 L m A 4 L i X 4 L i 1 4 L m I 4 L i i 4 L i n 4 L m B 4 L i l 4 L i w 4 L i q 4 L i x 4 L i Z 4 L i X 4 L i Z 4 L i y 4 L i B 4 L i y 4 L i j I C h U T 1 V S S V N N K S 9 B d X R v U m V t b 3 Z l Z E N v b H V t b n M x L n v g u J v g u K P g u L T g u K H g u L L g u J M g K O C 4 q + C 4 u O C 5 i e C 4 m S k s O X 0 m c X V v d D s s J n F 1 b 3 Q 7 U 2 V j d G l v b j E v 4 L i a 4 L i j 4 L i 0 4 L i B 4 L i y 4 L i j I C h T R V J W S U N F K S B c d T A w M 2 V c d T A w M 2 U g 4 L i B 4 L i y 4 L i j 4 L i X 4 L m I 4 L i t 4 L i H 4 L m A 4 L i X 4 L i 1 4 L m I 4 L i i 4 L i n 4 L m B 4 L i l 4 L i w 4 L i q 4 L i x 4 L i Z 4 L i X 4 L i Z 4 L i y 4 L i B 4 L i y 4 L i j I C h U T 1 V S S V N N 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0 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x O T M y O D M 3 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u C 4 m e C 4 q u C 5 i O C 4 h + C 5 g e C 4 p e C 4 s O C 5 g u C 4 p e C 4 i O C 4 t O C 4 q u C 4 l e C 4 t O C 4 g e C 4 q u C 5 j C A o V F J B T l M p L 0 F 1 d G 9 S Z W 1 v d m V k Q 2 9 s d W 1 u c z E u e + C 4 q + C 4 p e C 4 s e C 4 g e C 4 l + C 4 o + C 4 s e C 4 n u C 4 o u C 5 j C w w f S Z x d W 9 0 O y w m c X V v d D t T Z W N 0 a W 9 u M S / g u J r g u K P g u L T g u I H g u L L g u K M g K F N F U l Z J Q 0 U p I F x 1 M D A z Z V x 1 M D A z Z S D g u I L g u J n g u K r g u Y j g u I f g u Y H g u K X g u L D g u Y L g u K X g u I j g u L T g u K r g u J X g u L T g u I H g u K r g u Y w g K F R S Q U 5 T K S 9 B d X R v U m V t b 3 Z l Z E N v b H V t b n M x L n v g u Y D g u J v g u L T g u J Q s M X 0 m c X V v d D s s J n F 1 b 3 Q 7 U 2 V j d G l v b j E v 4 L i a 4 L i j 4 L i 0 4 L i B 4 L i y 4 L i j I C h T R V J W S U N F K S B c d T A w M 2 V c d T A w M 2 U g 4 L i C 4 L i Z 4 L i q 4 L m I 4 L i H 4 L m B 4 L i l 4 L i w 4 L m C 4 L i l 4 L i I 4 L i 0 4 L i q 4 L i V 4 L i 0 4 L i B 4 L i q 4 L m M I C h U U k F O U y k v Q X V 0 b 1 J l b W 9 2 Z W R D b 2 x 1 b W 5 z M S 5 7 4 L i q 4 L i 5 4 L i H 4 L i q 4 L i 4 4 L i U L D J 9 J n F 1 b 3 Q 7 L C Z x d W 9 0 O 1 N l Y 3 R p b 2 4 x L + C 4 m u C 4 o + C 4 t O C 4 g e C 4 s u C 4 o y A o U 0 V S V k l D R S k g X H U w M D N l X H U w M D N l I O C 4 g u C 4 m e C 4 q u C 5 i O C 4 h + C 5 g e C 4 p e C 4 s O C 5 g u C 4 p e C 4 i O C 4 t O C 4 q u C 4 l e C 4 t O C 4 g e C 4 q u C 5 j C A o V F J B T l M p L 0 F 1 d G 9 S Z W 1 v d m V k Q 2 9 s d W 1 u c z E u e + C 4 l e C 5 i O C 4 s + C 4 q u C 4 u O C 4 l C w z f S Z x d W 9 0 O y w m c X V v d D t T Z W N 0 a W 9 u M S / g u J r g u K P g u L T g u I H g u L L g u K M g K F N F U l Z J Q 0 U p I F x 1 M D A z Z V x 1 M D A z Z S D g u I L g u J n g u K r g u Y j g u I f g u Y H g u K X g u L D g u Y L g u K X g u I j g u L T g u K r g u J X g u L T g u I H g u K r g u Y w g K F R S Q U 5 T K S 9 B d X R v U m V t b 3 Z l Z E N v b H V t b n M x L n v g u K X g u Y j g u L L g u K r g u L j g u J Q s N H 0 m c X V v d D s s J n F 1 b 3 Q 7 U 2 V j d G l v b j E v 4 L i a 4 L i j 4 L i 0 4 L i B 4 L i y 4 L i j I C h T R V J W S U N F K S B c d T A w M 2 V c d T A w M 2 U g 4 L i C 4 L i Z 4 L i q 4 L m I 4 L i H 4 L m B 4 L i l 4 L i w 4 L m C 4 L i l 4 L i I 4 L i 0 4 L i q 4 L i V 4 L i 0 4 L i B 4 L i q 4 L m M I C h U U k F O U y k v Q X V 0 b 1 J l b W 9 2 Z W R D b 2 x 1 b W 5 z M S 5 7 4 L m A 4 L i b 4 L i l 4 L i 1 4 L m I 4 L i i 4 L i Z I O C 5 g e C 4 m + C 4 p e C 4 h y w 1 f S Z x d W 9 0 O y w m c X V v d D t T Z W N 0 a W 9 u M S / g u J r g u K P g u L T g u I H g u L L g u K M g K F N F U l Z J Q 0 U p I F x 1 M D A z Z V x 1 M D A z Z S D g u I L g u J n g u K r g u Y j g u I f g u Y H g u K X g u L D g u Y L g u K X g u I j g u L T g u K r g u J X g u L T g u I H g u K r g u Y w g K F R S Q U 5 T K S 9 B d X R v U m V t b 3 Z l Z E N v b H V t b n M x L n s l 4 L m A 4 L i b 4 L i l 4 L i 1 4 L m I 4 L i i 4 L i Z I O C 5 g e C 4 m + C 4 p e C 4 h y w 2 f S Z x d W 9 0 O y w m c X V v d D t T Z W N 0 a W 9 u M S / g u J r g u K P g u L T g u I H g u L L g u K M g K F N F U l Z J Q 0 U p I F x 1 M D A z Z V x 1 M D A z Z S D g u I L g u J n g u K r g u Y j g u I f g u Y H g u K X g u L D g u Y L g u K X g u I j g u L T g u K r g u J X g u L T g u I H g u K r g u Y w g K F R S Q U 5 T K S 9 B d X R v U m V t b 3 Z l Z E N v b H V t b n M x L n v g u Y D g u K r g u J n g u K 0 g 4 L i L 4 L i 3 4 L m J 4 L i t L D d 9 J n F 1 b 3 Q 7 L C Z x d W 9 0 O 1 N l Y 3 R p b 2 4 x L + C 4 m u C 4 o + C 4 t O C 4 g e C 4 s u C 4 o y A o U 0 V S V k l D R S k g X H U w M D N l X H U w M D N l I O C 4 g u C 4 m e C 4 q u C 5 i O C 4 h + C 5 g e C 4 p e C 4 s O C 5 g u C 4 p e C 4 i O C 4 t O C 4 q u C 4 l e C 4 t O C 4 g e C 4 q u C 5 j C A o V F J B T l M p L 0 F 1 d G 9 S Z W 1 v d m V k Q 2 9 s d W 1 u c z E u e + C 5 g O C 4 q u C 4 m e C 4 r S D g u I L g u L L g u K I s O H 0 m c X V v d D s s J n F 1 b 3 Q 7 U 2 V j d G l v b j E v 4 L i a 4 L i j 4 L i 0 4 L i B 4 L i y 4 L i j I C h T R V J W S U N F K S B c d T A w M 2 V c d T A w M 2 U g 4 L i C 4 L i Z 4 L i q 4 L m I 4 L i H 4 L m B 4 L i l 4 L i w 4 L m C 4 L i l 4 L i I 4 L i 0 4 L i q 4 L i V 4 L i 0 4 L i B 4 L i q 4 L m M I C h U U k F O U y k v Q X V 0 b 1 J l b W 9 2 Z W R D b 2 x 1 b W 5 z M S 5 7 4 L i b 4 L i j 4 L i 0 4 L i h 4 L i y 4 L i T I C j g u K v g u L j g u Y n g u J k p L D l 9 J n F 1 b 3 Q 7 L C Z x d W 9 0 O 1 N l Y 3 R p b 2 4 x L + C 4 m u C 4 o + C 4 t O C 4 g e C 4 s u C 4 o y A o U 0 V S V k l D R S k g X H U w M D N l X H U w M D N l I O C 4 g u C 4 m e C 4 q u C 5 i O C 4 h + C 5 g e C 4 p e C 4 s O C 5 g u C 4 p e C 4 i O C 4 t O C 4 q u C 4 l e C 4 t O C 4 g e C 4 q u C 5 j C A o V F J B T l M 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L g u J n g u K r g u Y j g u I f g u Y H g u K X g u L D g u Y L g u K X g u I j g u L T g u K r g u J X g u L T g u I H g u K r g u Y w g K F R S Q U 5 T K S 9 B d X R v U m V t b 3 Z l Z E N v b H V t b n M x L n v g u K v g u K X g u L H g u I H g u J f g u K P g u L H g u J 7 g u K L g u Y w s M H 0 m c X V v d D s s J n F 1 b 3 Q 7 U 2 V j d G l v b j E v 4 L i a 4 L i j 4 L i 0 4 L i B 4 L i y 4 L i j I C h T R V J W S U N F K S B c d T A w M 2 V c d T A w M 2 U g 4 L i C 4 L i Z 4 L i q 4 L m I 4 L i H 4 L m B 4 L i l 4 L i w 4 L m C 4 L i l 4 L i I 4 L i 0 4 L i q 4 L i V 4 L i 0 4 L i B 4 L i q 4 L m M I C h U U k F O U y k v Q X V 0 b 1 J l b W 9 2 Z W R D b 2 x 1 b W 5 z M S 5 7 4 L m A 4 L i b 4 L i 0 4 L i U L D F 9 J n F 1 b 3 Q 7 L C Z x d W 9 0 O 1 N l Y 3 R p b 2 4 x L + C 4 m u C 4 o + C 4 t O C 4 g e C 4 s u C 4 o y A o U 0 V S V k l D R S k g X H U w M D N l X H U w M D N l I O C 4 g u C 4 m e C 4 q u C 5 i O C 4 h + C 5 g e C 4 p e C 4 s O C 5 g u C 4 p e C 4 i O C 4 t O C 4 q u C 4 l e C 4 t O C 4 g e C 4 q u C 5 j C A o V F J B T l M p L 0 F 1 d G 9 S Z W 1 v d m V k Q 2 9 s d W 1 u c z E u e + C 4 q u C 4 u e C 4 h + C 4 q u C 4 u O C 4 l C w y f S Z x d W 9 0 O y w m c X V v d D t T Z W N 0 a W 9 u M S / g u J r g u K P g u L T g u I H g u L L g u K M g K F N F U l Z J Q 0 U p I F x 1 M D A z Z V x 1 M D A z Z S D g u I L g u J n g u K r g u Y j g u I f g u Y H g u K X g u L D g u Y L g u K X g u I j g u L T g u K r g u J X g u L T g u I H g u K r g u Y w g K F R S Q U 5 T K S 9 B d X R v U m V t b 3 Z l Z E N v b H V t b n M x L n v g u J X g u Y j g u L P g u K r g u L j g u J Q s M 3 0 m c X V v d D s s J n F 1 b 3 Q 7 U 2 V j d G l v b j E v 4 L i a 4 L i j 4 L i 0 4 L i B 4 L i y 4 L i j I C h T R V J W S U N F K S B c d T A w M 2 V c d T A w M 2 U g 4 L i C 4 L i Z 4 L i q 4 L m I 4 L i H 4 L m B 4 L i l 4 L i w 4 L m C 4 L i l 4 L i I 4 L i 0 4 L i q 4 L i V 4 L i 0 4 L i B 4 L i q 4 L m M I C h U U k F O U y k v Q X V 0 b 1 J l b W 9 2 Z W R D b 2 x 1 b W 5 z M S 5 7 4 L i l 4 L m I 4 L i y 4 L i q 4 L i 4 4 L i U L D R 9 J n F 1 b 3 Q 7 L C Z x d W 9 0 O 1 N l Y 3 R p b 2 4 x L + C 4 m u C 4 o + C 4 t O C 4 g e C 4 s u C 4 o y A o U 0 V S V k l D R S k g X H U w M D N l X H U w M D N l I O C 4 g u C 4 m e C 4 q u C 5 i O C 4 h + C 5 g e C 4 p e C 4 s O C 5 g u C 4 p e C 4 i O C 4 t O C 4 q u C 4 l e C 4 t O C 4 g e C 4 q u C 5 j C A o V F J B T l M p L 0 F 1 d G 9 S Z W 1 v d m V k Q 2 9 s d W 1 u c z E u e + C 5 g O C 4 m + C 4 p e C 4 t e C 5 i O C 4 o u C 4 m S D g u Y H g u J v g u K X g u I c s N X 0 m c X V v d D s s J n F 1 b 3 Q 7 U 2 V j d G l v b j E v 4 L i a 4 L i j 4 L i 0 4 L i B 4 L i y 4 L i j I C h T R V J W S U N F K S B c d T A w M 2 V c d T A w M 2 U g 4 L i C 4 L i Z 4 L i q 4 L m I 4 L i H 4 L m B 4 L i l 4 L i w 4 L m C 4 L i l 4 L i I 4 L i 0 4 L i q 4 L i V 4 L i 0 4 L i B 4 L i q 4 L m M I C h U U k F O U y k v Q X V 0 b 1 J l b W 9 2 Z W R D b 2 x 1 b W 5 z M S 5 7 J e C 5 g O C 4 m + C 4 p e C 4 t e C 5 i O C 4 o u C 4 m S D g u Y H g u J v g u K X g u I c s N n 0 m c X V v d D s s J n F 1 b 3 Q 7 U 2 V j d G l v b j E v 4 L i a 4 L i j 4 L i 0 4 L i B 4 L i y 4 L i j I C h T R V J W S U N F K S B c d T A w M 2 V c d T A w M 2 U g 4 L i C 4 L i Z 4 L i q 4 L m I 4 L i H 4 L m B 4 L i l 4 L i w 4 L m C 4 L i l 4 L i I 4 L i 0 4 L i q 4 L i V 4 L i 0 4 L i B 4 L i q 4 L m M I C h U U k F O U y k v Q X V 0 b 1 J l b W 9 2 Z W R D b 2 x 1 b W 5 z M S 5 7 4 L m A 4 L i q 4 L i Z 4 L i t I O C 4 i + C 4 t + C 5 i e C 4 r S w 3 f S Z x d W 9 0 O y w m c X V v d D t T Z W N 0 a W 9 u M S / g u J r g u K P g u L T g u I H g u L L g u K M g K F N F U l Z J Q 0 U p I F x 1 M D A z Z V x 1 M D A z Z S D g u I L g u J n g u K r g u Y j g u I f g u Y H g u K X g u L D g u Y L g u K X g u I j g u L T g u K r g u J X g u L T g u I H g u K r g u Y w g K F R S Q U 5 T K S 9 B d X R v U m V t b 3 Z l Z E N v b H V t b n M x L n v g u Y D g u K r g u J n g u K 0 g 4 L i C 4 L i y 4 L i i L D h 9 J n F 1 b 3 Q 7 L C Z x d W 9 0 O 1 N l Y 3 R p b 2 4 x L + C 4 m u C 4 o + C 4 t O C 4 g e C 4 s u C 4 o y A o U 0 V S V k l D R S k g X H U w M D N l X H U w M D N l I O C 4 g u C 4 m e C 4 q u C 5 i O C 4 h + C 5 g e C 4 p e C 4 s O C 5 g u C 4 p e C 4 i O C 4 t O C 4 q u C 4 l e C 4 t O C 4 g e C 4 q u C 5 j C A o V F J B T l M p L 0 F 1 d G 9 S Z W 1 v d m V k Q 2 9 s d W 1 u c z E u e + C 4 m + C 4 o + C 4 t O C 4 o e C 4 s u C 4 k y A o 4 L i r 4 L i 4 4 L m J 4 L i Z K S w 5 f S Z x d W 9 0 O y w m c X V v d D t T Z W N 0 a W 9 u M S / g u J r g u K P g u L T g u I H g u L L g u K M g K F N F U l Z J Q 0 U p I F x 1 M D A z Z V x 1 M D A z Z S D g u I L g u J n g u K r g u Y j g u I f g u Y H g u K X g u L D g u Y L g u K X g u I j g u L T g u K r g u J X g u L T g u I H g u K r g u Y w g K F R S Q U 5 T 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0 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Q p L 0 R h d G E y N z 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j Y 5 M j I 3 N F 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J r g u K P g u L T g u I H g u L L g u K P g u Y D g u I n g u J 7 g u L L g u L D g u I H g u L T g u I g g K F B S T 0 Y p L 0 F 1 d G 9 S Z W 1 v d m V k Q 2 9 s d W 1 u c z E u e + C 4 q + C 4 p e C 4 s e C 4 g e C 4 l + C 4 o + C 4 s e C 4 n u C 4 o u C 5 j C w w f S Z x d W 9 0 O y w m c X V v d D t T Z W N 0 a W 9 u M S / g u J r g u K P g u L T g u I H g u L L g u K M g K F N F U l Z J Q 0 U p I F x 1 M D A z Z V x 1 M D A z Z S D g u J r g u K P g u L T g u I H g u L L g u K P g u Y D g u I n g u J 7 g u L L g u L D g u I H g u L T g u I g g K F B S T 0 Y p L 0 F 1 d G 9 S Z W 1 v d m V k Q 2 9 s d W 1 u c z E u e + C 5 g O C 4 m + C 4 t O C 4 l C w x f S Z x d W 9 0 O y w m c X V v d D t T Z W N 0 a W 9 u M S / g u J r g u K P g u L T g u I H g u L L g u K M g K F N F U l Z J Q 0 U p I F x 1 M D A z Z V x 1 M D A z Z S D g u J r g u K P g u L T g u I H g u L L g u K P g u Y D g u I n g u J 7 g u L L g u L D g u I H g u L T g u I g g K F B S T 0 Y p L 0 F 1 d G 9 S Z W 1 v d m V k Q 2 9 s d W 1 u c z E u e + C 4 q u C 4 u e C 4 h + C 4 q u C 4 u O C 4 l C w y f S Z x d W 9 0 O y w m c X V v d D t T Z W N 0 a W 9 u M S / g u J r g u K P g u L T g u I H g u L L g u K M g K F N F U l Z J Q 0 U p I F x 1 M D A z Z V x 1 M D A z Z S D g u J r g u K P g u L T g u I H g u L L g u K P g u Y D g u I n g u J 7 g u L L g u L D g u I H g u L T g u I g g K F B S T 0 Y p L 0 F 1 d G 9 S Z W 1 v d m V k Q 2 9 s d W 1 u c z E u e + C 4 l e C 5 i O C 4 s + C 4 q u C 4 u O C 4 l C w z f S Z x d W 9 0 O y w m c X V v d D t T Z W N 0 a W 9 u M S / g u J r g u K P g u L T g u I H g u L L g u K M g K F N F U l Z J Q 0 U p I F x 1 M D A z Z V x 1 M D A z Z S D g u J r g u K P g u L T g u I H g u L L g u K P g u Y D g u I n g u J 7 g u L L g u L D g u I H g u L T g u I g g K F B S T 0 Y p L 0 F 1 d G 9 S Z W 1 v d m V k Q 2 9 s d W 1 u c z E u e + C 4 p e C 5 i O C 4 s u C 4 q u C 4 u O C 4 l C w 0 f S Z x d W 9 0 O y w m c X V v d D t T Z W N 0 a W 9 u M S / g u J r g u K P g u L T g u I H g u L L g u K M g K F N F U l Z J Q 0 U p I F x 1 M D A z Z V x 1 M D A z Z S D g u J r g u K P g u L T g u I H g u L L g u K P g u Y D g u I n g u J 7 g u L L g u L D g u I H g u L T g u I g g K F B S T 0 Y p L 0 F 1 d G 9 S Z W 1 v d m V k Q 2 9 s d W 1 u c z E u e + C 5 g O C 4 m + C 4 p e C 4 t e C 5 i O C 4 o u C 4 m S D g u Y H g u J v g u K X g u I c s N X 0 m c X V v d D s s J n F 1 b 3 Q 7 U 2 V j d G l v b j E v 4 L i a 4 L i j 4 L i 0 4 L i B 4 L i y 4 L i j I C h T R V J W S U N F K S B c d T A w M 2 V c d T A w M 2 U g 4 L i a 4 L i j 4 L i 0 4 L i B 4 L i y 4 L i j 4 L m A 4 L i J 4 L i e 4 L i y 4 L i w 4 L i B 4 L i 0 4 L i I I C h Q U k 9 G K S 9 B d X R v U m V t b 3 Z l Z E N v b H V t b n M x L n s l 4 L m A 4 L i b 4 L i l 4 L i 1 4 L m I 4 L i i 4 L i Z I O C 5 g e C 4 m + C 4 p e C 4 h y w 2 f S Z x d W 9 0 O y w m c X V v d D t T Z W N 0 a W 9 u M S / g u J r g u K P g u L T g u I H g u L L g u K M g K F N F U l Z J Q 0 U p I F x 1 M D A z Z V x 1 M D A z Z S D g u J r g u K P g u L T g u I H g u L L g u K P g u Y D g u I n g u J 7 g u L L g u L D g u I H g u L T g u I g g K F B S T 0 Y p L 0 F 1 d G 9 S Z W 1 v d m V k Q 2 9 s d W 1 u c z E u e + C 5 g O C 4 q u C 4 m e C 4 r S D g u I v g u L f g u Y n g u K 0 s N 3 0 m c X V v d D s s J n F 1 b 3 Q 7 U 2 V j d G l v b j E v 4 L i a 4 L i j 4 L i 0 4 L i B 4 L i y 4 L i j I C h T R V J W S U N F K S B c d T A w M 2 V c d T A w M 2 U g 4 L i a 4 L i j 4 L i 0 4 L i B 4 L i y 4 L i j 4 L m A 4 L i J 4 L i e 4 L i y 4 L i w 4 L i B 4 L i 0 4 L i I I C h Q U k 9 G K S 9 B d X R v U m V t b 3 Z l Z E N v b H V t b n M x L n v g u Y D g u K r g u J n g u K 0 g 4 L i C 4 L i y 4 L i i L D h 9 J n F 1 b 3 Q 7 L C Z x d W 9 0 O 1 N l Y 3 R p b 2 4 x L + C 4 m u C 4 o + C 4 t O C 4 g e C 4 s u C 4 o y A o U 0 V S V k l D R S k g X H U w M D N l X H U w M D N l I O C 4 m u C 4 o + C 4 t O C 4 g e C 4 s u C 4 o + C 5 g O C 4 i e C 4 n u C 4 s u C 4 s O C 4 g e C 4 t O C 4 i C A o U F J P R i k v Q X V 0 b 1 J l b W 9 2 Z W R D b 2 x 1 b W 5 z M S 5 7 4 L i b 4 L i j 4 L i 0 4 L i h 4 L i y 4 L i T I C j g u K v g u L j g u Y n g u J k p L D l 9 J n F 1 b 3 Q 7 L C Z x d W 9 0 O 1 N l Y 3 R p b 2 4 x L + C 4 m u C 4 o + C 4 t O C 4 g e C 4 s u C 4 o y A o U 0 V S V k l D R S k g X H U w M D N l X H U w M D N l I O C 4 m u C 4 o + C 4 t O C 4 g e C 4 s u C 4 o + C 5 g O C 4 i e C 4 n u C 4 s u C 4 s O C 4 g e C 4 t O C 4 i C A o U F J P R i 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m u C 4 o + C 4 t O C 4 g e C 4 s u C 4 o + C 5 g O C 4 i e C 4 n u C 4 s u C 4 s O C 4 g e C 4 t O C 4 i C A o U F J P R i k v Q X V 0 b 1 J l b W 9 2 Z W R D b 2 x 1 b W 5 z M S 5 7 4 L i r 4 L i l 4 L i x 4 L i B 4 L i X 4 L i j 4 L i x 4 L i e 4 L i i 4 L m M L D B 9 J n F 1 b 3 Q 7 L C Z x d W 9 0 O 1 N l Y 3 R p b 2 4 x L + C 4 m u C 4 o + C 4 t O C 4 g e C 4 s u C 4 o y A o U 0 V S V k l D R S k g X H U w M D N l X H U w M D N l I O C 4 m u C 4 o + C 4 t O C 4 g e C 4 s u C 4 o + C 5 g O C 4 i e C 4 n u C 4 s u C 4 s O C 4 g e C 4 t O C 4 i C A o U F J P R i k v Q X V 0 b 1 J l b W 9 2 Z W R D b 2 x 1 b W 5 z M S 5 7 4 L m A 4 L i b 4 L i 0 4 L i U L D F 9 J n F 1 b 3 Q 7 L C Z x d W 9 0 O 1 N l Y 3 R p b 2 4 x L + C 4 m u C 4 o + C 4 t O C 4 g e C 4 s u C 4 o y A o U 0 V S V k l D R S k g X H U w M D N l X H U w M D N l I O C 4 m u C 4 o + C 4 t O C 4 g e C 4 s u C 4 o + C 5 g O C 4 i e C 4 n u C 4 s u C 4 s O C 4 g e C 4 t O C 4 i C A o U F J P R i k v Q X V 0 b 1 J l b W 9 2 Z W R D b 2 x 1 b W 5 z M S 5 7 4 L i q 4 L i 5 4 L i H 4 L i q 4 L i 4 4 L i U L D J 9 J n F 1 b 3 Q 7 L C Z x d W 9 0 O 1 N l Y 3 R p b 2 4 x L + C 4 m u C 4 o + C 4 t O C 4 g e C 4 s u C 4 o y A o U 0 V S V k l D R S k g X H U w M D N l X H U w M D N l I O C 4 m u C 4 o + C 4 t O C 4 g e C 4 s u C 4 o + C 5 g O C 4 i e C 4 n u C 4 s u C 4 s O C 4 g e C 4 t O C 4 i C A o U F J P R i k v Q X V 0 b 1 J l b W 9 2 Z W R D b 2 x 1 b W 5 z M S 5 7 4 L i V 4 L m I 4 L i z 4 L i q 4 L i 4 4 L i U L D N 9 J n F 1 b 3 Q 7 L C Z x d W 9 0 O 1 N l Y 3 R p b 2 4 x L + C 4 m u C 4 o + C 4 t O C 4 g e C 4 s u C 4 o y A o U 0 V S V k l D R S k g X H U w M D N l X H U w M D N l I O C 4 m u C 4 o + C 4 t O C 4 g e C 4 s u C 4 o + C 5 g O C 4 i e C 4 n u C 4 s u C 4 s O C 4 g e C 4 t O C 4 i C A o U F J P R i k v Q X V 0 b 1 J l b W 9 2 Z W R D b 2 x 1 b W 5 z M S 5 7 4 L i l 4 L m I 4 L i y 4 L i q 4 L i 4 4 L i U L D R 9 J n F 1 b 3 Q 7 L C Z x d W 9 0 O 1 N l Y 3 R p b 2 4 x L + C 4 m u C 4 o + C 4 t O C 4 g e C 4 s u C 4 o y A o U 0 V S V k l D R S k g X H U w M D N l X H U w M D N l I O C 4 m u C 4 o + C 4 t O C 4 g e C 4 s u C 4 o + C 5 g O C 4 i e C 4 n u C 4 s u C 4 s O C 4 g e C 4 t O C 4 i C A o U F J P R i k v Q X V 0 b 1 J l b W 9 2 Z W R D b 2 x 1 b W 5 z M S 5 7 4 L m A 4 L i b 4 L i l 4 L i 1 4 L m I 4 L i i 4 L i Z I O C 5 g e C 4 m + C 4 p e C 4 h y w 1 f S Z x d W 9 0 O y w m c X V v d D t T Z W N 0 a W 9 u M S / g u J r g u K P g u L T g u I H g u L L g u K M g K F N F U l Z J Q 0 U p I F x 1 M D A z Z V x 1 M D A z Z S D g u J r g u K P g u L T g u I H g u L L g u K P g u Y D g u I n g u J 7 g u L L g u L D g u I H g u L T g u I g g K F B S T 0 Y p L 0 F 1 d G 9 S Z W 1 v d m V k Q 2 9 s d W 1 u c z E u e y X g u Y D g u J v g u K X g u L X g u Y j g u K L g u J k g 4 L m B 4 L i b 4 L i l 4 L i H L D Z 9 J n F 1 b 3 Q 7 L C Z x d W 9 0 O 1 N l Y 3 R p b 2 4 x L + C 4 m u C 4 o + C 4 t O C 4 g e C 4 s u C 4 o y A o U 0 V S V k l D R S k g X H U w M D N l X H U w M D N l I O C 4 m u C 4 o + C 4 t O C 4 g e C 4 s u C 4 o + C 5 g O C 4 i e C 4 n u C 4 s u C 4 s O C 4 g e C 4 t O C 4 i C A o U F J P R i k v Q X V 0 b 1 J l b W 9 2 Z W R D b 2 x 1 b W 5 z M S 5 7 4 L m A 4 L i q 4 L i Z 4 L i t I O C 4 i + C 4 t + C 5 i e C 4 r S w 3 f S Z x d W 9 0 O y w m c X V v d D t T Z W N 0 a W 9 u M S / g u J r g u K P g u L T g u I H g u L L g u K M g K F N F U l Z J Q 0 U p I F x 1 M D A z Z V x 1 M D A z Z S D g u J r g u K P g u L T g u I H g u L L g u K P g u Y D g u I n g u J 7 g u L L g u L D g u I H g u L T g u I g g K F B S T 0 Y p L 0 F 1 d G 9 S Z W 1 v d m V k Q 2 9 s d W 1 u c z E u e + C 5 g O C 4 q u C 4 m e C 4 r S D g u I L g u L L g u K I s O H 0 m c X V v d D s s J n F 1 b 3 Q 7 U 2 V j d G l v b j E v 4 L i a 4 L i j 4 L i 0 4 L i B 4 L i y 4 L i j I C h T R V J W S U N F K S B c d T A w M 2 V c d T A w M 2 U g 4 L i a 4 L i j 4 L i 0 4 L i B 4 L i y 4 L i j 4 L m A 4 L i J 4 L i e 4 L i y 4 L i w 4 L i B 4 L i 0 4 L i I I C h Q U k 9 G K S 9 B d X R v U m V t b 3 Z l Z E N v b H V t b n M x L n v g u J v g u K P g u L T g u K H g u L L g u J M g K O C 4 q + C 4 u O C 5 i e C 4 m S k s O X 0 m c X V v d D s s J n F 1 b 3 Q 7 U 2 V j d G l v b j E v 4 L i a 4 L i j 4 L i 0 4 L i B 4 L i y 4 L i j I C h T R V J W S U N F K S B c d T A w M 2 V c d T A w M 2 U g 4 L i a 4 L i j 4 L i 0 4 L i B 4 L i y 4 L i j 4 L m A 4 L i J 4 L i e 4 L i y 4 L i w 4 L i B 4 L i 0 4 L i I I C h Q U k 9 G 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0 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M w N z I 0 M T V 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e 4 L i y 4 L i T 4 L i 0 4 L i K 4 L i i 4 L m M I C h D T 0 1 N K S 9 B d X R v U m V t b 3 Z l Z E N v b H V t b n M x L n v g u K v g u K X g u L H g u I H g u J f g u K P g u L H g u J 7 g u K L g u Y w s M H 0 m c X V v d D s s J n F 1 b 3 Q 7 U 2 V j d G l v b j E v 4 L i a 4 L i j 4 L i 0 4 L i B 4 L i y 4 L i j I C h T R V J W S U N F K S B c d T A w M 2 V c d T A w M 2 U g 4 L i e 4 L i y 4 L i T 4 L i 0 4 L i K 4 L i i 4 L m M I C h D T 0 1 N K S 9 B d X R v U m V t b 3 Z l Z E N v b H V t b n M x L n v g u Y D g u J v g u L T g u J Q s M X 0 m c X V v d D s s J n F 1 b 3 Q 7 U 2 V j d G l v b j E v 4 L i a 4 L i j 4 L i 0 4 L i B 4 L i y 4 L i j I C h T R V J W S U N F K S B c d T A w M 2 V c d T A w M 2 U g 4 L i e 4 L i y 4 L i T 4 L i 0 4 L i K 4 L i i 4 L m M I C h D T 0 1 N K S 9 B d X R v U m V t b 3 Z l Z E N v b H V t b n M x L n v g u K r g u L n g u I f g u K r g u L j g u J Q s M n 0 m c X V v d D s s J n F 1 b 3 Q 7 U 2 V j d G l v b j E v 4 L i a 4 L i j 4 L i 0 4 L i B 4 L i y 4 L i j I C h T R V J W S U N F K S B c d T A w M 2 V c d T A w M 2 U g 4 L i e 4 L i y 4 L i T 4 L i 0 4 L i K 4 L i i 4 L m M I C h D T 0 1 N K S 9 B d X R v U m V t b 3 Z l Z E N v b H V t b n M x L n v g u J X g u Y j g u L P g u K r g u L j g u J Q s M 3 0 m c X V v d D s s J n F 1 b 3 Q 7 U 2 V j d G l v b j E v 4 L i a 4 L i j 4 L i 0 4 L i B 4 L i y 4 L i j I C h T R V J W S U N F K S B c d T A w M 2 V c d T A w M 2 U g 4 L i e 4 L i y 4 L i T 4 L i 0 4 L i K 4 L i i 4 L m M I C h D T 0 1 N K S 9 B d X R v U m V t b 3 Z l Z E N v b H V t b n M x L n v g u K X g u Y j g u L L g u K r g u L j g u J Q s N H 0 m c X V v d D s s J n F 1 b 3 Q 7 U 2 V j d G l v b j E v 4 L i a 4 L i j 4 L i 0 4 L i B 4 L i y 4 L i j I C h T R V J W S U N F K S B c d T A w M 2 V c d T A w M 2 U g 4 L i e 4 L i y 4 L i T 4 L i 0 4 L i K 4 L i i 4 L m M I C h D T 0 1 N K S 9 B d X R v U m V t b 3 Z l Z E N v b H V t b n M x L n v g u Y D g u J v g u K X g u L X g u Y j g u K L g u J k g 4 L m B 4 L i b 4 L i l 4 L i H L D V 9 J n F 1 b 3 Q 7 L C Z x d W 9 0 O 1 N l Y 3 R p b 2 4 x L + C 4 m u C 4 o + C 4 t O C 4 g e C 4 s u C 4 o y A o U 0 V S V k l D R S k g X H U w M D N l X H U w M D N l I O C 4 n u C 4 s u C 4 k + C 4 t O C 4 i u C 4 o u C 5 j C A o Q 0 9 N T S k v Q X V 0 b 1 J l b W 9 2 Z W R D b 2 x 1 b W 5 z M S 5 7 J e C 5 g O C 4 m + C 4 p e C 4 t e C 5 i O C 4 o u C 4 m S D g u Y H g u J v g u K X g u I c s N n 0 m c X V v d D s s J n F 1 b 3 Q 7 U 2 V j d G l v b j E v 4 L i a 4 L i j 4 L i 0 4 L i B 4 L i y 4 L i j I C h T R V J W S U N F K S B c d T A w M 2 V c d T A w M 2 U g 4 L i e 4 L i y 4 L i T 4 L i 0 4 L i K 4 L i i 4 L m M I C h D T 0 1 N K S 9 B d X R v U m V t b 3 Z l Z E N v b H V t b n M x L n v g u Y D g u K r g u J n g u K 0 g 4 L i L 4 L i 3 4 L m J 4 L i t L D d 9 J n F 1 b 3 Q 7 L C Z x d W 9 0 O 1 N l Y 3 R p b 2 4 x L + C 4 m u C 4 o + C 4 t O C 4 g e C 4 s u C 4 o y A o U 0 V S V k l D R S k g X H U w M D N l X H U w M D N l I O C 4 n u C 4 s u C 4 k + C 4 t O C 4 i u C 4 o u C 5 j C A o Q 0 9 N T S k v Q X V 0 b 1 J l b W 9 2 Z W R D b 2 x 1 b W 5 z M S 5 7 4 L m A 4 L i q 4 L i Z 4 L i t I O C 4 g u C 4 s u C 4 o i w 4 f S Z x d W 9 0 O y w m c X V v d D t T Z W N 0 a W 9 u M S / g u J r g u K P g u L T g u I H g u L L g u K M g K F N F U l Z J Q 0 U p I F x 1 M D A z Z V x 1 M D A z Z S D g u J 7 g u L L g u J P g u L T g u I r g u K L g u Y w g K E N P T U 0 p L 0 F 1 d G 9 S Z W 1 v d m V k Q 2 9 s d W 1 u c z E u e + C 4 m + C 4 o + C 4 t O C 4 o e C 4 s u C 4 k y A o 4 L i r 4 L i 4 4 L m J 4 L i Z K S w 5 f S Z x d W 9 0 O y w m c X V v d D t T Z W N 0 a W 9 u M S / g u J r g u K P g u L T g u I H g u L L g u K M g K F N F U l Z J Q 0 U p I F x 1 M D A z Z V x 1 M D A z Z S D g u J 7 g u L L g u J P g u L T g u I r g u K L g u Y w g K E N P T U 0 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J 7 g u L L g u J P g u L T g u I r g u K L g u Y w g K E N P T U 0 p L 0 F 1 d G 9 S Z W 1 v d m V k Q 2 9 s d W 1 u c z E u e + C 4 q + C 4 p e C 4 s e C 4 g e C 4 l + C 4 o + C 4 s e C 4 n u C 4 o u C 5 j C w w f S Z x d W 9 0 O y w m c X V v d D t T Z W N 0 a W 9 u M S / g u J r g u K P g u L T g u I H g u L L g u K M g K F N F U l Z J Q 0 U p I F x 1 M D A z Z V x 1 M D A z Z S D g u J 7 g u L L g u J P g u L T g u I r g u K L g u Y w g K E N P T U 0 p L 0 F 1 d G 9 S Z W 1 v d m V k Q 2 9 s d W 1 u c z E u e + C 5 g O C 4 m + C 4 t O C 4 l C w x f S Z x d W 9 0 O y w m c X V v d D t T Z W N 0 a W 9 u M S / g u J r g u K P g u L T g u I H g u L L g u K M g K F N F U l Z J Q 0 U p I F x 1 M D A z Z V x 1 M D A z Z S D g u J 7 g u L L g u J P g u L T g u I r g u K L g u Y w g K E N P T U 0 p L 0 F 1 d G 9 S Z W 1 v d m V k Q 2 9 s d W 1 u c z E u e + C 4 q u C 4 u e C 4 h + C 4 q u C 4 u O C 4 l C w y f S Z x d W 9 0 O y w m c X V v d D t T Z W N 0 a W 9 u M S / g u J r g u K P g u L T g u I H g u L L g u K M g K F N F U l Z J Q 0 U p I F x 1 M D A z Z V x 1 M D A z Z S D g u J 7 g u L L g u J P g u L T g u I r g u K L g u Y w g K E N P T U 0 p L 0 F 1 d G 9 S Z W 1 v d m V k Q 2 9 s d W 1 u c z E u e + C 4 l e C 5 i O C 4 s + C 4 q u C 4 u O C 4 l C w z f S Z x d W 9 0 O y w m c X V v d D t T Z W N 0 a W 9 u M S / g u J r g u K P g u L T g u I H g u L L g u K M g K F N F U l Z J Q 0 U p I F x 1 M D A z Z V x 1 M D A z Z S D g u J 7 g u L L g u J P g u L T g u I r g u K L g u Y w g K E N P T U 0 p L 0 F 1 d G 9 S Z W 1 v d m V k Q 2 9 s d W 1 u c z E u e + C 4 p e C 5 i O C 4 s u C 4 q u C 4 u O C 4 l C w 0 f S Z x d W 9 0 O y w m c X V v d D t T Z W N 0 a W 9 u M S / g u J r g u K P g u L T g u I H g u L L g u K M g K F N F U l Z J Q 0 U p I F x 1 M D A z Z V x 1 M D A z Z S D g u J 7 g u L L g u J P g u L T g u I r g u K L g u Y w g K E N P T U 0 p L 0 F 1 d G 9 S Z W 1 v d m V k Q 2 9 s d W 1 u c z E u e + C 5 g O C 4 m + C 4 p e C 4 t e C 5 i O C 4 o u C 4 m S D g u Y H g u J v g u K X g u I c s N X 0 m c X V v d D s s J n F 1 b 3 Q 7 U 2 V j d G l v b j E v 4 L i a 4 L i j 4 L i 0 4 L i B 4 L i y 4 L i j I C h T R V J W S U N F K S B c d T A w M 2 V c d T A w M 2 U g 4 L i e 4 L i y 4 L i T 4 L i 0 4 L i K 4 L i i 4 L m M I C h D T 0 1 N K S 9 B d X R v U m V t b 3 Z l Z E N v b H V t b n M x L n s l 4 L m A 4 L i b 4 L i l 4 L i 1 4 L m I 4 L i i 4 L i Z I O C 5 g e C 4 m + C 4 p e C 4 h y w 2 f S Z x d W 9 0 O y w m c X V v d D t T Z W N 0 a W 9 u M S / g u J r g u K P g u L T g u I H g u L L g u K M g K F N F U l Z J Q 0 U p I F x 1 M D A z Z V x 1 M D A z Z S D g u J 7 g u L L g u J P g u L T g u I r g u K L g u Y w g K E N P T U 0 p L 0 F 1 d G 9 S Z W 1 v d m V k Q 2 9 s d W 1 u c z E u e + C 5 g O C 4 q u C 4 m e C 4 r S D g u I v g u L f g u Y n g u K 0 s N 3 0 m c X V v d D s s J n F 1 b 3 Q 7 U 2 V j d G l v b j E v 4 L i a 4 L i j 4 L i 0 4 L i B 4 L i y 4 L i j I C h T R V J W S U N F K S B c d T A w M 2 V c d T A w M 2 U g 4 L i e 4 L i y 4 L i T 4 L i 0 4 L i K 4 L i i 4 L m M I C h D T 0 1 N K S 9 B d X R v U m V t b 3 Z l Z E N v b H V t b n M x L n v g u Y D g u K r g u J n g u K 0 g 4 L i C 4 L i y 4 L i i L D h 9 J n F 1 b 3 Q 7 L C Z x d W 9 0 O 1 N l Y 3 R p b 2 4 x L + C 4 m u C 4 o + C 4 t O C 4 g e C 4 s u C 4 o y A o U 0 V S V k l D R S k g X H U w M D N l X H U w M D N l I O C 4 n u C 4 s u C 4 k + C 4 t O C 4 i u C 4 o u C 5 j C A o Q 0 9 N T S k v Q X V 0 b 1 J l b W 9 2 Z W R D b 2 x 1 b W 5 z M S 5 7 4 L i b 4 L i j 4 L i 0 4 L i h 4 L i y 4 L i T I C j g u K v g u L j g u Y n g u J k p L D l 9 J n F 1 b 3 Q 7 L C Z x d W 9 0 O 1 N l Y 3 R p b 2 4 x L + C 4 m u C 4 o + C 4 t O C 4 g e C 4 s u C 4 o y A o U 0 V S V k l D R S k g X H U w M D N l X H U w M D N l I O C 4 n u C 4 s u C 4 k + C 4 t O C 4 i u C 4 o u C 5 j C A o Q 0 9 N T 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0 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N C k v R G F 0 Y T I y 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Q 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z c 2 M D g 0 N F 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K r g u L f g u Y j g u K 3 g u Y H g u K X g u L D g u K r g u L T g u Y j g u I f g u J 7 g u L T g u K H g u J 7 g u Y w g K E 1 F R E l B K S 9 B d X R v U m V t b 3 Z l Z E N v b H V t b n M x L n v g u K v g u K X g u L H g u I H g u J f g u K P g u L H g u J 7 g u K L g u Y w s M H 0 m c X V v d D s s J n F 1 b 3 Q 7 U 2 V j d G l v b j E v 4 L i a 4 L i j 4 L i 0 4 L i B 4 L i y 4 L i j I C h T R V J W S U N F K S B c d T A w M 2 V c d T A w M 2 U g 4 L i q 4 L i 3 4 L m I 4 L i t 4 L m B 4 L i l 4 L i w 4 L i q 4 L i 0 4 L m I 4 L i H 4 L i e 4 L i 0 4 L i h 4 L i e 4 L m M I C h N R U R J Q S k v Q X V 0 b 1 J l b W 9 2 Z W R D b 2 x 1 b W 5 z M S 5 7 4 L m A 4 L i b 4 L i 0 4 L i U L D F 9 J n F 1 b 3 Q 7 L C Z x d W 9 0 O 1 N l Y 3 R p b 2 4 x L + C 4 m u C 4 o + C 4 t O C 4 g e C 4 s u C 4 o y A o U 0 V S V k l D R S k g X H U w M D N l X H U w M D N l I O C 4 q u C 4 t + C 5 i O C 4 r e C 5 g e C 4 p e C 4 s O C 4 q u C 4 t O C 5 i O C 4 h + C 4 n u C 4 t O C 4 o e C 4 n u C 5 j C A o T U V E S U E p L 0 F 1 d G 9 S Z W 1 v d m V k Q 2 9 s d W 1 u c z E u e + C 4 q u C 4 u e C 4 h + C 4 q u C 4 u O C 4 l C w y f S Z x d W 9 0 O y w m c X V v d D t T Z W N 0 a W 9 u M S / g u J r g u K P g u L T g u I H g u L L g u K M g K F N F U l Z J Q 0 U p I F x 1 M D A z Z V x 1 M D A z Z S D g u K r g u L f g u Y j g u K 3 g u Y H g u K X g u L D g u K r g u L T g u Y j g u I f g u J 7 g u L T g u K H g u J 7 g u Y w g K E 1 F R E l B K S 9 B d X R v U m V t b 3 Z l Z E N v b H V t b n M x L n v g u J X g u Y j g u L P g u K r g u L j g u J Q s M 3 0 m c X V v d D s s J n F 1 b 3 Q 7 U 2 V j d G l v b j E v 4 L i a 4 L i j 4 L i 0 4 L i B 4 L i y 4 L i j I C h T R V J W S U N F K S B c d T A w M 2 V c d T A w M 2 U g 4 L i q 4 L i 3 4 L m I 4 L i t 4 L m B 4 L i l 4 L i w 4 L i q 4 L i 0 4 L m I 4 L i H 4 L i e 4 L i 0 4 L i h 4 L i e 4 L m M I C h N R U R J Q S k v Q X V 0 b 1 J l b W 9 2 Z W R D b 2 x 1 b W 5 z M S 5 7 4 L i l 4 L m I 4 L i y 4 L i q 4 L i 4 4 L i U L D R 9 J n F 1 b 3 Q 7 L C Z x d W 9 0 O 1 N l Y 3 R p b 2 4 x L + C 4 m u C 4 o + C 4 t O C 4 g e C 4 s u C 4 o y A o U 0 V S V k l D R S k g X H U w M D N l X H U w M D N l I O C 4 q u C 4 t + C 5 i O C 4 r e C 5 g e C 4 p e C 4 s O C 4 q u C 4 t O C 5 i O C 4 h + C 4 n u C 4 t O C 4 o e C 4 n u C 5 j C A o T U V E S U E p L 0 F 1 d G 9 S Z W 1 v d m V k Q 2 9 s d W 1 u c z E u e + C 5 g O C 4 m + C 4 p e C 4 t e C 5 i O C 4 o u C 4 m S D g u Y H g u J v g u K X g u I c s N X 0 m c X V v d D s s J n F 1 b 3 Q 7 U 2 V j d G l v b j E v 4 L i a 4 L i j 4 L i 0 4 L i B 4 L i y 4 L i j I C h T R V J W S U N F K S B c d T A w M 2 V c d T A w M 2 U g 4 L i q 4 L i 3 4 L m I 4 L i t 4 L m B 4 L i l 4 L i w 4 L i q 4 L i 0 4 L m I 4 L i H 4 L i e 4 L i 0 4 L i h 4 L i e 4 L m M I C h N R U R J Q S k v Q X V 0 b 1 J l b W 9 2 Z W R D b 2 x 1 b W 5 z M S 5 7 J e C 5 g O C 4 m + C 4 p e C 4 t e C 5 i O C 4 o u C 4 m S D g u Y H g u J v g u K X g u I c s N n 0 m c X V v d D s s J n F 1 b 3 Q 7 U 2 V j d G l v b j E v 4 L i a 4 L i j 4 L i 0 4 L i B 4 L i y 4 L i j I C h T R V J W S U N F K S B c d T A w M 2 V c d T A w M 2 U g 4 L i q 4 L i 3 4 L m I 4 L i t 4 L m B 4 L i l 4 L i w 4 L i q 4 L i 0 4 L m I 4 L i H 4 L i e 4 L i 0 4 L i h 4 L i e 4 L m M I C h N R U R J Q S k v Q X V 0 b 1 J l b W 9 2 Z W R D b 2 x 1 b W 5 z M S 5 7 4 L m A 4 L i q 4 L i Z 4 L i t I O C 4 i + C 4 t + C 5 i e C 4 r S w 3 f S Z x d W 9 0 O y w m c X V v d D t T Z W N 0 a W 9 u M S / g u J r g u K P g u L T g u I H g u L L g u K M g K F N F U l Z J Q 0 U p I F x 1 M D A z Z V x 1 M D A z Z S D g u K r g u L f g u Y j g u K 3 g u Y H g u K X g u L D g u K r g u L T g u Y j g u I f g u J 7 g u L T g u K H g u J 7 g u Y w g K E 1 F R E l B K S 9 B d X R v U m V t b 3 Z l Z E N v b H V t b n M x L n v g u Y D g u K r g u J n g u K 0 g 4 L i C 4 L i y 4 L i i L D h 9 J n F 1 b 3 Q 7 L C Z x d W 9 0 O 1 N l Y 3 R p b 2 4 x L + C 4 m u C 4 o + C 4 t O C 4 g e C 4 s u C 4 o y A o U 0 V S V k l D R S k g X H U w M D N l X H U w M D N l I O C 4 q u C 4 t + C 5 i O C 4 r e C 5 g e C 4 p e C 4 s O C 4 q u C 4 t O C 5 i O C 4 h + C 4 n u C 4 t O C 4 o e C 4 n u C 5 j C A o T U V E S U E p L 0 F 1 d G 9 S Z W 1 v d m V k Q 2 9 s d W 1 u c z E u e + C 4 m + C 4 o + C 4 t O C 4 o e C 4 s u C 4 k y A o 4 L i r 4 L i 4 4 L m J 4 L i Z K S w 5 f S Z x d W 9 0 O y w m c X V v d D t T Z W N 0 a W 9 u M S / g u J r g u K P g u L T g u I H g u L L g u K M g K F N F U l Z J Q 0 U p I F x 1 M D A z Z V x 1 M D A z Z S D g u K r g u L f g u Y j g u K 3 g u Y H g u K X g u L D g u K r g u L T g u Y j g u I f g u J 7 g u L T g u K H g u J 7 g u Y w g K E 1 F R E l B 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q 4 L i 3 4 L m I 4 L i t 4 L m B 4 L i l 4 L i w 4 L i q 4 L i 0 4 L m I 4 L i H 4 L i e 4 L i 0 4 L i h 4 L i e 4 L m M I C h N R U R J Q S k v Q X V 0 b 1 J l b W 9 2 Z W R D b 2 x 1 b W 5 z M S 5 7 4 L i r 4 L i l 4 L i x 4 L i B 4 L i X 4 L i j 4 L i x 4 L i e 4 L i i 4 L m M L D B 9 J n F 1 b 3 Q 7 L C Z x d W 9 0 O 1 N l Y 3 R p b 2 4 x L + C 4 m u C 4 o + C 4 t O C 4 g e C 4 s u C 4 o y A o U 0 V S V k l D R S k g X H U w M D N l X H U w M D N l I O C 4 q u C 4 t + C 5 i O C 4 r e C 5 g e C 4 p e C 4 s O C 4 q u C 4 t O C 5 i O C 4 h + C 4 n u C 4 t O C 4 o e C 4 n u C 5 j C A o T U V E S U E p L 0 F 1 d G 9 S Z W 1 v d m V k Q 2 9 s d W 1 u c z E u e + C 5 g O C 4 m + C 4 t O C 4 l C w x f S Z x d W 9 0 O y w m c X V v d D t T Z W N 0 a W 9 u M S / g u J r g u K P g u L T g u I H g u L L g u K M g K F N F U l Z J Q 0 U p I F x 1 M D A z Z V x 1 M D A z Z S D g u K r g u L f g u Y j g u K 3 g u Y H g u K X g u L D g u K r g u L T g u Y j g u I f g u J 7 g u L T g u K H g u J 7 g u Y w g K E 1 F R E l B K S 9 B d X R v U m V t b 3 Z l Z E N v b H V t b n M x L n v g u K r g u L n g u I f g u K r g u L j g u J Q s M n 0 m c X V v d D s s J n F 1 b 3 Q 7 U 2 V j d G l v b j E v 4 L i a 4 L i j 4 L i 0 4 L i B 4 L i y 4 L i j I C h T R V J W S U N F K S B c d T A w M 2 V c d T A w M 2 U g 4 L i q 4 L i 3 4 L m I 4 L i t 4 L m B 4 L i l 4 L i w 4 L i q 4 L i 0 4 L m I 4 L i H 4 L i e 4 L i 0 4 L i h 4 L i e 4 L m M I C h N R U R J Q S k v Q X V 0 b 1 J l b W 9 2 Z W R D b 2 x 1 b W 5 z M S 5 7 4 L i V 4 L m I 4 L i z 4 L i q 4 L i 4 4 L i U L D N 9 J n F 1 b 3 Q 7 L C Z x d W 9 0 O 1 N l Y 3 R p b 2 4 x L + C 4 m u C 4 o + C 4 t O C 4 g e C 4 s u C 4 o y A o U 0 V S V k l D R S k g X H U w M D N l X H U w M D N l I O C 4 q u C 4 t + C 5 i O C 4 r e C 5 g e C 4 p e C 4 s O C 4 q u C 4 t O C 5 i O C 4 h + C 4 n u C 4 t O C 4 o e C 4 n u C 5 j C A o T U V E S U E p L 0 F 1 d G 9 S Z W 1 v d m V k Q 2 9 s d W 1 u c z E u e + C 4 p e C 5 i O C 4 s u C 4 q u C 4 u O C 4 l C w 0 f S Z x d W 9 0 O y w m c X V v d D t T Z W N 0 a W 9 u M S / g u J r g u K P g u L T g u I H g u L L g u K M g K F N F U l Z J Q 0 U p I F x 1 M D A z Z V x 1 M D A z Z S D g u K r g u L f g u Y j g u K 3 g u Y H g u K X g u L D g u K r g u L T g u Y j g u I f g u J 7 g u L T g u K H g u J 7 g u Y w g K E 1 F R E l B K S 9 B d X R v U m V t b 3 Z l Z E N v b H V t b n M x L n v g u Y D g u J v g u K X g u L X g u Y j g u K L g u J k g 4 L m B 4 L i b 4 L i l 4 L i H L D V 9 J n F 1 b 3 Q 7 L C Z x d W 9 0 O 1 N l Y 3 R p b 2 4 x L + C 4 m u C 4 o + C 4 t O C 4 g e C 4 s u C 4 o y A o U 0 V S V k l D R S k g X H U w M D N l X H U w M D N l I O C 4 q u C 4 t + C 5 i O C 4 r e C 5 g e C 4 p e C 4 s O C 4 q u C 4 t O C 5 i O C 4 h + C 4 n u C 4 t O C 4 o e C 4 n u C 5 j C A o T U V E S U E p L 0 F 1 d G 9 S Z W 1 v d m V k Q 2 9 s d W 1 u c z E u e y X g u Y D g u J v g u K X g u L X g u Y j g u K L g u J k g 4 L m B 4 L i b 4 L i l 4 L i H L D Z 9 J n F 1 b 3 Q 7 L C Z x d W 9 0 O 1 N l Y 3 R p b 2 4 x L + C 4 m u C 4 o + C 4 t O C 4 g e C 4 s u C 4 o y A o U 0 V S V k l D R S k g X H U w M D N l X H U w M D N l I O C 4 q u C 4 t + C 5 i O C 4 r e C 5 g e C 4 p e C 4 s O C 4 q u C 4 t O C 5 i O C 4 h + C 4 n u C 4 t O C 4 o e C 4 n u C 5 j C A o T U V E S U E p L 0 F 1 d G 9 S Z W 1 v d m V k Q 2 9 s d W 1 u c z E u e + C 5 g O C 4 q u C 4 m e C 4 r S D g u I v g u L f g u Y n g u K 0 s N 3 0 m c X V v d D s s J n F 1 b 3 Q 7 U 2 V j d G l v b j E v 4 L i a 4 L i j 4 L i 0 4 L i B 4 L i y 4 L i j I C h T R V J W S U N F K S B c d T A w M 2 V c d T A w M 2 U g 4 L i q 4 L i 3 4 L m I 4 L i t 4 L m B 4 L i l 4 L i w 4 L i q 4 L i 0 4 L m I 4 L i H 4 L i e 4 L i 0 4 L i h 4 L i e 4 L m M I C h N R U R J Q S k v Q X V 0 b 1 J l b W 9 2 Z W R D b 2 x 1 b W 5 z M S 5 7 4 L m A 4 L i q 4 L i Z 4 L i t I O C 4 g u C 4 s u C 4 o i w 4 f S Z x d W 9 0 O y w m c X V v d D t T Z W N 0 a W 9 u M S / g u J r g u K P g u L T g u I H g u L L g u K M g K F N F U l Z J Q 0 U p I F x 1 M D A z Z V x 1 M D A z Z S D g u K r g u L f g u Y j g u K 3 g u Y H g u K X g u L D g u K r g u L T g u Y j g u I f g u J 7 g u L T g u K H g u J 7 g u Y w g K E 1 F R E l B K S 9 B d X R v U m V t b 3 Z l Z E N v b H V t b n M x L n v g u J v g u K P g u L T g u K H g u L L g u J M g K O C 4 q + C 4 u O C 5 i e C 4 m S k s O X 0 m c X V v d D s s J n F 1 b 3 Q 7 U 2 V j d G l v b j E v 4 L i a 4 L i j 4 L i 0 4 L i B 4 L i y 4 L i j I C h T R V J W S U N F K S B c d T A w M 2 V c d T A w M 2 U g 4 L i q 4 L i 3 4 L m I 4 L i t 4 L m B 4 L i l 4 L i w 4 L i q 4 L i 0 4 L m I 4 L i H 4 L i e 4 L i 0 4 L i h 4 L i e 4 L m M I C h N R U R J Q 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N C 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0 K S 9 E Y X R h M j Q 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Q y N j Y 4 O D J 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5 g O C 4 q + C 4 p e C 5 h + C 4 g S D g u Y H g u K X g u L A g 4 L i c 4 L i l 4 L i 0 4 L i V 4 L i g 4 L i x 4 L i T 4 L i R 4 L m M 4 L m C 4 L i l 4 L i r 4 L i w I C h T V E V F T C k v Q X V 0 b 1 J l b W 9 2 Z W R D b 2 x 1 b W 5 z M S 5 7 4 L i r 4 L i l 4 L i x 4 L i B 4 L i X 4 L i j 4 L i x 4 L i e 4 L i i 4 L m M L D B 9 J n F 1 b 3 Q 7 L C Z x d W 9 0 O 1 N l Y 3 R p b 2 4 x L + C 4 q u C 4 t O C 4 m e C 4 h O C 5 i e C 4 s u C 4 r e C 4 u O C 4 l e C 4 q u C 4 s u C 4 q + C 4 g e C 4 o + C 4 o + C 4 o S A o S U 5 E V V M p I F x 1 M D A z Z V x 1 M D A z Z S D g u Y D g u K v g u K X g u Y f g u I E g 4 L m B 4 L i l 4 L i w I O C 4 n O C 4 p e C 4 t O C 4 l e C 4 o O C 4 s e C 4 k + C 4 k e C 5 j O C 5 g u C 4 p e C 4 q + C 4 s C A o U 1 R F R U w p L 0 F 1 d G 9 S Z W 1 v d m V k Q 2 9 s d W 1 u c z E u e + C 5 g O C 4 m + C 4 t O C 4 l C w x f S Z x d W 9 0 O y w m c X V v d D t T Z W N 0 a W 9 u M S / g u K r g u L T g u J n g u I T g u Y n g u L L g u K 3 g u L j g u J X g u K r g u L L g u K v g u I H g u K P g u K P g u K E g K E l O R F V T K S B c d T A w M 2 V c d T A w M 2 U g 4 L m A 4 L i r 4 L i l 4 L m H 4 L i B I O C 5 g e C 4 p e C 4 s C D g u J z g u K X g u L T g u J X g u K D g u L H g u J P g u J H g u Y z g u Y L g u K X g u K v g u L A g K F N U R U V M K S 9 B d X R v U m V t b 3 Z l Z E N v b H V t b n M x L n v g u K r g u L n g u I f g u K r g u L j g u J Q s M n 0 m c X V v d D s s J n F 1 b 3 Q 7 U 2 V j d G l v b j E v 4 L i q 4 L i 0 4 L i Z 4 L i E 4 L m J 4 L i y 4 L i t 4 L i 4 4 L i V 4 L i q 4 L i y 4 L i r 4 L i B 4 L i j 4 L i j 4 L i h I C h J T k R V U y k g X H U w M D N l X H U w M D N l I O C 5 g O C 4 q + C 4 p e C 5 h + C 4 g S D g u Y H g u K X g u L A g 4 L i c 4 L i l 4 L i 0 4 L i V 4 L i g 4 L i x 4 L i T 4 L i R 4 L m M 4 L m C 4 L i l 4 L i r 4 L i w I C h T V E V F T C k v Q X V 0 b 1 J l b W 9 2 Z W R D b 2 x 1 b W 5 z M S 5 7 4 L i V 4 L m I 4 L i z 4 L i q 4 L i 4 4 L i U L D N 9 J n F 1 b 3 Q 7 L C Z x d W 9 0 O 1 N l Y 3 R p b 2 4 x L + C 4 q u C 4 t O C 4 m e C 4 h O C 5 i e C 4 s u C 4 r e C 4 u O C 4 l e C 4 q u C 4 s u C 4 q + C 4 g e C 4 o + C 4 o + C 4 o S A o S U 5 E V V M p I F x 1 M D A z Z V x 1 M D A z Z S D g u Y D g u K v g u K X g u Y f g u I E g 4 L m B 4 L i l 4 L i w I O C 4 n O C 4 p e C 4 t O C 4 l e C 4 o O C 4 s e C 4 k + C 4 k e C 5 j O C 5 g u C 4 p e C 4 q + C 4 s C A o U 1 R F R U w p L 0 F 1 d G 9 S Z W 1 v d m V k Q 2 9 s d W 1 u c z E u e + C 4 p e C 5 i O C 4 s u C 4 q u C 4 u O C 4 l C w 0 f S Z x d W 9 0 O y w m c X V v d D t T Z W N 0 a W 9 u M S / g u K r g u L T g u J n g u I T g u Y n g u L L g u K 3 g u L j g u J X g u K r g u L L g u K v g u I H g u K P g u K P g u K E g K E l O R F V T K S B c d T A w M 2 V c d T A w M 2 U g 4 L m A 4 L i r 4 L i l 4 L m H 4 L i B I O C 5 g e C 4 p e C 4 s C D g u J z g u K X g u L T g u J X g u K D g u L H g u J P g u J H g u Y z g u Y L g u K X g u K v g u L A g K F N U R U V M K S 9 B d X R v U m V t b 3 Z l Z E N v b H V t b n M x L n v g u Y D g u J v g u K X g u L X g u Y j g u K L g u J k g 4 L m B 4 L i b 4 L i l 4 L i H L D V 9 J n F 1 b 3 Q 7 L C Z x d W 9 0 O 1 N l Y 3 R p b 2 4 x L + C 4 q u C 4 t O C 4 m e C 4 h O C 5 i e C 4 s u C 4 r e C 4 u O C 4 l e C 4 q u C 4 s u C 4 q + C 4 g e C 4 o + C 4 o + C 4 o S A o S U 5 E V V M p I F x 1 M D A z Z V x 1 M D A z Z S D g u Y D g u K v g u K X g u Y f g u I E g 4 L m B 4 L i l 4 L i w I O C 4 n O C 4 p e C 4 t O C 4 l e C 4 o O C 4 s e C 4 k + C 4 k e C 5 j O C 5 g u C 4 p e C 4 q + C 4 s C A o U 1 R F R U w p L 0 F 1 d G 9 S Z W 1 v d m V k Q 2 9 s d W 1 u c z E u e y X g u Y D g u J v g u K X g u L X g u Y j g u K L g u J k g 4 L m B 4 L i b 4 L i l 4 L i H L D Z 9 J n F 1 b 3 Q 7 L C Z x d W 9 0 O 1 N l Y 3 R p b 2 4 x L + C 4 q u C 4 t O C 4 m e C 4 h O C 5 i e C 4 s u C 4 r e C 4 u O C 4 l e C 4 q u C 4 s u C 4 q + C 4 g e C 4 o + C 4 o + C 4 o S A o S U 5 E V V M p I F x 1 M D A z Z V x 1 M D A z Z S D g u Y D g u K v g u K X g u Y f g u I E g 4 L m B 4 L i l 4 L i w I O C 4 n O C 4 p e C 4 t O C 4 l e C 4 o O C 4 s e C 4 k + C 4 k e C 5 j O C 5 g u C 4 p e C 4 q + C 4 s C A o U 1 R F R U w p L 0 F 1 d G 9 S Z W 1 v d m V k Q 2 9 s d W 1 u c z E u e + C 5 g O C 4 q u C 4 m e C 4 r S D g u I v g u L f g u Y n g u K 0 s N 3 0 m c X V v d D s s J n F 1 b 3 Q 7 U 2 V j d G l v b j E v 4 L i q 4 L i 0 4 L i Z 4 L i E 4 L m J 4 L i y 4 L i t 4 L i 4 4 L i V 4 L i q 4 L i y 4 L i r 4 L i B 4 L i j 4 L i j 4 L i h I C h J T k R V U y k g X H U w M D N l X H U w M D N l I O C 5 g O C 4 q + C 4 p e C 5 h + C 4 g S D g u Y H g u K X g u L A g 4 L i c 4 L i l 4 L i 0 4 L i V 4 L i g 4 L i x 4 L i T 4 L i R 4 L m M 4 L m C 4 L i l 4 L i r 4 L i w I C h T V E V F T C k v Q X V 0 b 1 J l b W 9 2 Z W R D b 2 x 1 b W 5 z M S 5 7 4 L m A 4 L i q 4 L i Z 4 L i t I O C 4 g u C 4 s u C 4 o i w 4 f S Z x d W 9 0 O y w m c X V v d D t T Z W N 0 a W 9 u M S / g u K r g u L T g u J n g u I T g u Y n g u L L g u K 3 g u L j g u J X g u K r g u L L g u K v g u I H g u K P g u K P g u K E g K E l O R F V T K S B c d T A w M 2 V c d T A w M 2 U g 4 L m A 4 L i r 4 L i l 4 L m H 4 L i B I O C 5 g e C 4 p e C 4 s C D g u J z g u K X g u L T g u J X g u K D g u L H g u J P g u J H g u Y z g u Y L g u K X g u K v g u L A g K F N U R U V M K S 9 B d X R v U m V t b 3 Z l Z E N v b H V t b n M x L n v g u J v g u K P g u L T g u K H g u L L g u J M g K O C 4 q + C 4 u O C 5 i e C 4 m S k s O X 0 m c X V v d D s s J n F 1 b 3 Q 7 U 2 V j d G l v b j E v 4 L i q 4 L i 0 4 L i Z 4 L i E 4 L m J 4 L i y 4 L i t 4 L i 4 4 L i V 4 L i q 4 L i y 4 L i r 4 L i B 4 L i j 4 L i j 4 L i h I C h J T k R V U y k g X H U w M D N l X H U w M D N l I O C 5 g O C 4 q + C 4 p e C 5 h + C 4 g S D g u Y H g u K X g u L A g 4 L i c 4 L i l 4 L i 0 4 L i V 4 L i g 4 L i x 4 L i T 4 L i R 4 L m M 4 L m C 4 L i l 4 L i r 4 L i w I C h T V E V F T C 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Y D g u K v g u K X g u Y f g u I E g 4 L m B 4 L i l 4 L i w I O C 4 n O C 4 p e C 4 t O C 4 l e C 4 o O C 4 s e C 4 k + C 4 k e C 5 j O C 5 g u C 4 p e C 4 q + C 4 s C A o U 1 R F R U w p L 0 F 1 d G 9 S Z W 1 v d m V k Q 2 9 s d W 1 u c z E u e + C 4 q + C 4 p e C 4 s e C 4 g e C 4 l + C 4 o + C 4 s e C 4 n u C 4 o u C 5 j C w w f S Z x d W 9 0 O y w m c X V v d D t T Z W N 0 a W 9 u M S / g u K r g u L T g u J n g u I T g u Y n g u L L g u K 3 g u L j g u J X g u K r g u L L g u K v g u I H g u K P g u K P g u K E g K E l O R F V T K S B c d T A w M 2 V c d T A w M 2 U g 4 L m A 4 L i r 4 L i l 4 L m H 4 L i B I O C 5 g e C 4 p e C 4 s C D g u J z g u K X g u L T g u J X g u K D g u L H g u J P g u J H g u Y z g u Y L g u K X g u K v g u L A g K F N U R U V M K S 9 B d X R v U m V t b 3 Z l Z E N v b H V t b n M x L n v g u Y D g u J v g u L T g u J Q s M X 0 m c X V v d D s s J n F 1 b 3 Q 7 U 2 V j d G l v b j E v 4 L i q 4 L i 0 4 L i Z 4 L i E 4 L m J 4 L i y 4 L i t 4 L i 4 4 L i V 4 L i q 4 L i y 4 L i r 4 L i B 4 L i j 4 L i j 4 L i h I C h J T k R V U y k g X H U w M D N l X H U w M D N l I O C 5 g O C 4 q + C 4 p e C 5 h + C 4 g S D g u Y H g u K X g u L A g 4 L i c 4 L i l 4 L i 0 4 L i V 4 L i g 4 L i x 4 L i T 4 L i R 4 L m M 4 L m C 4 L i l 4 L i r 4 L i w I C h T V E V F T C k v Q X V 0 b 1 J l b W 9 2 Z W R D b 2 x 1 b W 5 z M S 5 7 4 L i q 4 L i 5 4 L i H 4 L i q 4 L i 4 4 L i U L D J 9 J n F 1 b 3 Q 7 L C Z x d W 9 0 O 1 N l Y 3 R p b 2 4 x L + C 4 q u C 4 t O C 4 m e C 4 h O C 5 i e C 4 s u C 4 r e C 4 u O C 4 l e C 4 q u C 4 s u C 4 q + C 4 g e C 4 o + C 4 o + C 4 o S A o S U 5 E V V M p I F x 1 M D A z Z V x 1 M D A z Z S D g u Y D g u K v g u K X g u Y f g u I E g 4 L m B 4 L i l 4 L i w I O C 4 n O C 4 p e C 4 t O C 4 l e C 4 o O C 4 s e C 4 k + C 4 k e C 5 j O C 5 g u C 4 p e C 4 q + C 4 s C A o U 1 R F R U w p L 0 F 1 d G 9 S Z W 1 v d m V k Q 2 9 s d W 1 u c z E u e + C 4 l e C 5 i O C 4 s + C 4 q u C 4 u O C 4 l C w z f S Z x d W 9 0 O y w m c X V v d D t T Z W N 0 a W 9 u M S / g u K r g u L T g u J n g u I T g u Y n g u L L g u K 3 g u L j g u J X g u K r g u L L g u K v g u I H g u K P g u K P g u K E g K E l O R F V T K S B c d T A w M 2 V c d T A w M 2 U g 4 L m A 4 L i r 4 L i l 4 L m H 4 L i B I O C 5 g e C 4 p e C 4 s C D g u J z g u K X g u L T g u J X g u K D g u L H g u J P g u J H g u Y z g u Y L g u K X g u K v g u L A g K F N U R U V M K S 9 B d X R v U m V t b 3 Z l Z E N v b H V t b n M x L n v g u K X g u Y j g u L L g u K r g u L j g u J Q s N H 0 m c X V v d D s s J n F 1 b 3 Q 7 U 2 V j d G l v b j E v 4 L i q 4 L i 0 4 L i Z 4 L i E 4 L m J 4 L i y 4 L i t 4 L i 4 4 L i V 4 L i q 4 L i y 4 L i r 4 L i B 4 L i j 4 L i j 4 L i h I C h J T k R V U y k g X H U w M D N l X H U w M D N l I O C 5 g O C 4 q + C 4 p e C 5 h + C 4 g S D g u Y H g u K X g u L A g 4 L i c 4 L i l 4 L i 0 4 L i V 4 L i g 4 L i x 4 L i T 4 L i R 4 L m M 4 L m C 4 L i l 4 L i r 4 L i w I C h T V E V F T C k v Q X V 0 b 1 J l b W 9 2 Z W R D b 2 x 1 b W 5 z M S 5 7 4 L m A 4 L i b 4 L i l 4 L i 1 4 L m I 4 L i i 4 L i Z I O C 5 g e C 4 m + C 4 p e C 4 h y w 1 f S Z x d W 9 0 O y w m c X V v d D t T Z W N 0 a W 9 u M S / g u K r g u L T g u J n g u I T g u Y n g u L L g u K 3 g u L j g u J X g u K r g u L L g u K v g u I H g u K P g u K P g u K E g K E l O R F V T K S B c d T A w M 2 V c d T A w M 2 U g 4 L m A 4 L i r 4 L i l 4 L m H 4 L i B I O C 5 g e C 4 p e C 4 s C D g u J z g u K X g u L T g u J X g u K D g u L H g u J P g u J H g u Y z g u Y L g u K X g u K v g u L A g K F N U R U V M K S 9 B d X R v U m V t b 3 Z l Z E N v b H V t b n M x L n s l 4 L m A 4 L i b 4 L i l 4 L i 1 4 L m I 4 L i i 4 L i Z I O C 5 g e C 4 m + C 4 p e C 4 h y w 2 f S Z x d W 9 0 O y w m c X V v d D t T Z W N 0 a W 9 u M S / g u K r g u L T g u J n g u I T g u Y n g u L L g u K 3 g u L j g u J X g u K r g u L L g u K v g u I H g u K P g u K P g u K E g K E l O R F V T K S B c d T A w M 2 V c d T A w M 2 U g 4 L m A 4 L i r 4 L i l 4 L m H 4 L i B I O C 5 g e C 4 p e C 4 s C D g u J z g u K X g u L T g u J X g u K D g u L H g u J P g u J H g u Y z g u Y L g u K X g u K v g u L A g K F N U R U V M K S 9 B d X R v U m V t b 3 Z l Z E N v b H V t b n M x L n v g u Y D g u K r g u J n g u K 0 g 4 L i L 4 L i 3 4 L m J 4 L i t L D d 9 J n F 1 b 3 Q 7 L C Z x d W 9 0 O 1 N l Y 3 R p b 2 4 x L + C 4 q u C 4 t O C 4 m e C 4 h O C 5 i e C 4 s u C 4 r e C 4 u O C 4 l e C 4 q u C 4 s u C 4 q + C 4 g e C 4 o + C 4 o + C 4 o S A o S U 5 E V V M p I F x 1 M D A z Z V x 1 M D A z Z S D g u Y D g u K v g u K X g u Y f g u I E g 4 L m B 4 L i l 4 L i w I O C 4 n O C 4 p e C 4 t O C 4 l e C 4 o O C 4 s e C 4 k + C 4 k e C 5 j O C 5 g u C 4 p e C 4 q + C 4 s C A o U 1 R F R U w p L 0 F 1 d G 9 S Z W 1 v d m V k Q 2 9 s d W 1 u c z E u e + C 5 g O C 4 q u C 4 m e C 4 r S D g u I L g u L L g u K I s O H 0 m c X V v d D s s J n F 1 b 3 Q 7 U 2 V j d G l v b j E v 4 L i q 4 L i 0 4 L i Z 4 L i E 4 L m J 4 L i y 4 L i t 4 L i 4 4 L i V 4 L i q 4 L i y 4 L i r 4 L i B 4 L i j 4 L i j 4 L i h I C h J T k R V U y k g X H U w M D N l X H U w M D N l I O C 5 g O C 4 q + C 4 p e C 5 h + C 4 g S D g u Y H g u K X g u L A g 4 L i c 4 L i l 4 L i 0 4 L i V 4 L i g 4 L i x 4 L i T 4 L i R 4 L m M 4 L m C 4 L i l 4 L i r 4 L i w I C h T V E V F T C k v Q X V 0 b 1 J l b W 9 2 Z W R D b 2 x 1 b W 5 z M S 5 7 4 L i b 4 L i j 4 L i 0 4 L i h 4 L i y 4 L i T I C j g u K v g u L j g u Y n g u J k p L D l 9 J n F 1 b 3 Q 7 L C Z x d W 9 0 O 1 N l Y 3 R p b 2 4 x L + C 4 q u C 4 t O C 4 m e C 4 h O C 5 i e C 4 s u C 4 r e C 4 u O C 4 l e C 4 q u C 4 s u C 4 q + C 4 g e C 4 o + C 4 o + C 4 o S A o S U 5 E V V M p I F x 1 M D A z Z V x 1 M D A z Z S D g u Y D g u K v g u K X g u Y f g u I E g 4 L m B 4 L i l 4 L i w I O C 4 n O C 4 p e C 4 t O C 4 l e C 4 o O C 4 s e C 4 k + C 4 k e C 5 j O C 5 g u C 4 p e C 4 q + C 4 s C A o U 1 R F R U w 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0 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0 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0 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Q 5 N D c 5 N D Z 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g e C 4 o + C 4 s O C 4 l O C 4 s u C 4 q e C 5 g e C 4 p e C 4 s O C 4 p + C 4 s e C 4 q u C 4 l O C 4 u O C 4 g e C 4 s u C 4 o + C 4 n u C 4 t O C 4 o e C 4 n u C 5 j C A o U E F Q R V I p L 0 F 1 d G 9 S Z W 1 v d m V k Q 2 9 s d W 1 u c z E u e + C 4 q + C 4 p e C 4 s e C 4 g e C 4 l + C 4 o + C 4 s e C 4 n u C 4 o u C 5 j C w w f S Z x d W 9 0 O y w m c X V v d D t T Z W N 0 a W 9 u M S / g u K r g u L T g u J n g u I T g u Y n g u L L g u K 3 g u L j g u J X g u K r g u L L g u K v g u I H g u K P g u K P g u K E g K E l O R F V T K S B c d T A w M 2 V c d T A w M 2 U g 4 L i B 4 L i j 4 L i w 4 L i U 4 L i y 4 L i p 4 L m B 4 L i l 4 L i w 4 L i n 4 L i x 4 L i q 4 L i U 4 L i 4 4 L i B 4 L i y 4 L i j 4 L i e 4 L i 0 4 L i h 4 L i e 4 L m M I C h Q Q V B F U i k v Q X V 0 b 1 J l b W 9 2 Z W R D b 2 x 1 b W 5 z M S 5 7 4 L m A 4 L i b 4 L i 0 4 L i U L D F 9 J n F 1 b 3 Q 7 L C Z x d W 9 0 O 1 N l Y 3 R p b 2 4 x L + C 4 q u C 4 t O C 4 m e C 4 h O C 5 i e C 4 s u C 4 r e C 4 u O C 4 l e C 4 q u C 4 s u C 4 q + C 4 g e C 4 o + C 4 o + C 4 o S A o S U 5 E V V M p I F x 1 M D A z Z V x 1 M D A z Z S D g u I H g u K P g u L D g u J T g u L L g u K n g u Y H g u K X g u L D g u K f g u L H g u K r g u J T g u L j g u I H g u L L g u K P g u J 7 g u L T g u K H g u J 7 g u Y w g K F B B U E V S K S 9 B d X R v U m V t b 3 Z l Z E N v b H V t b n M x L n v g u K r g u L n g u I f g u K r g u L j g u J Q s M n 0 m c X V v d D s s J n F 1 b 3 Q 7 U 2 V j d G l v b j E v 4 L i q 4 L i 0 4 L i Z 4 L i E 4 L m J 4 L i y 4 L i t 4 L i 4 4 L i V 4 L i q 4 L i y 4 L i r 4 L i B 4 L i j 4 L i j 4 L i h I C h J T k R V U y k g X H U w M D N l X H U w M D N l I O C 4 g e C 4 o + C 4 s O C 4 l O C 4 s u C 4 q e C 5 g e C 4 p e C 4 s O C 4 p + C 4 s e C 4 q u C 4 l O C 4 u O C 4 g e C 4 s u C 4 o + C 4 n u C 4 t O C 4 o e C 4 n u C 5 j C A o U E F Q R V I p L 0 F 1 d G 9 S Z W 1 v d m V k Q 2 9 s d W 1 u c z E u e + C 4 l e C 5 i O C 4 s + C 4 q u C 4 u O C 4 l C w z f S Z x d W 9 0 O y w m c X V v d D t T Z W N 0 a W 9 u M S / g u K r g u L T g u J n g u I T g u Y n g u L L g u K 3 g u L j g u J X g u K r g u L L g u K v g u I H g u K P g u K P g u K E g K E l O R F V T K S B c d T A w M 2 V c d T A w M 2 U g 4 L i B 4 L i j 4 L i w 4 L i U 4 L i y 4 L i p 4 L m B 4 L i l 4 L i w 4 L i n 4 L i x 4 L i q 4 L i U 4 L i 4 4 L i B 4 L i y 4 L i j 4 L i e 4 L i 0 4 L i h 4 L i e 4 L m M I C h Q Q V B F U i k v Q X V 0 b 1 J l b W 9 2 Z W R D b 2 x 1 b W 5 z M S 5 7 4 L i l 4 L m I 4 L i y 4 L i q 4 L i 4 4 L i U L D R 9 J n F 1 b 3 Q 7 L C Z x d W 9 0 O 1 N l Y 3 R p b 2 4 x L + C 4 q u C 4 t O C 4 m e C 4 h O C 5 i e C 4 s u C 4 r e C 4 u O C 4 l e C 4 q u C 4 s u C 4 q + C 4 g e C 4 o + C 4 o + C 4 o S A o S U 5 E V V M p I F x 1 M D A z Z V x 1 M D A z Z S D g u I H g u K P g u L D g u J T g u L L g u K n g u Y H g u K X g u L D g u K f g u L H g u K r g u J T g u L j g u I H g u L L g u K P g u J 7 g u L T g u K H g u J 7 g u Y w g K F B B U E V S K S 9 B d X R v U m V t b 3 Z l Z E N v b H V t b n M x L n v g u Y D g u J v g u K X g u L X g u Y j g u K L g u J k g 4 L m B 4 L i b 4 L i l 4 L i H L D V 9 J n F 1 b 3 Q 7 L C Z x d W 9 0 O 1 N l Y 3 R p b 2 4 x L + C 4 q u C 4 t O C 4 m e C 4 h O C 5 i e C 4 s u C 4 r e C 4 u O C 4 l e C 4 q u C 4 s u C 4 q + C 4 g e C 4 o + C 4 o + C 4 o S A o S U 5 E V V M p I F x 1 M D A z Z V x 1 M D A z Z S D g u I H g u K P g u L D g u J T g u L L g u K n g u Y H g u K X g u L D g u K f g u L H g u K r g u J T g u L j g u I H g u L L g u K P g u J 7 g u L T g u K H g u J 7 g u Y w g K F B B U E V S K S 9 B d X R v U m V t b 3 Z l Z E N v b H V t b n M x L n s l 4 L m A 4 L i b 4 L i l 4 L i 1 4 L m I 4 L i i 4 L i Z I O C 5 g e C 4 m + C 4 p e C 4 h y w 2 f S Z x d W 9 0 O y w m c X V v d D t T Z W N 0 a W 9 u M S / g u K r g u L T g u J n g u I T g u Y n g u L L g u K 3 g u L j g u J X g u K r g u L L g u K v g u I H g u K P g u K P g u K E g K E l O R F V T K S B c d T A w M 2 V c d T A w M 2 U g 4 L i B 4 L i j 4 L i w 4 L i U 4 L i y 4 L i p 4 L m B 4 L i l 4 L i w 4 L i n 4 L i x 4 L i q 4 L i U 4 L i 4 4 L i B 4 L i y 4 L i j 4 L i e 4 L i 0 4 L i h 4 L i e 4 L m M I C h Q Q V B F U i k v Q X V 0 b 1 J l b W 9 2 Z W R D b 2 x 1 b W 5 z M S 5 7 4 L m A 4 L i q 4 L i Z 4 L i t I O C 4 i + C 4 t + C 5 i e C 4 r S w 3 f S Z x d W 9 0 O y w m c X V v d D t T Z W N 0 a W 9 u M S / g u K r g u L T g u J n g u I T g u Y n g u L L g u K 3 g u L j g u J X g u K r g u L L g u K v g u I H g u K P g u K P g u K E g K E l O R F V T K S B c d T A w M 2 V c d T A w M 2 U g 4 L i B 4 L i j 4 L i w 4 L i U 4 L i y 4 L i p 4 L m B 4 L i l 4 L i w 4 L i n 4 L i x 4 L i q 4 L i U 4 L i 4 4 L i B 4 L i y 4 L i j 4 L i e 4 L i 0 4 L i h 4 L i e 4 L m M I C h Q Q V B F U i k v Q X V 0 b 1 J l b W 9 2 Z W R D b 2 x 1 b W 5 z M S 5 7 4 L m A 4 L i q 4 L i Z 4 L i t I O C 4 g u C 4 s u C 4 o i w 4 f S Z x d W 9 0 O y w m c X V v d D t T Z W N 0 a W 9 u M S / g u K r g u L T g u J n g u I T g u Y n g u L L g u K 3 g u L j g u J X g u K r g u L L g u K v g u I H g u K P g u K P g u K E g K E l O R F V T K S B c d T A w M 2 V c d T A w M 2 U g 4 L i B 4 L i j 4 L i w 4 L i U 4 L i y 4 L i p 4 L m B 4 L i l 4 L i w 4 L i n 4 L i x 4 L i q 4 L i U 4 L i 4 4 L i B 4 L i y 4 L i j 4 L i e 4 L i 0 4 L i h 4 L i e 4 L m M I C h Q Q V B F U i k v Q X V 0 b 1 J l b W 9 2 Z W R D b 2 x 1 b W 5 z M S 5 7 4 L i b 4 L i j 4 L i 0 4 L i h 4 L i y 4 L i T I C j g u K v g u L j g u Y n g u J k p L D l 9 J n F 1 b 3 Q 7 L C Z x d W 9 0 O 1 N l Y 3 R p b 2 4 x L + C 4 q u C 4 t O C 4 m e C 4 h O C 5 i e C 4 s u C 4 r e C 4 u O C 4 l e C 4 q u C 4 s u C 4 q + C 4 g e C 4 o + C 4 o + C 4 o S A o S U 5 E V V M p I F x 1 M D A z Z V x 1 M D A z Z S D g u I H g u K P g u L D g u J T g u L L g u K n g u Y H g u K X g u L D g u K f g u L H g u K r g u J T g u L j g u I H g u L L g u K P g u J 7 g u L T g u K H g u J 7 g u Y w g K F B B U E V S 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g e C 4 o + C 4 s O C 4 l O C 4 s u C 4 q e C 5 g e C 4 p e C 4 s O C 4 p + C 4 s e C 4 q u C 4 l O C 4 u O C 4 g e C 4 s u C 4 o + C 4 n u C 4 t O C 4 o e C 4 n u C 5 j C A o U E F Q R V I p L 0 F 1 d G 9 S Z W 1 v d m V k Q 2 9 s d W 1 u c z E u e + C 4 q + C 4 p e C 4 s e C 4 g e C 4 l + C 4 o + C 4 s e C 4 n u C 4 o u C 5 j C w w f S Z x d W 9 0 O y w m c X V v d D t T Z W N 0 a W 9 u M S / g u K r g u L T g u J n g u I T g u Y n g u L L g u K 3 g u L j g u J X g u K r g u L L g u K v g u I H g u K P g u K P g u K E g K E l O R F V T K S B c d T A w M 2 V c d T A w M 2 U g 4 L i B 4 L i j 4 L i w 4 L i U 4 L i y 4 L i p 4 L m B 4 L i l 4 L i w 4 L i n 4 L i x 4 L i q 4 L i U 4 L i 4 4 L i B 4 L i y 4 L i j 4 L i e 4 L i 0 4 L i h 4 L i e 4 L m M I C h Q Q V B F U i k v Q X V 0 b 1 J l b W 9 2 Z W R D b 2 x 1 b W 5 z M S 5 7 4 L m A 4 L i b 4 L i 0 4 L i U L D F 9 J n F 1 b 3 Q 7 L C Z x d W 9 0 O 1 N l Y 3 R p b 2 4 x L + C 4 q u C 4 t O C 4 m e C 4 h O C 5 i e C 4 s u C 4 r e C 4 u O C 4 l e C 4 q u C 4 s u C 4 q + C 4 g e C 4 o + C 4 o + C 4 o S A o S U 5 E V V M p I F x 1 M D A z Z V x 1 M D A z Z S D g u I H g u K P g u L D g u J T g u L L g u K n g u Y H g u K X g u L D g u K f g u L H g u K r g u J T g u L j g u I H g u L L g u K P g u J 7 g u L T g u K H g u J 7 g u Y w g K F B B U E V S K S 9 B d X R v U m V t b 3 Z l Z E N v b H V t b n M x L n v g u K r g u L n g u I f g u K r g u L j g u J Q s M n 0 m c X V v d D s s J n F 1 b 3 Q 7 U 2 V j d G l v b j E v 4 L i q 4 L i 0 4 L i Z 4 L i E 4 L m J 4 L i y 4 L i t 4 L i 4 4 L i V 4 L i q 4 L i y 4 L i r 4 L i B 4 L i j 4 L i j 4 L i h I C h J T k R V U y k g X H U w M D N l X H U w M D N l I O C 4 g e C 4 o + C 4 s O C 4 l O C 4 s u C 4 q e C 5 g e C 4 p e C 4 s O C 4 p + C 4 s e C 4 q u C 4 l O C 4 u O C 4 g e C 4 s u C 4 o + C 4 n u C 4 t O C 4 o e C 4 n u C 5 j C A o U E F Q R V I p L 0 F 1 d G 9 S Z W 1 v d m V k Q 2 9 s d W 1 u c z E u e + C 4 l e C 5 i O C 4 s + C 4 q u C 4 u O C 4 l C w z f S Z x d W 9 0 O y w m c X V v d D t T Z W N 0 a W 9 u M S / g u K r g u L T g u J n g u I T g u Y n g u L L g u K 3 g u L j g u J X g u K r g u L L g u K v g u I H g u K P g u K P g u K E g K E l O R F V T K S B c d T A w M 2 V c d T A w M 2 U g 4 L i B 4 L i j 4 L i w 4 L i U 4 L i y 4 L i p 4 L m B 4 L i l 4 L i w 4 L i n 4 L i x 4 L i q 4 L i U 4 L i 4 4 L i B 4 L i y 4 L i j 4 L i e 4 L i 0 4 L i h 4 L i e 4 L m M I C h Q Q V B F U i k v Q X V 0 b 1 J l b W 9 2 Z W R D b 2 x 1 b W 5 z M S 5 7 4 L i l 4 L m I 4 L i y 4 L i q 4 L i 4 4 L i U L D R 9 J n F 1 b 3 Q 7 L C Z x d W 9 0 O 1 N l Y 3 R p b 2 4 x L + C 4 q u C 4 t O C 4 m e C 4 h O C 5 i e C 4 s u C 4 r e C 4 u O C 4 l e C 4 q u C 4 s u C 4 q + C 4 g e C 4 o + C 4 o + C 4 o S A o S U 5 E V V M p I F x 1 M D A z Z V x 1 M D A z Z S D g u I H g u K P g u L D g u J T g u L L g u K n g u Y H g u K X g u L D g u K f g u L H g u K r g u J T g u L j g u I H g u L L g u K P g u J 7 g u L T g u K H g u J 7 g u Y w g K F B B U E V S K S 9 B d X R v U m V t b 3 Z l Z E N v b H V t b n M x L n v g u Y D g u J v g u K X g u L X g u Y j g u K L g u J k g 4 L m B 4 L i b 4 L i l 4 L i H L D V 9 J n F 1 b 3 Q 7 L C Z x d W 9 0 O 1 N l Y 3 R p b 2 4 x L + C 4 q u C 4 t O C 4 m e C 4 h O C 5 i e C 4 s u C 4 r e C 4 u O C 4 l e C 4 q u C 4 s u C 4 q + C 4 g e C 4 o + C 4 o + C 4 o S A o S U 5 E V V M p I F x 1 M D A z Z V x 1 M D A z Z S D g u I H g u K P g u L D g u J T g u L L g u K n g u Y H g u K X g u L D g u K f g u L H g u K r g u J T g u L j g u I H g u L L g u K P g u J 7 g u L T g u K H g u J 7 g u Y w g K F B B U E V S K S 9 B d X R v U m V t b 3 Z l Z E N v b H V t b n M x L n s l 4 L m A 4 L i b 4 L i l 4 L i 1 4 L m I 4 L i i 4 L i Z I O C 5 g e C 4 m + C 4 p e C 4 h y w 2 f S Z x d W 9 0 O y w m c X V v d D t T Z W N 0 a W 9 u M S / g u K r g u L T g u J n g u I T g u Y n g u L L g u K 3 g u L j g u J X g u K r g u L L g u K v g u I H g u K P g u K P g u K E g K E l O R F V T K S B c d T A w M 2 V c d T A w M 2 U g 4 L i B 4 L i j 4 L i w 4 L i U 4 L i y 4 L i p 4 L m B 4 L i l 4 L i w 4 L i n 4 L i x 4 L i q 4 L i U 4 L i 4 4 L i B 4 L i y 4 L i j 4 L i e 4 L i 0 4 L i h 4 L i e 4 L m M I C h Q Q V B F U i k v Q X V 0 b 1 J l b W 9 2 Z W R D b 2 x 1 b W 5 z M S 5 7 4 L m A 4 L i q 4 L i Z 4 L i t I O C 4 i + C 4 t + C 5 i e C 4 r S w 3 f S Z x d W 9 0 O y w m c X V v d D t T Z W N 0 a W 9 u M S / g u K r g u L T g u J n g u I T g u Y n g u L L g u K 3 g u L j g u J X g u K r g u L L g u K v g u I H g u K P g u K P g u K E g K E l O R F V T K S B c d T A w M 2 V c d T A w M 2 U g 4 L i B 4 L i j 4 L i w 4 L i U 4 L i y 4 L i p 4 L m B 4 L i l 4 L i w 4 L i n 4 L i x 4 L i q 4 L i U 4 L i 4 4 L i B 4 L i y 4 L i j 4 L i e 4 L i 0 4 L i h 4 L i e 4 L m M I C h Q Q V B F U i k v Q X V 0 b 1 J l b W 9 2 Z W R D b 2 x 1 b W 5 z M S 5 7 4 L m A 4 L i q 4 L i Z 4 L i t I O C 4 g u C 4 s u C 4 o i w 4 f S Z x d W 9 0 O y w m c X V v d D t T Z W N 0 a W 9 u M S / g u K r g u L T g u J n g u I T g u Y n g u L L g u K 3 g u L j g u J X g u K r g u L L g u K v g u I H g u K P g u K P g u K E g K E l O R F V T K S B c d T A w M 2 V c d T A w M 2 U g 4 L i B 4 L i j 4 L i w 4 L i U 4 L i y 4 L i p 4 L m B 4 L i l 4 L i w 4 L i n 4 L i x 4 L i q 4 L i U 4 L i 4 4 L i B 4 L i y 4 L i j 4 L i e 4 L i 0 4 L i h 4 L i e 4 L m M I C h Q Q V B F U i k v Q X V 0 b 1 J l b W 9 2 Z W R D b 2 x 1 b W 5 z M S 5 7 4 L i b 4 L i j 4 L i 0 4 L i h 4 L i y 4 L i T I C j g u K v g u L j g u Y n g u J k p L D l 9 J n F 1 b 3 Q 7 L C Z x d W 9 0 O 1 N l Y 3 R p b 2 4 x L + C 4 q u C 4 t O C 4 m e C 4 h O C 5 i e C 4 s u C 4 r e C 4 u O C 4 l e C 4 q u C 4 s u C 4 q + C 4 g e C 4 o + C 4 o + C 4 o S A o S U 5 E V V M p I F x 1 M D A z Z V x 1 M D A z Z S D g u I H g u K P g u L D g u J T g u L L g u K n g u Y H g u K X g u L D g u K f g u L H g u K r g u J T g u L j g u I H g u L L g u K P g u J 7 g u L T g u K H g u J 7 g u Y w g K F B B U E V S 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R G F 0 Y T E y 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T U 1 M D c z M 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a 4 L i j 4 L i j 4 L i I 4 L i 4 4 L i g 4 L i x 4 L i T 4 L i R 4 L m M I C h Q S 0 c p L 0 F 1 d G 9 S Z W 1 v d m V k Q 2 9 s d W 1 u c z E u e + C 4 q + C 4 p e C 4 s e C 4 g e C 4 l + C 4 o + C 4 s e C 4 n u C 4 o u C 5 j C w w f S Z x d W 9 0 O y w m c X V v d D t T Z W N 0 a W 9 u M S / g u K r g u L T g u J n g u I T g u Y n g u L L g u K 3 g u L j g u J X g u K r g u L L g u K v g u I H g u K P g u K P g u K E g K E l O R F V T K S B c d T A w M 2 V c d T A w M 2 U g 4 L i a 4 L i j 4 L i j 4 L i I 4 L i 4 4 L i g 4 L i x 4 L i T 4 L i R 4 L m M I C h Q S 0 c p L 0 F 1 d G 9 S Z W 1 v d m V k Q 2 9 s d W 1 u c z E u e + C 5 g O C 4 m + C 4 t O C 4 l C w x f S Z x d W 9 0 O y w m c X V v d D t T Z W N 0 a W 9 u M S / g u K r g u L T g u J n g u I T g u Y n g u L L g u K 3 g u L j g u J X g u K r g u L L g u K v g u I H g u K P g u K P g u K E g K E l O R F V T K S B c d T A w M 2 V c d T A w M 2 U g 4 L i a 4 L i j 4 L i j 4 L i I 4 L i 4 4 L i g 4 L i x 4 L i T 4 L i R 4 L m M I C h Q S 0 c p L 0 F 1 d G 9 S Z W 1 v d m V k Q 2 9 s d W 1 u c z E u e + C 4 q u C 4 u e C 4 h + C 4 q u C 4 u O C 4 l C w y f S Z x d W 9 0 O y w m c X V v d D t T Z W N 0 a W 9 u M S / g u K r g u L T g u J n g u I T g u Y n g u L L g u K 3 g u L j g u J X g u K r g u L L g u K v g u I H g u K P g u K P g u K E g K E l O R F V T K S B c d T A w M 2 V c d T A w M 2 U g 4 L i a 4 L i j 4 L i j 4 L i I 4 L i 4 4 L i g 4 L i x 4 L i T 4 L i R 4 L m M I C h Q S 0 c p L 0 F 1 d G 9 S Z W 1 v d m V k Q 2 9 s d W 1 u c z E u e + C 4 l e C 5 i O C 4 s + C 4 q u C 4 u O C 4 l C w z f S Z x d W 9 0 O y w m c X V v d D t T Z W N 0 a W 9 u M S / g u K r g u L T g u J n g u I T g u Y n g u L L g u K 3 g u L j g u J X g u K r g u L L g u K v g u I H g u K P g u K P g u K E g K E l O R F V T K S B c d T A w M 2 V c d T A w M 2 U g 4 L i a 4 L i j 4 L i j 4 L i I 4 L i 4 4 L i g 4 L i x 4 L i T 4 L i R 4 L m M I C h Q S 0 c p L 0 F 1 d G 9 S Z W 1 v d m V k Q 2 9 s d W 1 u c z E u e + C 4 p e C 5 i O C 4 s u C 4 q u C 4 u O C 4 l C w 0 f S Z x d W 9 0 O y w m c X V v d D t T Z W N 0 a W 9 u M S / g u K r g u L T g u J n g u I T g u Y n g u L L g u K 3 g u L j g u J X g u K r g u L L g u K v g u I H g u K P g u K P g u K E g K E l O R F V T K S B c d T A w M 2 V c d T A w M 2 U g 4 L i a 4 L i j 4 L i j 4 L i I 4 L i 4 4 L i g 4 L i x 4 L i T 4 L i R 4 L m M I C h Q S 0 c p L 0 F 1 d G 9 S Z W 1 v d m V k Q 2 9 s d W 1 u c z E u e + C 5 g O C 4 m + C 4 p e C 4 t e C 5 i O C 4 o u C 4 m S D g u Y H g u J v g u K X g u I c s N X 0 m c X V v d D s s J n F 1 b 3 Q 7 U 2 V j d G l v b j E v 4 L i q 4 L i 0 4 L i Z 4 L i E 4 L m J 4 L i y 4 L i t 4 L i 4 4 L i V 4 L i q 4 L i y 4 L i r 4 L i B 4 L i j 4 L i j 4 L i h I C h J T k R V U y k g X H U w M D N l X H U w M D N l I O C 4 m u C 4 o + C 4 o + C 4 i O C 4 u O C 4 o O C 4 s e C 4 k + C 4 k e C 5 j C A o U E t H K S 9 B d X R v U m V t b 3 Z l Z E N v b H V t b n M x L n s l 4 L m A 4 L i b 4 L i l 4 L i 1 4 L m I 4 L i i 4 L i Z I O C 5 g e C 4 m + C 4 p e C 4 h y w 2 f S Z x d W 9 0 O y w m c X V v d D t T Z W N 0 a W 9 u M S / g u K r g u L T g u J n g u I T g u Y n g u L L g u K 3 g u L j g u J X g u K r g u L L g u K v g u I H g u K P g u K P g u K E g K E l O R F V T K S B c d T A w M 2 V c d T A w M 2 U g 4 L i a 4 L i j 4 L i j 4 L i I 4 L i 4 4 L i g 4 L i x 4 L i T 4 L i R 4 L m M I C h Q S 0 c p L 0 F 1 d G 9 S Z W 1 v d m V k Q 2 9 s d W 1 u c z E u e + C 5 g O C 4 q u C 4 m e C 4 r S D g u I v g u L f g u Y n g u K 0 s N 3 0 m c X V v d D s s J n F 1 b 3 Q 7 U 2 V j d G l v b j E v 4 L i q 4 L i 0 4 L i Z 4 L i E 4 L m J 4 L i y 4 L i t 4 L i 4 4 L i V 4 L i q 4 L i y 4 L i r 4 L i B 4 L i j 4 L i j 4 L i h I C h J T k R V U y k g X H U w M D N l X H U w M D N l I O C 4 m u C 4 o + C 4 o + C 4 i O C 4 u O C 4 o O C 4 s e C 4 k + C 4 k e C 5 j C A o U E t H K S 9 B d X R v U m V t b 3 Z l Z E N v b H V t b n M x L n v g u Y D g u K r g u J n g u K 0 g 4 L i C 4 L i y 4 L i i L D h 9 J n F 1 b 3 Q 7 L C Z x d W 9 0 O 1 N l Y 3 R p b 2 4 x L + C 4 q u C 4 t O C 4 m e C 4 h O C 5 i e C 4 s u C 4 r e C 4 u O C 4 l e C 4 q u C 4 s u C 4 q + C 4 g e C 4 o + C 4 o + C 4 o S A o S U 5 E V V M p I F x 1 M D A z Z V x 1 M D A z Z S D g u J r g u K P g u K P g u I j g u L j g u K D g u L H g u J P g u J H g u Y w g K F B L R y k v Q X V 0 b 1 J l b W 9 2 Z W R D b 2 x 1 b W 5 z M S 5 7 4 L i b 4 L i j 4 L i 0 4 L i h 4 L i y 4 L i T I C j g u K v g u L j g u Y n g u J k p L D l 9 J n F 1 b 3 Q 7 L C Z x d W 9 0 O 1 N l Y 3 R p b 2 4 x L + C 4 q u C 4 t O C 4 m e C 4 h O C 5 i e C 4 s u C 4 r e C 4 u O C 4 l e C 4 q u C 4 s u C 4 q + C 4 g e C 4 o + C 4 o + C 4 o S A o S U 5 E V V M p I F x 1 M D A z Z V x 1 M D A z Z S D g u J r g u K P g u K P g u I j g u L j g u K D g u L H g u J P g u J H g u Y w g K F B L R 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J r g u K P g u K P g u I j g u L j g u K D g u L H g u J P g u J H g u Y w g K F B L R y k v Q X V 0 b 1 J l b W 9 2 Z W R D b 2 x 1 b W 5 z M S 5 7 4 L i r 4 L i l 4 L i x 4 L i B 4 L i X 4 L i j 4 L i x 4 L i e 4 L i i 4 L m M L D B 9 J n F 1 b 3 Q 7 L C Z x d W 9 0 O 1 N l Y 3 R p b 2 4 x L + C 4 q u C 4 t O C 4 m e C 4 h O C 5 i e C 4 s u C 4 r e C 4 u O C 4 l e C 4 q u C 4 s u C 4 q + C 4 g e C 4 o + C 4 o + C 4 o S A o S U 5 E V V M p I F x 1 M D A z Z V x 1 M D A z Z S D g u J r g u K P g u K P g u I j g u L j g u K D g u L H g u J P g u J H g u Y w g K F B L R y k v Q X V 0 b 1 J l b W 9 2 Z W R D b 2 x 1 b W 5 z M S 5 7 4 L m A 4 L i b 4 L i 0 4 L i U L D F 9 J n F 1 b 3 Q 7 L C Z x d W 9 0 O 1 N l Y 3 R p b 2 4 x L + C 4 q u C 4 t O C 4 m e C 4 h O C 5 i e C 4 s u C 4 r e C 4 u O C 4 l e C 4 q u C 4 s u C 4 q + C 4 g e C 4 o + C 4 o + C 4 o S A o S U 5 E V V M p I F x 1 M D A z Z V x 1 M D A z Z S D g u J r g u K P g u K P g u I j g u L j g u K D g u L H g u J P g u J H g u Y w g K F B L R y k v Q X V 0 b 1 J l b W 9 2 Z W R D b 2 x 1 b W 5 z M S 5 7 4 L i q 4 L i 5 4 L i H 4 L i q 4 L i 4 4 L i U L D J 9 J n F 1 b 3 Q 7 L C Z x d W 9 0 O 1 N l Y 3 R p b 2 4 x L + C 4 q u C 4 t O C 4 m e C 4 h O C 5 i e C 4 s u C 4 r e C 4 u O C 4 l e C 4 q u C 4 s u C 4 q + C 4 g e C 4 o + C 4 o + C 4 o S A o S U 5 E V V M p I F x 1 M D A z Z V x 1 M D A z Z S D g u J r g u K P g u K P g u I j g u L j g u K D g u L H g u J P g u J H g u Y w g K F B L R y k v Q X V 0 b 1 J l b W 9 2 Z W R D b 2 x 1 b W 5 z M S 5 7 4 L i V 4 L m I 4 L i z 4 L i q 4 L i 4 4 L i U L D N 9 J n F 1 b 3 Q 7 L C Z x d W 9 0 O 1 N l Y 3 R p b 2 4 x L + C 4 q u C 4 t O C 4 m e C 4 h O C 5 i e C 4 s u C 4 r e C 4 u O C 4 l e C 4 q u C 4 s u C 4 q + C 4 g e C 4 o + C 4 o + C 4 o S A o S U 5 E V V M p I F x 1 M D A z Z V x 1 M D A z Z S D g u J r g u K P g u K P g u I j g u L j g u K D g u L H g u J P g u J H g u Y w g K F B L R y k v Q X V 0 b 1 J l b W 9 2 Z W R D b 2 x 1 b W 5 z M S 5 7 4 L i l 4 L m I 4 L i y 4 L i q 4 L i 4 4 L i U L D R 9 J n F 1 b 3 Q 7 L C Z x d W 9 0 O 1 N l Y 3 R p b 2 4 x L + C 4 q u C 4 t O C 4 m e C 4 h O C 5 i e C 4 s u C 4 r e C 4 u O C 4 l e C 4 q u C 4 s u C 4 q + C 4 g e C 4 o + C 4 o + C 4 o S A o S U 5 E V V M p I F x 1 M D A z Z V x 1 M D A z Z S D g u J r g u K P g u K P g u I j g u L j g u K D g u L H g u J P g u J H g u Y w g K F B L R y k v Q X V 0 b 1 J l b W 9 2 Z W R D b 2 x 1 b W 5 z M S 5 7 4 L m A 4 L i b 4 L i l 4 L i 1 4 L m I 4 L i i 4 L i Z I O C 5 g e C 4 m + C 4 p e C 4 h y w 1 f S Z x d W 9 0 O y w m c X V v d D t T Z W N 0 a W 9 u M S / g u K r g u L T g u J n g u I T g u Y n g u L L g u K 3 g u L j g u J X g u K r g u L L g u K v g u I H g u K P g u K P g u K E g K E l O R F V T K S B c d T A w M 2 V c d T A w M 2 U g 4 L i a 4 L i j 4 L i j 4 L i I 4 L i 4 4 L i g 4 L i x 4 L i T 4 L i R 4 L m M I C h Q S 0 c p L 0 F 1 d G 9 S Z W 1 v d m V k Q 2 9 s d W 1 u c z E u e y X g u Y D g u J v g u K X g u L X g u Y j g u K L g u J k g 4 L m B 4 L i b 4 L i l 4 L i H L D Z 9 J n F 1 b 3 Q 7 L C Z x d W 9 0 O 1 N l Y 3 R p b 2 4 x L + C 4 q u C 4 t O C 4 m e C 4 h O C 5 i e C 4 s u C 4 r e C 4 u O C 4 l e C 4 q u C 4 s u C 4 q + C 4 g e C 4 o + C 4 o + C 4 o S A o S U 5 E V V M p I F x 1 M D A z Z V x 1 M D A z Z S D g u J r g u K P g u K P g u I j g u L j g u K D g u L H g u J P g u J H g u Y w g K F B L R y k v Q X V 0 b 1 J l b W 9 2 Z W R D b 2 x 1 b W 5 z M S 5 7 4 L m A 4 L i q 4 L i Z 4 L i t I O C 4 i + C 4 t + C 5 i e C 4 r S w 3 f S Z x d W 9 0 O y w m c X V v d D t T Z W N 0 a W 9 u M S / g u K r g u L T g u J n g u I T g u Y n g u L L g u K 3 g u L j g u J X g u K r g u L L g u K v g u I H g u K P g u K P g u K E g K E l O R F V T K S B c d T A w M 2 V c d T A w M 2 U g 4 L i a 4 L i j 4 L i j 4 L i I 4 L i 4 4 L i g 4 L i x 4 L i T 4 L i R 4 L m M I C h Q S 0 c p L 0 F 1 d G 9 S Z W 1 v d m V k Q 2 9 s d W 1 u c z E u e + C 5 g O C 4 q u C 4 m e C 4 r S D g u I L g u L L g u K I s O H 0 m c X V v d D s s J n F 1 b 3 Q 7 U 2 V j d G l v b j E v 4 L i q 4 L i 0 4 L i Z 4 L i E 4 L m J 4 L i y 4 L i t 4 L i 4 4 L i V 4 L i q 4 L i y 4 L i r 4 L i B 4 L i j 4 L i j 4 L i h I C h J T k R V U y k g X H U w M D N l X H U w M D N l I O C 4 m u C 4 o + C 4 o + C 4 i O C 4 u O C 4 o O C 4 s e C 4 k + C 4 k e C 5 j C A o U E t H K S 9 B d X R v U m V t b 3 Z l Z E N v b H V t b n M x L n v g u J v g u K P g u L T g u K H g u L L g u J M g K O C 4 q + C 4 u O C 5 i e C 4 m S k s O X 0 m c X V v d D s s J n F 1 b 3 Q 7 U 2 V j d G l v b j E v 4 L i q 4 L i 0 4 L i Z 4 L i E 4 L m J 4 L i y 4 L i t 4 L i 4 4 L i V 4 L i q 4 L i y 4 L i r 4 L i B 4 L i j 4 L i j 4 L i h I C h J T k R V U y k g X H U w M D N l X H U w M D N l I O C 4 m u C 4 o + C 4 o + C 4 i O C 4 u O C 4 o O C 4 s e C 4 k + C 4 k e C 5 j C A o U E t H 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0 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2 M T Y 3 M z A 5 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J v g u L T g u Y L g u J X g u K P g u Y D g u I T g u K H g u L X g u Y H g u K X g u L D g u Y D g u I T g u K H g u L X g u K D g u L H g u J P g u J H g u Y w g K F B F V F J P K S 9 B d X R v U m V t b 3 Z l Z E N v b H V t b n M x L n v g u K v g u K X g u L H g u I H g u J f g u K P g u L H g u J 7 g u K L g u Y w s M H 0 m c X V v d D s s J n F 1 b 3 Q 7 U 2 V j d G l v b j E v 4 L i q 4 L i 0 4 L i Z 4 L i E 4 L m J 4 L i y 4 L i t 4 L i 4 4 L i V 4 L i q 4 L i y 4 L i r 4 L i B 4 L i j 4 L i j 4 L i h I C h J T k R V U y k g X H U w M D N l X H U w M D N l I O C 4 m + C 4 t O C 5 g u C 4 l e C 4 o + C 5 g O C 4 h O C 4 o e C 4 t e C 5 g e C 4 p e C 4 s O C 5 g O C 4 h O C 4 o e C 4 t e C 4 o O C 4 s e C 4 k + C 4 k e C 5 j C A o U E V U U k 8 p L 0 F 1 d G 9 S Z W 1 v d m V k Q 2 9 s d W 1 u c z E u e + C 5 g O C 4 m + C 4 t O C 4 l C w x f S Z x d W 9 0 O y w m c X V v d D t T Z W N 0 a W 9 u M S / g u K r g u L T g u J n g u I T g u Y n g u L L g u K 3 g u L j g u J X g u K r g u L L g u K v g u I H g u K P g u K P g u K E g K E l O R F V T K S B c d T A w M 2 V c d T A w M 2 U g 4 L i b 4 L i 0 4 L m C 4 L i V 4 L i j 4 L m A 4 L i E 4 L i h 4 L i 1 4 L m B 4 L i l 4 L i w 4 L m A 4 L i E 4 L i h 4 L i 1 4 L i g 4 L i x 4 L i T 4 L i R 4 L m M I C h Q R V R S T y k v Q X V 0 b 1 J l b W 9 2 Z W R D b 2 x 1 b W 5 z M S 5 7 4 L i q 4 L i 5 4 L i H 4 L i q 4 L i 4 4 L i U L D J 9 J n F 1 b 3 Q 7 L C Z x d W 9 0 O 1 N l Y 3 R p b 2 4 x L + C 4 q u C 4 t O C 4 m e C 4 h O C 5 i e C 4 s u C 4 r e C 4 u O C 4 l e C 4 q u C 4 s u C 4 q + C 4 g e C 4 o + C 4 o + C 4 o S A o S U 5 E V V M p I F x 1 M D A z Z V x 1 M D A z Z S D g u J v g u L T g u Y L g u J X g u K P g u Y D g u I T g u K H g u L X g u Y H g u K X g u L D g u Y D g u I T g u K H g u L X g u K D g u L H g u J P g u J H g u Y w g K F B F V F J P K S 9 B d X R v U m V t b 3 Z l Z E N v b H V t b n M x L n v g u J X g u Y j g u L P g u K r g u L j g u J Q s M 3 0 m c X V v d D s s J n F 1 b 3 Q 7 U 2 V j d G l v b j E v 4 L i q 4 L i 0 4 L i Z 4 L i E 4 L m J 4 L i y 4 L i t 4 L i 4 4 L i V 4 L i q 4 L i y 4 L i r 4 L i B 4 L i j 4 L i j 4 L i h I C h J T k R V U y k g X H U w M D N l X H U w M D N l I O C 4 m + C 4 t O C 5 g u C 4 l e C 4 o + C 5 g O C 4 h O C 4 o e C 4 t e C 5 g e C 4 p e C 4 s O C 5 g O C 4 h O C 4 o e C 4 t e C 4 o O C 4 s e C 4 k + C 4 k e C 5 j C A o U E V U U k 8 p L 0 F 1 d G 9 S Z W 1 v d m V k Q 2 9 s d W 1 u c z E u e + C 4 p e C 5 i O C 4 s u C 4 q u C 4 u O C 4 l C w 0 f S Z x d W 9 0 O y w m c X V v d D t T Z W N 0 a W 9 u M S / g u K r g u L T g u J n g u I T g u Y n g u L L g u K 3 g u L j g u J X g u K r g u L L g u K v g u I H g u K P g u K P g u K E g K E l O R F V T K S B c d T A w M 2 V c d T A w M 2 U g 4 L i b 4 L i 0 4 L m C 4 L i V 4 L i j 4 L m A 4 L i E 4 L i h 4 L i 1 4 L m B 4 L i l 4 L i w 4 L m A 4 L i E 4 L i h 4 L i 1 4 L i g 4 L i x 4 L i T 4 L i R 4 L m M I C h Q R V R S T y k v Q X V 0 b 1 J l b W 9 2 Z W R D b 2 x 1 b W 5 z M S 5 7 4 L m A 4 L i b 4 L i l 4 L i 1 4 L m I 4 L i i 4 L i Z I O C 5 g e C 4 m + C 4 p e C 4 h y w 1 f S Z x d W 9 0 O y w m c X V v d D t T Z W N 0 a W 9 u M S / g u K r g u L T g u J n g u I T g u Y n g u L L g u K 3 g u L j g u J X g u K r g u L L g u K v g u I H g u K P g u K P g u K E g K E l O R F V T K S B c d T A w M 2 V c d T A w M 2 U g 4 L i b 4 L i 0 4 L m C 4 L i V 4 L i j 4 L m A 4 L i E 4 L i h 4 L i 1 4 L m B 4 L i l 4 L i w 4 L m A 4 L i E 4 L i h 4 L i 1 4 L i g 4 L i x 4 L i T 4 L i R 4 L m M I C h Q R V R S T y k v Q X V 0 b 1 J l b W 9 2 Z W R D b 2 x 1 b W 5 z M S 5 7 J e C 5 g O C 4 m + C 4 p e C 4 t e C 5 i O C 4 o u C 4 m S D g u Y H g u J v g u K X g u I c s N n 0 m c X V v d D s s J n F 1 b 3 Q 7 U 2 V j d G l v b j E v 4 L i q 4 L i 0 4 L i Z 4 L i E 4 L m J 4 L i y 4 L i t 4 L i 4 4 L i V 4 L i q 4 L i y 4 L i r 4 L i B 4 L i j 4 L i j 4 L i h I C h J T k R V U y k g X H U w M D N l X H U w M D N l I O C 4 m + C 4 t O C 5 g u C 4 l e C 4 o + C 5 g O C 4 h O C 4 o e C 4 t e C 5 g e C 4 p e C 4 s O C 5 g O C 4 h O C 4 o e C 4 t e C 4 o O C 4 s e C 4 k + C 4 k e C 5 j C A o U E V U U k 8 p L 0 F 1 d G 9 S Z W 1 v d m V k Q 2 9 s d W 1 u c z E u e + C 5 g O C 4 q u C 4 m e C 4 r S D g u I v g u L f g u Y n g u K 0 s N 3 0 m c X V v d D s s J n F 1 b 3 Q 7 U 2 V j d G l v b j E v 4 L i q 4 L i 0 4 L i Z 4 L i E 4 L m J 4 L i y 4 L i t 4 L i 4 4 L i V 4 L i q 4 L i y 4 L i r 4 L i B 4 L i j 4 L i j 4 L i h I C h J T k R V U y k g X H U w M D N l X H U w M D N l I O C 4 m + C 4 t O C 5 g u C 4 l e C 4 o + C 5 g O C 4 h O C 4 o e C 4 t e C 5 g e C 4 p e C 4 s O C 5 g O C 4 h O C 4 o e C 4 t e C 4 o O C 4 s e C 4 k + C 4 k e C 5 j C A o U E V U U k 8 p L 0 F 1 d G 9 S Z W 1 v d m V k Q 2 9 s d W 1 u c z E u e + C 5 g O C 4 q u C 4 m e C 4 r S D g u I L g u L L g u K I s O H 0 m c X V v d D s s J n F 1 b 3 Q 7 U 2 V j d G l v b j E v 4 L i q 4 L i 0 4 L i Z 4 L i E 4 L m J 4 L i y 4 L i t 4 L i 4 4 L i V 4 L i q 4 L i y 4 L i r 4 L i B 4 L i j 4 L i j 4 L i h I C h J T k R V U y k g X H U w M D N l X H U w M D N l I O C 4 m + C 4 t O C 5 g u C 4 l e C 4 o + C 5 g O C 4 h O C 4 o e C 4 t e C 5 g e C 4 p e C 4 s O C 5 g O C 4 h O C 4 o e C 4 t e C 4 o O C 4 s e C 4 k + C 4 k e C 5 j C A o U E V U U k 8 p L 0 F 1 d G 9 S Z W 1 v d m V k Q 2 9 s d W 1 u c z E u e + C 4 m + C 4 o + C 4 t O C 4 o e C 4 s u C 4 k y A o 4 L i r 4 L i 4 4 L m J 4 L i Z K S w 5 f S Z x d W 9 0 O y w m c X V v d D t T Z W N 0 a W 9 u M S / g u K r g u L T g u J n g u I T g u Y n g u L L g u K 3 g u L j g u J X g u K r g u L L g u K v g u I H g u K P g u K P g u K E g K E l O R F V T K S B c d T A w M 2 V c d T A w M 2 U g 4 L i b 4 L i 0 4 L m C 4 L i V 4 L i j 4 L m A 4 L i E 4 L i h 4 L i 1 4 L m B 4 L i l 4 L i w 4 L m A 4 L i E 4 L i h 4 L i 1 4 L i g 4 L i x 4 L i T 4 L i R 4 L m M I C h Q R V R S T 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J v g u L T g u Y L g u J X g u K P g u Y D g u I T g u K H g u L X g u Y H g u K X g u L D g u Y D g u I T g u K H g u L X g u K D g u L H g u J P g u J H g u Y w g K F B F V F J P K S 9 B d X R v U m V t b 3 Z l Z E N v b H V t b n M x L n v g u K v g u K X g u L H g u I H g u J f g u K P g u L H g u J 7 g u K L g u Y w s M H 0 m c X V v d D s s J n F 1 b 3 Q 7 U 2 V j d G l v b j E v 4 L i q 4 L i 0 4 L i Z 4 L i E 4 L m J 4 L i y 4 L i t 4 L i 4 4 L i V 4 L i q 4 L i y 4 L i r 4 L i B 4 L i j 4 L i j 4 L i h I C h J T k R V U y k g X H U w M D N l X H U w M D N l I O C 4 m + C 4 t O C 5 g u C 4 l e C 4 o + C 5 g O C 4 h O C 4 o e C 4 t e C 5 g e C 4 p e C 4 s O C 5 g O C 4 h O C 4 o e C 4 t e C 4 o O C 4 s e C 4 k + C 4 k e C 5 j C A o U E V U U k 8 p L 0 F 1 d G 9 S Z W 1 v d m V k Q 2 9 s d W 1 u c z E u e + C 5 g O C 4 m + C 4 t O C 4 l C w x f S Z x d W 9 0 O y w m c X V v d D t T Z W N 0 a W 9 u M S / g u K r g u L T g u J n g u I T g u Y n g u L L g u K 3 g u L j g u J X g u K r g u L L g u K v g u I H g u K P g u K P g u K E g K E l O R F V T K S B c d T A w M 2 V c d T A w M 2 U g 4 L i b 4 L i 0 4 L m C 4 L i V 4 L i j 4 L m A 4 L i E 4 L i h 4 L i 1 4 L m B 4 L i l 4 L i w 4 L m A 4 L i E 4 L i h 4 L i 1 4 L i g 4 L i x 4 L i T 4 L i R 4 L m M I C h Q R V R S T y k v Q X V 0 b 1 J l b W 9 2 Z W R D b 2 x 1 b W 5 z M S 5 7 4 L i q 4 L i 5 4 L i H 4 L i q 4 L i 4 4 L i U L D J 9 J n F 1 b 3 Q 7 L C Z x d W 9 0 O 1 N l Y 3 R p b 2 4 x L + C 4 q u C 4 t O C 4 m e C 4 h O C 5 i e C 4 s u C 4 r e C 4 u O C 4 l e C 4 q u C 4 s u C 4 q + C 4 g e C 4 o + C 4 o + C 4 o S A o S U 5 E V V M p I F x 1 M D A z Z V x 1 M D A z Z S D g u J v g u L T g u Y L g u J X g u K P g u Y D g u I T g u K H g u L X g u Y H g u K X g u L D g u Y D g u I T g u K H g u L X g u K D g u L H g u J P g u J H g u Y w g K F B F V F J P K S 9 B d X R v U m V t b 3 Z l Z E N v b H V t b n M x L n v g u J X g u Y j g u L P g u K r g u L j g u J Q s M 3 0 m c X V v d D s s J n F 1 b 3 Q 7 U 2 V j d G l v b j E v 4 L i q 4 L i 0 4 L i Z 4 L i E 4 L m J 4 L i y 4 L i t 4 L i 4 4 L i V 4 L i q 4 L i y 4 L i r 4 L i B 4 L i j 4 L i j 4 L i h I C h J T k R V U y k g X H U w M D N l X H U w M D N l I O C 4 m + C 4 t O C 5 g u C 4 l e C 4 o + C 5 g O C 4 h O C 4 o e C 4 t e C 5 g e C 4 p e C 4 s O C 5 g O C 4 h O C 4 o e C 4 t e C 4 o O C 4 s e C 4 k + C 4 k e C 5 j C A o U E V U U k 8 p L 0 F 1 d G 9 S Z W 1 v d m V k Q 2 9 s d W 1 u c z E u e + C 4 p e C 5 i O C 4 s u C 4 q u C 4 u O C 4 l C w 0 f S Z x d W 9 0 O y w m c X V v d D t T Z W N 0 a W 9 u M S / g u K r g u L T g u J n g u I T g u Y n g u L L g u K 3 g u L j g u J X g u K r g u L L g u K v g u I H g u K P g u K P g u K E g K E l O R F V T K S B c d T A w M 2 V c d T A w M 2 U g 4 L i b 4 L i 0 4 L m C 4 L i V 4 L i j 4 L m A 4 L i E 4 L i h 4 L i 1 4 L m B 4 L i l 4 L i w 4 L m A 4 L i E 4 L i h 4 L i 1 4 L i g 4 L i x 4 L i T 4 L i R 4 L m M I C h Q R V R S T y k v Q X V 0 b 1 J l b W 9 2 Z W R D b 2 x 1 b W 5 z M S 5 7 4 L m A 4 L i b 4 L i l 4 L i 1 4 L m I 4 L i i 4 L i Z I O C 5 g e C 4 m + C 4 p e C 4 h y w 1 f S Z x d W 9 0 O y w m c X V v d D t T Z W N 0 a W 9 u M S / g u K r g u L T g u J n g u I T g u Y n g u L L g u K 3 g u L j g u J X g u K r g u L L g u K v g u I H g u K P g u K P g u K E g K E l O R F V T K S B c d T A w M 2 V c d T A w M 2 U g 4 L i b 4 L i 0 4 L m C 4 L i V 4 L i j 4 L m A 4 L i E 4 L i h 4 L i 1 4 L m B 4 L i l 4 L i w 4 L m A 4 L i E 4 L i h 4 L i 1 4 L i g 4 L i x 4 L i T 4 L i R 4 L m M I C h Q R V R S T y k v Q X V 0 b 1 J l b W 9 2 Z W R D b 2 x 1 b W 5 z M S 5 7 J e C 5 g O C 4 m + C 4 p e C 4 t e C 5 i O C 4 o u C 4 m S D g u Y H g u J v g u K X g u I c s N n 0 m c X V v d D s s J n F 1 b 3 Q 7 U 2 V j d G l v b j E v 4 L i q 4 L i 0 4 L i Z 4 L i E 4 L m J 4 L i y 4 L i t 4 L i 4 4 L i V 4 L i q 4 L i y 4 L i r 4 L i B 4 L i j 4 L i j 4 L i h I C h J T k R V U y k g X H U w M D N l X H U w M D N l I O C 4 m + C 4 t O C 5 g u C 4 l e C 4 o + C 5 g O C 4 h O C 4 o e C 4 t e C 5 g e C 4 p e C 4 s O C 5 g O C 4 h O C 4 o e C 4 t e C 4 o O C 4 s e C 4 k + C 4 k e C 5 j C A o U E V U U k 8 p L 0 F 1 d G 9 S Z W 1 v d m V k Q 2 9 s d W 1 u c z E u e + C 5 g O C 4 q u C 4 m e C 4 r S D g u I v g u L f g u Y n g u K 0 s N 3 0 m c X V v d D s s J n F 1 b 3 Q 7 U 2 V j d G l v b j E v 4 L i q 4 L i 0 4 L i Z 4 L i E 4 L m J 4 L i y 4 L i t 4 L i 4 4 L i V 4 L i q 4 L i y 4 L i r 4 L i B 4 L i j 4 L i j 4 L i h I C h J T k R V U y k g X H U w M D N l X H U w M D N l I O C 4 m + C 4 t O C 5 g u C 4 l e C 4 o + C 5 g O C 4 h O C 4 o e C 4 t e C 5 g e C 4 p e C 4 s O C 5 g O C 4 h O C 4 o e C 4 t e C 4 o O C 4 s e C 4 k + C 4 k e C 5 j C A o U E V U U k 8 p L 0 F 1 d G 9 S Z W 1 v d m V k Q 2 9 s d W 1 u c z E u e + C 5 g O C 4 q u C 4 m e C 4 r S D g u I L g u L L g u K I s O H 0 m c X V v d D s s J n F 1 b 3 Q 7 U 2 V j d G l v b j E v 4 L i q 4 L i 0 4 L i Z 4 L i E 4 L m J 4 L i y 4 L i t 4 L i 4 4 L i V 4 L i q 4 L i y 4 L i r 4 L i B 4 L i j 4 L i j 4 L i h I C h J T k R V U y k g X H U w M D N l X H U w M D N l I O C 4 m + C 4 t O C 5 g u C 4 l e C 4 o + C 5 g O C 4 h O C 4 o e C 4 t e C 5 g e C 4 p e C 4 s O C 5 g O C 4 h O C 4 o e C 4 t e C 4 o O C 4 s e C 4 k + C 4 k e C 5 j C A o U E V U U k 8 p L 0 F 1 d G 9 S Z W 1 v d m V k Q 2 9 s d W 1 u c z E u e + C 4 m + C 4 o + C 4 t O C 4 o e C 4 s u C 4 k y A o 4 L i r 4 L i 4 4 L m J 4 L i Z K S w 5 f S Z x d W 9 0 O y w m c X V v d D t T Z W N 0 a W 9 u M S / g u K r g u L T g u J n g u I T g u Y n g u L L g u K 3 g u L j g u J X g u K r g u L L g u K v g u I H g u K P g u K P g u K E g K E l O R F V T K S B c d T A w M 2 V c d T A w M 2 U g 4 L i b 4 L i 0 4 L m C 4 L i V 4 L i j 4 L m A 4 L i E 4 L i h 4 L i 1 4 L m B 4 L i l 4 L i w 4 L m A 4 L i E 4 L i h 4 L i 1 4 L i g 4 L i x 4 L i T 4 L i R 4 L m M I C h Q R V R S T 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Q 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2 N z g 4 N T k w 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K L g u L L g u J n g u K L g u J n g u J X g u Y w g K E F V V E 8 p L 0 F 1 d G 9 S Z W 1 v d m V k Q 2 9 s d W 1 u c z E u e + C 4 q + C 4 p e C 4 s e C 4 g e C 4 l + C 4 o + C 4 s e C 4 n u C 4 o u C 5 j C w w f S Z x d W 9 0 O y w m c X V v d D t T Z W N 0 a W 9 u M S / g u K r g u L T g u J n g u I T g u Y n g u L L g u K 3 g u L j g u J X g u K r g u L L g u K v g u I H g u K P g u K P g u K E g K E l O R F V T K S B c d T A w M 2 V c d T A w M 2 U g 4 L i i 4 L i y 4 L i Z 4 L i i 4 L i Z 4 L i V 4 L m M I C h B V V R P K S 9 B d X R v U m V t b 3 Z l Z E N v b H V t b n M x L n v g u Y D g u J v g u L T g u J Q s M X 0 m c X V v d D s s J n F 1 b 3 Q 7 U 2 V j d G l v b j E v 4 L i q 4 L i 0 4 L i Z 4 L i E 4 L m J 4 L i y 4 L i t 4 L i 4 4 L i V 4 L i q 4 L i y 4 L i r 4 L i B 4 L i j 4 L i j 4 L i h I C h J T k R V U y k g X H U w M D N l X H U w M D N l I O C 4 o u C 4 s u C 4 m e C 4 o u C 4 m e C 4 l e C 5 j C A o Q V V U T y k v Q X V 0 b 1 J l b W 9 2 Z W R D b 2 x 1 b W 5 z M S 5 7 4 L i q 4 L i 5 4 L i H 4 L i q 4 L i 4 4 L i U L D J 9 J n F 1 b 3 Q 7 L C Z x d W 9 0 O 1 N l Y 3 R p b 2 4 x L + C 4 q u C 4 t O C 4 m e C 4 h O C 5 i e C 4 s u C 4 r e C 4 u O C 4 l e C 4 q u C 4 s u C 4 q + C 4 g e C 4 o + C 4 o + C 4 o S A o S U 5 E V V M p I F x 1 M D A z Z V x 1 M D A z Z S D g u K L g u L L g u J n g u K L g u J n g u J X g u Y w g K E F V V E 8 p L 0 F 1 d G 9 S Z W 1 v d m V k Q 2 9 s d W 1 u c z E u e + C 4 l e C 5 i O C 4 s + C 4 q u C 4 u O C 4 l C w z f S Z x d W 9 0 O y w m c X V v d D t T Z W N 0 a W 9 u M S / g u K r g u L T g u J n g u I T g u Y n g u L L g u K 3 g u L j g u J X g u K r g u L L g u K v g u I H g u K P g u K P g u K E g K E l O R F V T K S B c d T A w M 2 V c d T A w M 2 U g 4 L i i 4 L i y 4 L i Z 4 L i i 4 L i Z 4 L i V 4 L m M I C h B V V R P K S 9 B d X R v U m V t b 3 Z l Z E N v b H V t b n M x L n v g u K X g u Y j g u L L g u K r g u L j g u J Q s N H 0 m c X V v d D s s J n F 1 b 3 Q 7 U 2 V j d G l v b j E v 4 L i q 4 L i 0 4 L i Z 4 L i E 4 L m J 4 L i y 4 L i t 4 L i 4 4 L i V 4 L i q 4 L i y 4 L i r 4 L i B 4 L i j 4 L i j 4 L i h I C h J T k R V U y k g X H U w M D N l X H U w M D N l I O C 4 o u C 4 s u C 4 m e C 4 o u C 4 m e C 4 l e C 5 j C A o Q V V U T y k v Q X V 0 b 1 J l b W 9 2 Z W R D b 2 x 1 b W 5 z M S 5 7 4 L m A 4 L i b 4 L i l 4 L i 1 4 L m I 4 L i i 4 L i Z I O C 5 g e C 4 m + C 4 p e C 4 h y w 1 f S Z x d W 9 0 O y w m c X V v d D t T Z W N 0 a W 9 u M S / g u K r g u L T g u J n g u I T g u Y n g u L L g u K 3 g u L j g u J X g u K r g u L L g u K v g u I H g u K P g u K P g u K E g K E l O R F V T K S B c d T A w M 2 V c d T A w M 2 U g 4 L i i 4 L i y 4 L i Z 4 L i i 4 L i Z 4 L i V 4 L m M I C h B V V R P K S 9 B d X R v U m V t b 3 Z l Z E N v b H V t b n M x L n s l 4 L m A 4 L i b 4 L i l 4 L i 1 4 L m I 4 L i i 4 L i Z I O C 5 g e C 4 m + C 4 p e C 4 h y w 2 f S Z x d W 9 0 O y w m c X V v d D t T Z W N 0 a W 9 u M S / g u K r g u L T g u J n g u I T g u Y n g u L L g u K 3 g u L j g u J X g u K r g u L L g u K v g u I H g u K P g u K P g u K E g K E l O R F V T K S B c d T A w M 2 V c d T A w M 2 U g 4 L i i 4 L i y 4 L i Z 4 L i i 4 L i Z 4 L i V 4 L m M I C h B V V R P K S 9 B d X R v U m V t b 3 Z l Z E N v b H V t b n M x L n v g u Y D g u K r g u J n g u K 0 g 4 L i L 4 L i 3 4 L m J 4 L i t L D d 9 J n F 1 b 3 Q 7 L C Z x d W 9 0 O 1 N l Y 3 R p b 2 4 x L + C 4 q u C 4 t O C 4 m e C 4 h O C 5 i e C 4 s u C 4 r e C 4 u O C 4 l e C 4 q u C 4 s u C 4 q + C 4 g e C 4 o + C 4 o + C 4 o S A o S U 5 E V V M p I F x 1 M D A z Z V x 1 M D A z Z S D g u K L g u L L g u J n g u K L g u J n g u J X g u Y w g K E F V V E 8 p L 0 F 1 d G 9 S Z W 1 v d m V k Q 2 9 s d W 1 u c z E u e + C 5 g O C 4 q u C 4 m e C 4 r S D g u I L g u L L g u K I s O H 0 m c X V v d D s s J n F 1 b 3 Q 7 U 2 V j d G l v b j E v 4 L i q 4 L i 0 4 L i Z 4 L i E 4 L m J 4 L i y 4 L i t 4 L i 4 4 L i V 4 L i q 4 L i y 4 L i r 4 L i B 4 L i j 4 L i j 4 L i h I C h J T k R V U y k g X H U w M D N l X H U w M D N l I O C 4 o u C 4 s u C 4 m e C 4 o u C 4 m e C 4 l e C 5 j C A o Q V V U T y k v Q X V 0 b 1 J l b W 9 2 Z W R D b 2 x 1 b W 5 z M S 5 7 4 L i b 4 L i j 4 L i 0 4 L i h 4 L i y 4 L i T I C j g u K v g u L j g u Y n g u J k p L D l 9 J n F 1 b 3 Q 7 L C Z x d W 9 0 O 1 N l Y 3 R p b 2 4 x L + C 4 q u C 4 t O C 4 m e C 4 h O C 5 i e C 4 s u C 4 r e C 4 u O C 4 l e C 4 q u C 4 s u C 4 q + C 4 g e C 4 o + C 4 o + C 4 o S A o S U 5 E V V M p I F x 1 M D A z Z V x 1 M D A z Z S D g u K L g u L L g u J n g u K L g u J n g u J X g u Y w g K E F V V E 8 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i 4 L i y 4 L i Z 4 L i i 4 L i Z 4 L i V 4 L m M I C h B V V R P K S 9 B d X R v U m V t b 3 Z l Z E N v b H V t b n M x L n v g u K v g u K X g u L H g u I H g u J f g u K P g u L H g u J 7 g u K L g u Y w s M H 0 m c X V v d D s s J n F 1 b 3 Q 7 U 2 V j d G l v b j E v 4 L i q 4 L i 0 4 L i Z 4 L i E 4 L m J 4 L i y 4 L i t 4 L i 4 4 L i V 4 L i q 4 L i y 4 L i r 4 L i B 4 L i j 4 L i j 4 L i h I C h J T k R V U y k g X H U w M D N l X H U w M D N l I O C 4 o u C 4 s u C 4 m e C 4 o u C 4 m e C 4 l e C 5 j C A o Q V V U T y k v Q X V 0 b 1 J l b W 9 2 Z W R D b 2 x 1 b W 5 z M S 5 7 4 L m A 4 L i b 4 L i 0 4 L i U L D F 9 J n F 1 b 3 Q 7 L C Z x d W 9 0 O 1 N l Y 3 R p b 2 4 x L + C 4 q u C 4 t O C 4 m e C 4 h O C 5 i e C 4 s u C 4 r e C 4 u O C 4 l e C 4 q u C 4 s u C 4 q + C 4 g e C 4 o + C 4 o + C 4 o S A o S U 5 E V V M p I F x 1 M D A z Z V x 1 M D A z Z S D g u K L g u L L g u J n g u K L g u J n g u J X g u Y w g K E F V V E 8 p L 0 F 1 d G 9 S Z W 1 v d m V k Q 2 9 s d W 1 u c z E u e + C 4 q u C 4 u e C 4 h + C 4 q u C 4 u O C 4 l C w y f S Z x d W 9 0 O y w m c X V v d D t T Z W N 0 a W 9 u M S / g u K r g u L T g u J n g u I T g u Y n g u L L g u K 3 g u L j g u J X g u K r g u L L g u K v g u I H g u K P g u K P g u K E g K E l O R F V T K S B c d T A w M 2 V c d T A w M 2 U g 4 L i i 4 L i y 4 L i Z 4 L i i 4 L i Z 4 L i V 4 L m M I C h B V V R P K S 9 B d X R v U m V t b 3 Z l Z E N v b H V t b n M x L n v g u J X g u Y j g u L P g u K r g u L j g u J Q s M 3 0 m c X V v d D s s J n F 1 b 3 Q 7 U 2 V j d G l v b j E v 4 L i q 4 L i 0 4 L i Z 4 L i E 4 L m J 4 L i y 4 L i t 4 L i 4 4 L i V 4 L i q 4 L i y 4 L i r 4 L i B 4 L i j 4 L i j 4 L i h I C h J T k R V U y k g X H U w M D N l X H U w M D N l I O C 4 o u C 4 s u C 4 m e C 4 o u C 4 m e C 4 l e C 5 j C A o Q V V U T y k v Q X V 0 b 1 J l b W 9 2 Z W R D b 2 x 1 b W 5 z M S 5 7 4 L i l 4 L m I 4 L i y 4 L i q 4 L i 4 4 L i U L D R 9 J n F 1 b 3 Q 7 L C Z x d W 9 0 O 1 N l Y 3 R p b 2 4 x L + C 4 q u C 4 t O C 4 m e C 4 h O C 5 i e C 4 s u C 4 r e C 4 u O C 4 l e C 4 q u C 4 s u C 4 q + C 4 g e C 4 o + C 4 o + C 4 o S A o S U 5 E V V M p I F x 1 M D A z Z V x 1 M D A z Z S D g u K L g u L L g u J n g u K L g u J n g u J X g u Y w g K E F V V E 8 p L 0 F 1 d G 9 S Z W 1 v d m V k Q 2 9 s d W 1 u c z E u e + C 5 g O C 4 m + C 4 p e C 4 t e C 5 i O C 4 o u C 4 m S D g u Y H g u J v g u K X g u I c s N X 0 m c X V v d D s s J n F 1 b 3 Q 7 U 2 V j d G l v b j E v 4 L i q 4 L i 0 4 L i Z 4 L i E 4 L m J 4 L i y 4 L i t 4 L i 4 4 L i V 4 L i q 4 L i y 4 L i r 4 L i B 4 L i j 4 L i j 4 L i h I C h J T k R V U y k g X H U w M D N l X H U w M D N l I O C 4 o u C 4 s u C 4 m e C 4 o u C 4 m e C 4 l e C 5 j C A o Q V V U T y k v Q X V 0 b 1 J l b W 9 2 Z W R D b 2 x 1 b W 5 z M S 5 7 J e C 5 g O C 4 m + C 4 p e C 4 t e C 5 i O C 4 o u C 4 m S D g u Y H g u J v g u K X g u I c s N n 0 m c X V v d D s s J n F 1 b 3 Q 7 U 2 V j d G l v b j E v 4 L i q 4 L i 0 4 L i Z 4 L i E 4 L m J 4 L i y 4 L i t 4 L i 4 4 L i V 4 L i q 4 L i y 4 L i r 4 L i B 4 L i j 4 L i j 4 L i h I C h J T k R V U y k g X H U w M D N l X H U w M D N l I O C 4 o u C 4 s u C 4 m e C 4 o u C 4 m e C 4 l e C 5 j C A o Q V V U T y k v Q X V 0 b 1 J l b W 9 2 Z W R D b 2 x 1 b W 5 z M S 5 7 4 L m A 4 L i q 4 L i Z 4 L i t I O C 4 i + C 4 t + C 5 i e C 4 r S w 3 f S Z x d W 9 0 O y w m c X V v d D t T Z W N 0 a W 9 u M S / g u K r g u L T g u J n g u I T g u Y n g u L L g u K 3 g u L j g u J X g u K r g u L L g u K v g u I H g u K P g u K P g u K E g K E l O R F V T K S B c d T A w M 2 V c d T A w M 2 U g 4 L i i 4 L i y 4 L i Z 4 L i i 4 L i Z 4 L i V 4 L m M I C h B V V R P K S 9 B d X R v U m V t b 3 Z l Z E N v b H V t b n M x L n v g u Y D g u K r g u J n g u K 0 g 4 L i C 4 L i y 4 L i i L D h 9 J n F 1 b 3 Q 7 L C Z x d W 9 0 O 1 N l Y 3 R p b 2 4 x L + C 4 q u C 4 t O C 4 m e C 4 h O C 5 i e C 4 s u C 4 r e C 4 u O C 4 l e C 4 q u C 4 s u C 4 q + C 4 g e C 4 o + C 4 o + C 4 o S A o S U 5 E V V M p I F x 1 M D A z Z V x 1 M D A z Z S D g u K L g u L L g u J n g u K L g u J n g u J X g u Y w g K E F V V E 8 p L 0 F 1 d G 9 S Z W 1 v d m V k Q 2 9 s d W 1 u c z E u e + C 4 m + C 4 o + C 4 t O C 4 o e C 4 s u C 4 k y A o 4 L i r 4 L i 4 4 L m J 4 L i Z K S w 5 f S Z x d W 9 0 O y w m c X V v d D t T Z W N 0 a W 9 u M S / g u K r g u L T g u J n g u I T g u Y n g u L L g u K 3 g u L j g u J X g u K r g u L L g u K v g u I H g u K P g u K P g u K E g K E l O R F V T K S B c d T A w M 2 V c d T A w M 2 U g 4 L i i 4 L i y 4 L i Z 4 L i i 4 L i Z 4 L i V 4 L m M I C h B V V R P 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0 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Q 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z U 0 M D E z N 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n 4 L i x 4 L i q 4 L i U 4 L i 4 4 L i t 4 L i 4 4 L i V 4 L i q 4 L i y 4 L i r 4 L i B 4 L i j 4 L i j 4 L i h 4 L m B 4 L i l 4 L i w 4 L m A 4 L i E 4 L i j 4 L i 3 4 L m I 4 L i t 4 L i H 4 L i I 4 L i x 4 L i B 4 L i j I C h J T U 0 p L 0 F 1 d G 9 S Z W 1 v d m V k Q 2 9 s d W 1 u c z E u e + C 4 q + C 4 p e C 4 s e C 4 g e C 4 l + C 4 o + C 4 s e C 4 n u C 4 o u C 5 j C w w 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t O C 4 l C w x f S Z x d W 9 0 O y w m c X V v d D t T Z W N 0 a W 9 u M S / g u K r g u L T g u J n g u I T g u Y n g u L L g u K 3 g u L j g u J X g u K r g u L L g u K v g u I H g u K P g u K P g u K E g K E l O R F V T K S B c d T A w M 2 V c d T A w M 2 U g 4 L i n 4 L i x 4 L i q 4 L i U 4 L i 4 4 L i t 4 L i 4 4 L i V 4 L i q 4 L i y 4 L i r 4 L i B 4 L i j 4 L i j 4 L i h 4 L m B 4 L i l 4 L i w 4 L m A 4 L i E 4 L i j 4 L i 3 4 L m I 4 L i t 4 L i H 4 L i I 4 L i x 4 L i B 4 L i j I C h J T U 0 p L 0 F 1 d G 9 S Z W 1 v d m V k Q 2 9 s d W 1 u c z E u e + C 4 q u C 4 u e C 4 h + C 4 q u C 4 u O C 4 l C w y f S Z x d W 9 0 O y w m c X V v d D t T Z W N 0 a W 9 u M S / g u K r g u L T g u J n g u I T g u Y n g u L L g u K 3 g u L j g u J X g u K r g u L L g u K v g u I H g u K P g u K P g u K E g K E l O R F V T K S B c d T A w M 2 V c d T A w M 2 U g 4 L i n 4 L i x 4 L i q 4 L i U 4 L i 4 4 L i t 4 L i 4 4 L i V 4 L i q 4 L i y 4 L i r 4 L i B 4 L i j 4 L i j 4 L i h 4 L m B 4 L i l 4 L i w 4 L m A 4 L i E 4 L i j 4 L i 3 4 L m I 4 L i t 4 L i H 4 L i I 4 L i x 4 L i B 4 L i j I C h J T U 0 p L 0 F 1 d G 9 S Z W 1 v d m V k Q 2 9 s d W 1 u c z E u e + C 4 l e C 5 i O C 4 s + C 4 q u C 4 u O C 4 l C w z f S Z x d W 9 0 O y w m c X V v d D t T Z W N 0 a W 9 u M S / g u K r g u L T g u J n g u I T g u Y n g u L L g u K 3 g u L j g u J X g u K r g u L L g u K v g u I H g u K P g u K P g u K E g K E l O R F V T K S B c d T A w M 2 V c d T A w M 2 U g 4 L i n 4 L i x 4 L i q 4 L i U 4 L i 4 4 L i t 4 L i 4 4 L i V 4 L i q 4 L i y 4 L i r 4 L i B 4 L i j 4 L i j 4 L i h 4 L m B 4 L i l 4 L i w 4 L m A 4 L i E 4 L i j 4 L i 3 4 L m I 4 L i t 4 L i H 4 L i I 4 L i x 4 L i B 4 L i j I C h J T U 0 p L 0 F 1 d G 9 S Z W 1 v d m V k Q 2 9 s d W 1 u c z E u e + C 4 p e C 5 i O C 4 s u C 4 q u C 4 u O C 4 l C w 0 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p e C 4 t e C 5 i O C 4 o u C 4 m S D g u Y H g u J v g u K X g u I c s N X 0 m c X V v d D s s J n F 1 b 3 Q 7 U 2 V j d G l v b j E v 4 L i q 4 L i 0 4 L i Z 4 L i E 4 L m J 4 L i y 4 L i t 4 L i 4 4 L i V 4 L i q 4 L i y 4 L i r 4 L i B 4 L i j 4 L i j 4 L i h I C h J T k R V U y k g X H U w M D N l X H U w M D N l I O C 4 p + C 4 s e C 4 q u C 4 l O C 4 u O C 4 r e C 4 u O C 4 l e C 4 q u C 4 s u C 4 q + C 4 g e C 4 o + C 4 o + C 4 o e C 5 g e C 4 p e C 4 s O C 5 g O C 4 h O C 4 o + C 4 t + C 5 i O C 4 r e C 4 h + C 4 i O C 4 s e C 4 g e C 4 o y A o S U 1 N K S 9 B d X R v U m V t b 3 Z l Z E N v b H V t b n M x L n s l 4 L m A 4 L i b 4 L i l 4 L i 1 4 L m I 4 L i i 4 L i Z I O C 5 g e C 4 m + C 4 p e C 4 h y w 2 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v g u L f g u Y n g u K 0 s N 3 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C 4 L i y 4 L i i L D h 9 J n F 1 b 3 Q 7 L C Z x d W 9 0 O 1 N l Y 3 R p b 2 4 x L + C 4 q u C 4 t O C 4 m e C 4 h O C 5 i e C 4 s u C 4 r e C 4 u O C 4 l e C 4 q u C 4 s u C 4 q + C 4 g e C 4 o + C 4 o + C 4 o S A o S U 5 E V V M p I F x 1 M D A z Z V x 1 M D A z Z S D g u K f g u L H g u K r g u J T g u L j g u K 3 g u L j g u J X g u K r g u L L g u K v g u I H g u K P g u K P g u K H g u Y H g u K X g u L D g u Y D g u I T g u K P g u L f g u Y j g u K 3 g u I f g u I j g u L H g u I H g u K M g K E l N T S k v Q X V 0 b 1 J l b W 9 2 Z W R D b 2 x 1 b W 5 z M S 5 7 4 L i b 4 L i j 4 L i 0 4 L i h 4 L i y 4 L i T I C j g u K v g u L j g u Y n g u J k p L D l 9 J n F 1 b 3 Q 7 L C Z x d W 9 0 O 1 N l Y 3 R p b 2 4 x L + C 4 q u C 4 t O C 4 m e C 4 h O C 5 i e C 4 s u C 4 r e C 4 u O C 4 l e C 4 q u C 4 s u C 4 q + C 4 g e C 4 o + C 4 o + C 4 o S A o S U 5 E V V M p I F x 1 M D A z Z V x 1 M D A z Z S D g u K f g u L H g u K r g u J T g u L j g u K 3 g u L j g u J X g u K r g u L L g u K v g u I H g u K P g u K P g u K H g u Y H g u K X g u L D g u Y D g u I T g u K P g u L f g u Y j g u K 3 g u I f g u I j g u L H g u I H g u K M g K E l N T S 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K f g u L H g u K r g u J T g u L j g u K 3 g u L j g u J X g u K r g u L L g u K v g u I H g u K P g u K P g u K H g u Y H g u K X g u L D g u Y D g u I T g u K P g u L f g u Y j g u K 3 g u I f g u I j g u L H g u I H g u K M g K E l N T S k v Q X V 0 b 1 J l b W 9 2 Z W R D b 2 x 1 b W 5 z M S 5 7 4 L i r 4 L i l 4 L i x 4 L i B 4 L i X 4 L i j 4 L i x 4 L i e 4 L i i 4 L m M L D B 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0 4 L i U L D F 9 J n F 1 b 3 Q 7 L C Z x d W 9 0 O 1 N l Y 3 R p b 2 4 x L + C 4 q u C 4 t O C 4 m e C 4 h O C 5 i e C 4 s u C 4 r e C 4 u O C 4 l e C 4 q u C 4 s u C 4 q + C 4 g e C 4 o + C 4 o + C 4 o S A o S U 5 E V V M p I F x 1 M D A z Z V x 1 M D A z Z S D g u K f g u L H g u K r g u J T g u L j g u K 3 g u L j g u J X g u K r g u L L g u K v g u I H g u K P g u K P g u K H g u Y H g u K X g u L D g u Y D g u I T g u K P g u L f g u Y j g u K 3 g u I f g u I j g u L H g u I H g u K M g K E l N T S k v Q X V 0 b 1 J l b W 9 2 Z W R D b 2 x 1 b W 5 z M S 5 7 4 L i q 4 L i 5 4 L i H 4 L i q 4 L i 4 4 L i U L D J 9 J n F 1 b 3 Q 7 L C Z x d W 9 0 O 1 N l Y 3 R p b 2 4 x L + C 4 q u C 4 t O C 4 m e C 4 h O C 5 i e C 4 s u C 4 r e C 4 u O C 4 l e C 4 q u C 4 s u C 4 q + C 4 g e C 4 o + C 4 o + C 4 o S A o S U 5 E V V M p I F x 1 M D A z Z V x 1 M D A z Z S D g u K f g u L H g u K r g u J T g u L j g u K 3 g u L j g u J X g u K r g u L L g u K v g u I H g u K P g u K P g u K H g u Y H g u K X g u L D g u Y D g u I T g u K P g u L f g u Y j g u K 3 g u I f g u I j g u L H g u I H g u K M g K E l N T S k v Q X V 0 b 1 J l b W 9 2 Z W R D b 2 x 1 b W 5 z M S 5 7 4 L i V 4 L m I 4 L i z 4 L i q 4 L i 4 4 L i U L D N 9 J n F 1 b 3 Q 7 L C Z x d W 9 0 O 1 N l Y 3 R p b 2 4 x L + C 4 q u C 4 t O C 4 m e C 4 h O C 5 i e C 4 s u C 4 r e C 4 u O C 4 l e C 4 q u C 4 s u C 4 q + C 4 g e C 4 o + C 4 o + C 4 o S A o S U 5 E V V M p I F x 1 M D A z Z V x 1 M D A z Z S D g u K f g u L H g u K r g u J T g u L j g u K 3 g u L j g u J X g u K r g u L L g u K v g u I H g u K P g u K P g u K H g u Y H g u K X g u L D g u Y D g u I T g u K P g u L f g u Y j g u K 3 g u I f g u I j g u L H g u I H g u K M g K E l N T S k v Q X V 0 b 1 J l b W 9 2 Z W R D b 2 x 1 b W 5 z M S 5 7 4 L i l 4 L m I 4 L i y 4 L i q 4 L i 4 4 L i U L D R 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l 4 L i 1 4 L m I 4 L i i 4 L i Z I O C 5 g e C 4 m + C 4 p e C 4 h y w 1 f S Z x d W 9 0 O y w m c X V v d D t T Z W N 0 a W 9 u M S / g u K r g u L T g u J n g u I T g u Y n g u L L g u K 3 g u L j g u J X g u K r g u L L g u K v g u I H g u K P g u K P g u K E g K E l O R F V T K S B c d T A w M 2 V c d T A w M 2 U g 4 L i n 4 L i x 4 L i q 4 L i U 4 L i 4 4 L i t 4 L i 4 4 L i V 4 L i q 4 L i y 4 L i r 4 L i B 4 L i j 4 L i j 4 L i h 4 L m B 4 L i l 4 L i w 4 L m A 4 L i E 4 L i j 4 L i 3 4 L m I 4 L i t 4 L i H 4 L i I 4 L i x 4 L i B 4 L i j I C h J T U 0 p L 0 F 1 d G 9 S Z W 1 v d m V k Q 2 9 s d W 1 u c z E u e y X g u Y D g u J v g u K X g u L X g u Y j g u K L g u J k g 4 L m B 4 L i b 4 L i l 4 L i H L D Z 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i + C 4 t + C 5 i e C 4 r S w 3 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L g u L L g u K I s O H 0 m c X V v d D s s J n F 1 b 3 Q 7 U 2 V j d G l v b j E v 4 L i q 4 L i 0 4 L i Z 4 L i E 4 L m J 4 L i y 4 L i t 4 L i 4 4 L i V 4 L i q 4 L i y 4 L i r 4 L i B 4 L i j 4 L i j 4 L i h I C h J T k R V U y k g X H U w M D N l X H U w M D N l I O C 4 p + C 4 s e C 4 q u C 4 l O C 4 u O C 4 r e C 4 u O C 4 l e C 4 q u C 4 s u C 4 q + C 4 g e C 4 o + C 4 o + C 4 o e C 5 g e C 4 p e C 4 s O C 5 g O C 4 h O C 4 o + C 4 t + C 5 i O C 4 r e C 4 h + C 4 i O C 4 s e C 4 g e C 4 o y A o S U 1 N K S 9 B d X R v U m V t b 3 Z l Z E N v b H V t b n M x L n v g u J v g u K P g u L T g u K H g u L L g u J M g K O C 4 q + C 4 u O C 5 i e C 4 m S k s O X 0 m c X V v d D s s J n F 1 b 3 Q 7 U 2 V j d G l v b j E v 4 L i q 4 L i 0 4 L i Z 4 L i E 4 L m J 4 L i y 4 L i t 4 L i 4 4 L i V 4 L i q 4 L i y 4 L i r 4 L i B 4 L i j 4 L i j 4 L i h I C h J T k R V U y k g X H U w M D N l X H U w M D N l I O C 4 p + C 4 s e C 4 q u C 4 l O C 4 u O C 4 r e C 4 u O C 4 l e C 4 q u C 4 s u C 4 q + C 4 g e C 4 o + C 4 o + C 4 o e C 5 g e C 4 p e C 4 s O C 5 g O C 4 h O C 4 o + C 4 t + C 5 i O C 4 r e C 4 h + C 4 i O C 4 s e C 4 g e C 4 o y A o S U 1 N 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0 K S 9 E Y X R h M T E 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O D Q x M T E y M 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Y H g u J / g u I r g u L H g u Y j g u J k g K E Z B U 0 h J T 0 4 p L 0 F 1 d G 9 S Z W 1 v d m V k Q 2 9 s d W 1 u c z E u e + C 4 q + C 4 p e C 4 s e C 4 g e C 4 l + C 4 o + C 4 s e C 4 n u C 4 o u C 5 j C w w f S Z x d W 9 0 O y w m c X V v d D t T Z W N 0 a W 9 u M S / g u K r g u L T g u J n g u I T g u Y n g u L L g u K 3 g u L j g u J v g u Y L g u K D g u I T g u J r g u K P g u L T g u Y L g u K D g u I Q g K E N P T l N V T V A p I F x 1 M D A z Z V x 1 M D A z Z S D g u Y H g u J / g u I r g u L H g u Y j g u J k g K E Z B U 0 h J T 0 4 p L 0 F 1 d G 9 S Z W 1 v d m V k Q 2 9 s d W 1 u c z E u e + C 5 g O C 4 m + C 4 t O C 4 l C w x f S Z x d W 9 0 O y w m c X V v d D t T Z W N 0 a W 9 u M S / g u K r g u L T g u J n g u I T g u Y n g u L L g u K 3 g u L j g u J v g u Y L g u K D g u I T g u J r g u K P g u L T g u Y L g u K D g u I Q g K E N P T l N V T V A p I F x 1 M D A z Z V x 1 M D A z Z S D g u Y H g u J / g u I r g u L H g u Y j g u J k g K E Z B U 0 h J T 0 4 p L 0 F 1 d G 9 S Z W 1 v d m V k Q 2 9 s d W 1 u c z E u e + C 4 q u C 4 u e C 4 h + C 4 q u C 4 u O C 4 l C w y f S Z x d W 9 0 O y w m c X V v d D t T Z W N 0 a W 9 u M S / g u K r g u L T g u J n g u I T g u Y n g u L L g u K 3 g u L j g u J v g u Y L g u K D g u I T g u J r g u K P g u L T g u Y L g u K D g u I Q g K E N P T l N V T V A p I F x 1 M D A z Z V x 1 M D A z Z S D g u Y H g u J / g u I r g u L H g u Y j g u J k g K E Z B U 0 h J T 0 4 p L 0 F 1 d G 9 S Z W 1 v d m V k Q 2 9 s d W 1 u c z E u e + C 4 l e C 5 i O C 4 s + C 4 q u C 4 u O C 4 l C w z f S Z x d W 9 0 O y w m c X V v d D t T Z W N 0 a W 9 u M S / g u K r g u L T g u J n g u I T g u Y n g u L L g u K 3 g u L j g u J v g u Y L g u K D g u I T g u J r g u K P g u L T g u Y L g u K D g u I Q g K E N P T l N V T V A p I F x 1 M D A z Z V x 1 M D A z Z S D g u Y H g u J / g u I r g u L H g u Y j g u J k g K E Z B U 0 h J T 0 4 p L 0 F 1 d G 9 S Z W 1 v d m V k Q 2 9 s d W 1 u c z E u e + C 4 p e C 5 i O C 4 s u C 4 q u C 4 u O C 4 l C w 0 f S Z x d W 9 0 O y w m c X V v d D t T Z W N 0 a W 9 u M S / g u K r g u L T g u J n g u I T g u Y n g u L L g u K 3 g u L j g u J v g u Y L g u K D g u I T g u J r g u K P g u L T g u Y L g u K D g u I Q g K E N P T l N V T V A p I F x 1 M D A z Z V x 1 M D A z Z S D g u Y H g u J / g u I r g u L H g u Y j g u J k g K E Z B U 0 h J T 0 4 p L 0 F 1 d G 9 S Z W 1 v d m V k Q 2 9 s d W 1 u c z E u e + C 5 g O C 4 m + C 4 p e C 4 t e C 5 i O C 4 o u C 4 m S D g u Y H g u J v g u K X g u I c s N X 0 m c X V v d D s s J n F 1 b 3 Q 7 U 2 V j d G l v b j E v 4 L i q 4 L i 0 4 L i Z 4 L i E 4 L m J 4 L i y 4 L i t 4 L i 4 4 L i b 4 L m C 4 L i g 4 L i E 4 L i a 4 L i j 4 L i 0 4 L m C 4 L i g 4 L i E I C h D T 0 5 T V U 1 Q K S B c d T A w M 2 V c d T A w M 2 U g 4 L m B 4 L i f 4 L i K 4 L i x 4 L m I 4 L i Z I C h G Q V N I S U 9 O K S 9 B d X R v U m V t b 3 Z l Z E N v b H V t b n M x L n s l 4 L m A 4 L i b 4 L i l 4 L i 1 4 L m I 4 L i i 4 L i Z I O C 5 g e C 4 m + C 4 p e C 4 h y w 2 f S Z x d W 9 0 O y w m c X V v d D t T Z W N 0 a W 9 u M S / g u K r g u L T g u J n g u I T g u Y n g u L L g u K 3 g u L j g u J v g u Y L g u K D g u I T g u J r g u K P g u L T g u Y L g u K D g u I Q g K E N P T l N V T V A p I F x 1 M D A z Z V x 1 M D A z Z S D g u Y H g u J / g u I r g u L H g u Y j g u J k g K E Z B U 0 h J T 0 4 p L 0 F 1 d G 9 S Z W 1 v d m V k Q 2 9 s d W 1 u c z E u e + C 5 g O C 4 q u C 4 m e C 4 r S D g u I v g u L f g u Y n g u K 0 s N 3 0 m c X V v d D s s J n F 1 b 3 Q 7 U 2 V j d G l v b j E v 4 L i q 4 L i 0 4 L i Z 4 L i E 4 L m J 4 L i y 4 L i t 4 L i 4 4 L i b 4 L m C 4 L i g 4 L i E 4 L i a 4 L i j 4 L i 0 4 L m C 4 L i g 4 L i E I C h D T 0 5 T V U 1 Q K S B c d T A w M 2 V c d T A w M 2 U g 4 L m B 4 L i f 4 L i K 4 L i x 4 L m I 4 L i Z I C h G Q V N I S U 9 O K S 9 B d X R v U m V t b 3 Z l Z E N v b H V t b n M x L n v g u Y D g u K r g u J n g u K 0 g 4 L i C 4 L i y 4 L i i L D h 9 J n F 1 b 3 Q 7 L C Z x d W 9 0 O 1 N l Y 3 R p b 2 4 x L + C 4 q u C 4 t O C 4 m e C 4 h O C 5 i e C 4 s u C 4 r e C 4 u O C 4 m + C 5 g u C 4 o O C 4 h O C 4 m u C 4 o + C 4 t O C 5 g u C 4 o O C 4 h C A o Q 0 9 O U 1 V N U C k g X H U w M D N l X H U w M D N l I O C 5 g e C 4 n + C 4 i u C 4 s e C 5 i O C 4 m S A o R k F T S E l P T i k v Q X V 0 b 1 J l b W 9 2 Z W R D b 2 x 1 b W 5 z M S 5 7 4 L i b 4 L i j 4 L i 0 4 L i h 4 L i y 4 L i T I C j g u K v g u L j g u Y n g u J k p L D l 9 J n F 1 b 3 Q 7 L C Z x d W 9 0 O 1 N l Y 3 R p b 2 4 x L + C 4 q u C 4 t O C 4 m e C 4 h O C 5 i e C 4 s u C 4 r e C 4 u O C 4 m + C 5 g u C 4 o O C 4 h O C 4 m u C 4 o + C 4 t O C 5 g u C 4 o O C 4 h C A o Q 0 9 O U 1 V N U C k g X H U w M D N l X H U w M D N l I O C 5 g e C 4 n + C 4 i u C 4 s e C 5 i O C 4 m S A o R k F T S E l P T i k v Q X V 0 b 1 J l b W 9 2 Z W R D b 2 x 1 b W 5 z M S 5 7 4 L i h 4 L i 5 4 L i l 4 L i E 4 L m I 4 L i y I C h c d T A w M j c w M D A g 4 L i a 4 L i y 4 L i X K S w x M H 0 m c X V v d D t d L C Z x d W 9 0 O 0 N v b H V t b k N v d W 5 0 J n F 1 b 3 Q 7 O j E x L C Z x d W 9 0 O 0 t l e U N v b H V t b k 5 h b W V z J n F 1 b 3 Q 7 O l t d L C Z x d W 9 0 O 0 N v b H V t b k l k Z W 5 0 a X R p Z X M m c X V v d D s 6 W y Z x d W 9 0 O 1 N l Y 3 R p b 2 4 x L + C 4 q u C 4 t O C 4 m e C 4 h O C 5 i e C 4 s u C 4 r e C 4 u O C 4 m + C 5 g u C 4 o O C 4 h O C 4 m u C 4 o + C 4 t O C 5 g u C 4 o O C 4 h C A o Q 0 9 O U 1 V N U C k g X H U w M D N l X H U w M D N l I O C 5 g e C 4 n + C 4 i u C 4 s e C 5 i O C 4 m S A o R k F T S E l P T i k v Q X V 0 b 1 J l b W 9 2 Z W R D b 2 x 1 b W 5 z M S 5 7 4 L i r 4 L i l 4 L i x 4 L i B 4 L i X 4 L i j 4 L i x 4 L i e 4 L i i 4 L m M L D B 9 J n F 1 b 3 Q 7 L C Z x d W 9 0 O 1 N l Y 3 R p b 2 4 x L + C 4 q u C 4 t O C 4 m e C 4 h O C 5 i e C 4 s u C 4 r e C 4 u O C 4 m + C 5 g u C 4 o O C 4 h O C 4 m u C 4 o + C 4 t O C 5 g u C 4 o O C 4 h C A o Q 0 9 O U 1 V N U C k g X H U w M D N l X H U w M D N l I O C 5 g e C 4 n + C 4 i u C 4 s e C 5 i O C 4 m S A o R k F T S E l P T i k v Q X V 0 b 1 J l b W 9 2 Z W R D b 2 x 1 b W 5 z M S 5 7 4 L m A 4 L i b 4 L i 0 4 L i U L D F 9 J n F 1 b 3 Q 7 L C Z x d W 9 0 O 1 N l Y 3 R p b 2 4 x L + C 4 q u C 4 t O C 4 m e C 4 h O C 5 i e C 4 s u C 4 r e C 4 u O C 4 m + C 5 g u C 4 o O C 4 h O C 4 m u C 4 o + C 4 t O C 5 g u C 4 o O C 4 h C A o Q 0 9 O U 1 V N U C k g X H U w M D N l X H U w M D N l I O C 5 g e C 4 n + C 4 i u C 4 s e C 5 i O C 4 m S A o R k F T S E l P T i k v Q X V 0 b 1 J l b W 9 2 Z W R D b 2 x 1 b W 5 z M S 5 7 4 L i q 4 L i 5 4 L i H 4 L i q 4 L i 4 4 L i U L D J 9 J n F 1 b 3 Q 7 L C Z x d W 9 0 O 1 N l Y 3 R p b 2 4 x L + C 4 q u C 4 t O C 4 m e C 4 h O C 5 i e C 4 s u C 4 r e C 4 u O C 4 m + C 5 g u C 4 o O C 4 h O C 4 m u C 4 o + C 4 t O C 5 g u C 4 o O C 4 h C A o Q 0 9 O U 1 V N U C k g X H U w M D N l X H U w M D N l I O C 5 g e C 4 n + C 4 i u C 4 s e C 5 i O C 4 m S A o R k F T S E l P T i k v Q X V 0 b 1 J l b W 9 2 Z W R D b 2 x 1 b W 5 z M S 5 7 4 L i V 4 L m I 4 L i z 4 L i q 4 L i 4 4 L i U L D N 9 J n F 1 b 3 Q 7 L C Z x d W 9 0 O 1 N l Y 3 R p b 2 4 x L + C 4 q u C 4 t O C 4 m e C 4 h O C 5 i e C 4 s u C 4 r e C 4 u O C 4 m + C 5 g u C 4 o O C 4 h O C 4 m u C 4 o + C 4 t O C 5 g u C 4 o O C 4 h C A o Q 0 9 O U 1 V N U C k g X H U w M D N l X H U w M D N l I O C 5 g e C 4 n + C 4 i u C 4 s e C 5 i O C 4 m S A o R k F T S E l P T i k v Q X V 0 b 1 J l b W 9 2 Z W R D b 2 x 1 b W 5 z M S 5 7 4 L i l 4 L m I 4 L i y 4 L i q 4 L i 4 4 L i U L D R 9 J n F 1 b 3 Q 7 L C Z x d W 9 0 O 1 N l Y 3 R p b 2 4 x L + C 4 q u C 4 t O C 4 m e C 4 h O C 5 i e C 4 s u C 4 r e C 4 u O C 4 m + C 5 g u C 4 o O C 4 h O C 4 m u C 4 o + C 4 t O C 5 g u C 4 o O C 4 h C A o Q 0 9 O U 1 V N U C k g X H U w M D N l X H U w M D N l I O C 5 g e C 4 n + C 4 i u C 4 s e C 5 i O C 4 m S A o R k F T S E l P T i k v Q X V 0 b 1 J l b W 9 2 Z W R D b 2 x 1 b W 5 z M S 5 7 4 L m A 4 L i b 4 L i l 4 L i 1 4 L m I 4 L i i 4 L i Z I O C 5 g e C 4 m + C 4 p e C 4 h y w 1 f S Z x d W 9 0 O y w m c X V v d D t T Z W N 0 a W 9 u M S / g u K r g u L T g u J n g u I T g u Y n g u L L g u K 3 g u L j g u J v g u Y L g u K D g u I T g u J r g u K P g u L T g u Y L g u K D g u I Q g K E N P T l N V T V A p I F x 1 M D A z Z V x 1 M D A z Z S D g u Y H g u J / g u I r g u L H g u Y j g u J k g K E Z B U 0 h J T 0 4 p L 0 F 1 d G 9 S Z W 1 v d m V k Q 2 9 s d W 1 u c z E u e y X g u Y D g u J v g u K X g u L X g u Y j g u K L g u J k g 4 L m B 4 L i b 4 L i l 4 L i H L D Z 9 J n F 1 b 3 Q 7 L C Z x d W 9 0 O 1 N l Y 3 R p b 2 4 x L + C 4 q u C 4 t O C 4 m e C 4 h O C 5 i e C 4 s u C 4 r e C 4 u O C 4 m + C 5 g u C 4 o O C 4 h O C 4 m u C 4 o + C 4 t O C 5 g u C 4 o O C 4 h C A o Q 0 9 O U 1 V N U C k g X H U w M D N l X H U w M D N l I O C 5 g e C 4 n + C 4 i u C 4 s e C 5 i O C 4 m S A o R k F T S E l P T i k v Q X V 0 b 1 J l b W 9 2 Z W R D b 2 x 1 b W 5 z M S 5 7 4 L m A 4 L i q 4 L i Z 4 L i t I O C 4 i + C 4 t + C 5 i e C 4 r S w 3 f S Z x d W 9 0 O y w m c X V v d D t T Z W N 0 a W 9 u M S / g u K r g u L T g u J n g u I T g u Y n g u L L g u K 3 g u L j g u J v g u Y L g u K D g u I T g u J r g u K P g u L T g u Y L g u K D g u I Q g K E N P T l N V T V A p I F x 1 M D A z Z V x 1 M D A z Z S D g u Y H g u J / g u I r g u L H g u Y j g u J k g K E Z B U 0 h J T 0 4 p L 0 F 1 d G 9 S Z W 1 v d m V k Q 2 9 s d W 1 u c z E u e + C 5 g O C 4 q u C 4 m e C 4 r S D g u I L g u L L g u K I s O H 0 m c X V v d D s s J n F 1 b 3 Q 7 U 2 V j d G l v b j E v 4 L i q 4 L i 0 4 L i Z 4 L i E 4 L m J 4 L i y 4 L i t 4 L i 4 4 L i b 4 L m C 4 L i g 4 L i E 4 L i a 4 L i j 4 L i 0 4 L m C 4 L i g 4 L i E I C h D T 0 5 T V U 1 Q K S B c d T A w M 2 V c d T A w M 2 U g 4 L m B 4 L i f 4 L i K 4 L i x 4 L m I 4 L i Z I C h G Q V N I S U 9 O K S 9 B d X R v U m V t b 3 Z l Z E N v b H V t b n M x L n v g u J v g u K P g u L T g u K H g u L L g u J M g K O C 4 q + C 4 u O C 5 i e C 4 m S k s O X 0 m c X V v d D s s J n F 1 b 3 Q 7 U 2 V j d G l v b j E v 4 L i q 4 L i 0 4 L i Z 4 L i E 4 L m J 4 L i y 4 L i t 4 L i 4 4 L i b 4 L m C 4 L i g 4 L i E 4 L i a 4 L i j 4 L i 0 4 L m C 4 L i g 4 L i E I C h D T 0 5 T V U 1 Q K S B c d T A w M 2 V c d T A w M 2 U g 4 L m B 4 L i f 4 L i K 4 L i x 4 L m I 4 L i Z I C h G Q V N I S U 9 O 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Q 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0 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0 K S 9 D a G F u Z 2 V k J T I w V H l w 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5 M T U y M D E 4 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m + C 5 g u C 4 o O C 4 h O C 4 m u C 4 o + C 4 t O C 5 g u C 4 o O C 4 h C A o Q 0 9 O U 1 V N U C k g X H U w M D N l X H U w M D N l I O C 4 g u C 4 r e C 4 h + C 5 g + C 4 i u C 5 i e C 5 g + C 4 m e C 4 h O C 4 o + C 4 s e C 4 p + C 5 g O C 4 o + C 4 t + C 4 r e C 4 m e C 5 g e C 4 p e C 4 s O C 4 q u C 4 s + C 4 m e C 4 s e C 4 g e C 4 h + C 4 s u C 4 m S A o S E 9 N R S k v Q X V 0 b 1 J l b W 9 2 Z W R D b 2 x 1 b W 5 z M S 5 7 4 L i r 4 L i l 4 L i x 4 L i B 4 L i X 4 L i j 4 L i x 4 L i e 4 L i i 4 L m M L D B 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0 4 L i U L D F 9 J n F 1 b 3 Q 7 L C Z x d W 9 0 O 1 N l Y 3 R p b 2 4 x L + C 4 q u C 4 t O C 4 m e C 4 h O C 5 i e C 4 s u C 4 r e C 4 u O C 4 m + C 5 g u C 4 o O C 4 h O C 4 m u C 4 o + C 4 t O C 5 g u C 4 o O C 4 h C A o Q 0 9 O U 1 V N U C k g X H U w M D N l X H U w M D N l I O C 4 g u C 4 r e C 4 h + C 5 g + C 4 i u C 5 i e C 5 g + C 4 m e C 4 h O C 4 o + C 4 s e C 4 p + C 5 g O C 4 o + C 4 t + C 4 r e C 4 m e C 5 g e C 4 p e C 4 s O C 4 q u C 4 s + C 4 m e C 4 s e C 4 g e C 4 h + C 4 s u C 4 m S A o S E 9 N R S k v Q X V 0 b 1 J l b W 9 2 Z W R D b 2 x 1 b W 5 z M S 5 7 4 L i q 4 L i 5 4 L i H 4 L i q 4 L i 4 4 L i U L D J 9 J n F 1 b 3 Q 7 L C Z x d W 9 0 O 1 N l Y 3 R p b 2 4 x L + C 4 q u C 4 t O C 4 m e C 4 h O C 5 i e C 4 s u C 4 r e C 4 u O C 4 m + C 5 g u C 4 o O C 4 h O C 4 m u C 4 o + C 4 t O C 5 g u C 4 o O C 4 h C A o Q 0 9 O U 1 V N U C k g X H U w M D N l X H U w M D N l I O C 4 g u C 4 r e C 4 h + C 5 g + C 4 i u C 5 i e C 5 g + C 4 m e C 4 h O C 4 o + C 4 s e C 4 p + C 5 g O C 4 o + C 4 t + C 4 r e C 4 m e C 5 g e C 4 p e C 4 s O C 4 q u C 4 s + C 4 m e C 4 s e C 4 g e C 4 h + C 4 s u C 4 m S A o S E 9 N R S k v Q X V 0 b 1 J l b W 9 2 Z W R D b 2 x 1 b W 5 z M S 5 7 4 L i V 4 L m I 4 L i z 4 L i q 4 L i 4 4 L i U L D N 9 J n F 1 b 3 Q 7 L C Z x d W 9 0 O 1 N l Y 3 R p b 2 4 x L + C 4 q u C 4 t O C 4 m e C 4 h O C 5 i e C 4 s u C 4 r e C 4 u O C 4 m + C 5 g u C 4 o O C 4 h O C 4 m u C 4 o + C 4 t O C 5 g u C 4 o O C 4 h C A o Q 0 9 O U 1 V N U C k g X H U w M D N l X H U w M D N l I O C 4 g u C 4 r e C 4 h + C 5 g + C 4 i u C 5 i e C 5 g + C 4 m e C 4 h O C 4 o + C 4 s e C 4 p + C 5 g O C 4 o + C 4 t + C 4 r e C 4 m e C 5 g e C 4 p e C 4 s O C 4 q u C 4 s + C 4 m e C 4 s e C 4 g e C 4 h + C 4 s u C 4 m S A o S E 9 N R S k v Q X V 0 b 1 J l b W 9 2 Z W R D b 2 x 1 b W 5 z M S 5 7 4 L i l 4 L m I 4 L i y 4 L i q 4 L i 4 4 L i U L D R 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l 4 L i 1 4 L m I 4 L i i 4 L i Z I O C 5 g e C 4 m + C 4 p e C 4 h y w 1 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y X g u Y D g u J v g u K X g u L X g u Y j g u K L g u J k g 4 L m B 4 L i b 4 L i l 4 L i H L D Z 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i + C 4 t + C 5 i e C 4 r S w 3 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L g u L L g u K I s O 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v g u K P g u L T g u K H g u L L g u J M g K O C 4 q + C 4 u O C 5 i e C 4 m S k s O 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H g u L n g u K X g u I T g u Y j g u L I g K F x 1 M D A y N z A w M C D g u J r g u L L g u J c p L D E w f S Z x d W 9 0 O 1 0 s J n F 1 b 3 Q 7 Q 2 9 s d W 1 u Q 2 9 1 b n Q m c X V v d D s 6 M T E s J n F 1 b 3 Q 7 S 2 V 5 Q 2 9 s d W 1 u T m F t Z X M m c X V v d D s 6 W 1 0 s J n F 1 b 3 Q 7 Q 2 9 s d W 1 u S W R l b n R p d G l l c y Z x d W 9 0 O z p b J n F 1 b 3 Q 7 U 2 V j d G l v b j E v 4 L i q 4 L i 0 4 L i Z 4 L i E 4 L m J 4 L i y 4 L i t 4 L i 4 4 L i b 4 L m C 4 L i g 4 L i E 4 L i a 4 L i j 4 L i 0 4 L m C 4 L i g 4 L i E I C h D T 0 5 T V U 1 Q K S B c d T A w M 2 V c d T A w M 2 U g 4 L i C 4 L i t 4 L i H 4 L m D 4 L i K 4 L m J 4 L m D 4 L i Z 4 L i E 4 L i j 4 L i x 4 L i n 4 L m A 4 L i j 4 L i 3 4 L i t 4 L i Z 4 L m B 4 L i l 4 L i w 4 L i q 4 L i z 4 L i Z 4 L i x 4 L i B 4 L i H 4 L i y 4 L i Z I C h I T 0 1 F K S 9 B d X R v U m V t b 3 Z l Z E N v b H V t b n M x L n v g u K v g u K X g u L H g u I H g u J f g u K P g u L H g u J 7 g u K L g u Y w s M 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L T g u J Q s M 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r g u L n g u I f g u K r g u L j g u J Q s M 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X g u Y j g u L P g u K r g u L j g u J Q s M 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X g u Y j g u L L g u K r g u L j g u J Q s N 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K X g u L X g u Y j g u K L g u J k g 4 L m B 4 L i b 4 L i l 4 L i H L D V 9 J n F 1 b 3 Q 7 L C Z x d W 9 0 O 1 N l Y 3 R p b 2 4 x L + C 4 q u C 4 t O C 4 m e C 4 h O C 5 i e C 4 s u C 4 r e C 4 u O C 4 m + C 5 g u C 4 o O C 4 h O C 4 m u C 4 o + C 4 t O C 5 g u C 4 o O C 4 h C A o Q 0 9 O U 1 V N U C k g X H U w M D N l X H U w M D N l I O C 4 g u C 4 r e C 4 h + C 5 g + C 4 i u C 5 i e C 5 g + C 4 m e C 4 h O C 4 o + C 4 s e C 4 p + C 5 g O C 4 o + C 4 t + C 4 r e C 4 m e C 5 g e C 4 p e C 4 s O C 4 q u C 4 s + C 4 m e C 4 s e C 4 g e C 4 h + C 4 s u C 4 m S A o S E 9 N R S k v Q X V 0 b 1 J l b W 9 2 Z W R D b 2 x 1 b W 5 z M S 5 7 J e C 5 g O C 4 m + C 4 p e C 4 t e C 5 i O C 4 o u C 4 m S D g u Y H g u J v g u K X g u I c s N 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L 4 L i 3 4 L m J 4 L i t L D d 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g u C 4 s u C 4 o i w 4 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m + C 4 o + C 4 t O C 4 o e C 4 s u C 4 k y A o 4 L i r 4 L i 4 4 L m J 4 L i Z K S w 5 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N C 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Q 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D E w M j M 3 M 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0 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0 K S 9 E Y X R h N j 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Q 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A 4 N j I 3 N z l 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0 K S 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T Y y M j U x O V 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m u C 4 o + C 4 t O C 4 g e C 4 s u C 4 o + C 4 o + C 4 s e C 4 m u C 5 g O C 4 q + C 4 o e C 4 s u C 4 g e C 5 i O C 4 r e C 4 q u C 4 o + C 5 i e C 4 s u C 4 h y A o Q 0 9 O U y k v Q X V 0 b 1 J l b W 9 2 Z W R D b 2 x 1 b W 5 z M S 5 7 4 L i r 4 L i l 4 L i x 4 L i B 4 L i X 4 L i j 4 L i x 4 L i e 4 L i i 4 L m M L D B 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b 4 L i 0 4 L i U L D F 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q 4 L i 5 4 L i H 4 L i q 4 L i 4 4 L i U L D J 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V 4 L m I 4 L i z 4 L i q 4 L i 4 4 L i U L D N 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l 4 L m I 4 L i y 4 L i q 4 L i 4 4 L i U L D R 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b 4 L i l 4 L i 1 4 L m I 4 L i i 4 L i Z I O C 5 g e C 4 m + C 4 p e C 4 h y w 1 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y X g u Y D g u J v g u K X g u L X g u Y j g u K L g u J k g 4 L m B 4 L i b 4 L i l 4 L i H L D Z 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i + C 4 t + C 5 i e C 4 r S w 3 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L g u L L g u K I s O 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v g u K P g u L T g u K H g u L L g u J M g K O C 4 q + C 4 u O C 5 i e C 4 m S k s O 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0 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j M w O T Q w O F 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J 7 g u L H g u J L g u J n g u L L g u K 3 g u K r g u L H g u I f g u K v g u L L g u K P g u L T g u K H g u J f g u K P g u L H g u J 7 g u K L g u Y w g K F B S T 1 A p L 0 F 1 d G 9 S Z W 1 v d m V k Q 2 9 s d W 1 u c z E u e + C 4 q + C 4 p e C 4 s e C 4 g e C 4 l + C 4 o + C 4 s e C 4 n u C 4 o u C 5 j C w w 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t O C 4 l C w x 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q u C 4 u e C 4 h + C 4 q u C 4 u O C 4 l C w y 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l e C 5 i O C 4 s + C 4 q u C 4 u O C 4 l C w z 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p e C 5 i O C 4 s u C 4 q u C 4 u O C 4 l C w 0 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p e C 4 t e C 5 i O C 4 o u C 4 m S D g u Y H g u J v g u K X g u I c s N 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s l 4 L m A 4 L i b 4 L i l 4 L i 1 4 L m I 4 L i i 4 L i Z I O C 5 g e C 4 m + C 4 p e C 4 h y w 2 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v g u L f g u Y n g u K 0 s N 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C 4 L i y 4 L i i L D h 9 J n F 1 b 3 Q 7 L C Z x d W 9 0 O 1 N l Y 3 R p b 2 4 x L + C 4 r e C 4 q u C 4 s e C 4 h + C 4 q + C 4 s u C 4 o + C 4 t O C 4 o e C 4 l + C 4 o + C 4 s e C 4 n u C 4 o u C 5 j O C 5 g e C 4 p e C 4 s O C 4 g e C 5 i O C 4 r e C 4 q u C 4 o + C 5 i e C 4 s u C 4 h y A o U F J P U E N P T i k g X H U w M D N l X H U w M D N l I O C 4 n u C 4 s e C 4 k u C 4 m e C 4 s u C 4 r e C 4 q u C 4 s e C 4 h + C 4 q + C 4 s u C 4 o + C 4 t O C 4 o e C 4 l + C 4 o + C 4 s e C 4 n u C 4 o u C 5 j C A o U F J P U C k v Q X V 0 b 1 J l b W 9 2 Z W R D b 2 x 1 b W 5 z M S 5 7 4 L i b 4 L i j 4 L i 0 4 L i h 4 L i y 4 L i T I C j g u K v g u L j g u Y n g u J k p L D l 9 J n F 1 b 3 Q 7 L C Z x d W 9 0 O 1 N l Y 3 R p b 2 4 x L + C 4 r e C 4 q u C 4 s e C 4 h + C 4 q + C 4 s u C 4 o + C 4 t O C 4 o e C 4 l + C 4 o + C 4 s e C 4 n u C 4 o u C 5 j O C 5 g e C 4 p e C 4 s O C 4 g e C 5 i O C 4 r e C 4 q u C 4 o + C 5 i e C 4 s u C 4 h y A o U F J P U E N P T i k g X H U w M D N l X H U w M D N l I O C 4 n u C 4 s e C 4 k u C 4 m e C 4 s u C 4 r e C 4 q u C 4 s e C 4 h + C 4 q + C 4 s u C 4 o + C 4 t O C 4 o e C 4 l + C 4 o + C 4 s e C 4 n u C 4 o u C 5 j C A o U F J P U C k 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n u C 4 s e C 4 k u C 4 m e C 4 s u C 4 r e C 4 q u C 4 s e C 4 h + C 4 q + C 4 s u C 4 o + C 4 t O C 4 o e C 4 l + C 4 o + C 4 s e C 4 n u C 4 o u C 5 j C A o U F J P U C k v Q X V 0 b 1 J l b W 9 2 Z W R D b 2 x 1 b W 5 z M S 5 7 4 L i r 4 L i l 4 L i x 4 L i B 4 L i X 4 L i j 4 L i x 4 L i e 4 L i i 4 L m M L D B 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0 4 L i U L D F 9 J n F 1 b 3 Q 7 L C Z x d W 9 0 O 1 N l Y 3 R p b 2 4 x L + C 4 r e C 4 q u C 4 s e C 4 h + C 4 q + C 4 s u C 4 o + C 4 t O C 4 o e C 4 l + C 4 o + C 4 s e C 4 n u C 4 o u C 5 j O C 5 g e C 4 p e C 4 s O C 4 g e C 5 i O C 4 r e C 4 q u C 4 o + C 5 i e C 4 s u C 4 h y A o U F J P U E N P T i k g X H U w M D N l X H U w M D N l I O C 4 n u C 4 s e C 4 k u C 4 m e C 4 s u C 4 r e C 4 q u C 4 s e C 4 h + C 4 q + C 4 s u C 4 o + C 4 t O C 4 o e C 4 l + C 4 o + C 4 s e C 4 n u C 4 o u C 5 j C A o U F J P U C k v Q X V 0 b 1 J l b W 9 2 Z W R D b 2 x 1 b W 5 z M S 5 7 4 L i q 4 L i 5 4 L i H 4 L i q 4 L i 4 4 L i U L D J 9 J n F 1 b 3 Q 7 L C Z x d W 9 0 O 1 N l Y 3 R p b 2 4 x L + C 4 r e C 4 q u C 4 s e C 4 h + C 4 q + C 4 s u C 4 o + C 4 t O C 4 o e C 4 l + C 4 o + C 4 s e C 4 n u C 4 o u C 5 j O C 5 g e C 4 p e C 4 s O C 4 g e C 5 i O C 4 r e C 4 q u C 4 o + C 5 i e C 4 s u C 4 h y A o U F J P U E N P T i k g X H U w M D N l X H U w M D N l I O C 4 n u C 4 s e C 4 k u C 4 m e C 4 s u C 4 r e C 4 q u C 4 s e C 4 h + C 4 q + C 4 s u C 4 o + C 4 t O C 4 o e C 4 l + C 4 o + C 4 s e C 4 n u C 4 o u C 5 j C A o U F J P U C k v Q X V 0 b 1 J l b W 9 2 Z W R D b 2 x 1 b W 5 z M S 5 7 4 L i V 4 L m I 4 L i z 4 L i q 4 L i 4 4 L i U L D N 9 J n F 1 b 3 Q 7 L C Z x d W 9 0 O 1 N l Y 3 R p b 2 4 x L + C 4 r e C 4 q u C 4 s e C 4 h + C 4 q + C 4 s u C 4 o + C 4 t O C 4 o e C 4 l + C 4 o + C 4 s e C 4 n u C 4 o u C 5 j O C 5 g e C 4 p e C 4 s O C 4 g e C 5 i O C 4 r e C 4 q u C 4 o + C 5 i e C 4 s u C 4 h y A o U F J P U E N P T i k g X H U w M D N l X H U w M D N l I O C 4 n u C 4 s e C 4 k u C 4 m e C 4 s u C 4 r e C 4 q u C 4 s e C 4 h + C 4 q + C 4 s u C 4 o + C 4 t O C 4 o e C 4 l + C 4 o + C 4 s e C 4 n u C 4 o u C 5 j C A o U F J P U C k v Q X V 0 b 1 J l b W 9 2 Z W R D b 2 x 1 b W 5 z M S 5 7 4 L i l 4 L m I 4 L i y 4 L i q 4 L i 4 4 L i U L D R 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l 4 L i 1 4 L m I 4 L i i 4 L i Z I O C 5 g e C 4 m + C 4 p e C 4 h y w 1 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y X g u Y D g u J v g u K X g u L X g u Y j g u K L g u J k g 4 L m B 4 L i b 4 L i l 4 L i H L D Z 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i + C 4 t + C 5 i e C 4 r S w 3 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L g u L L g u K I s O 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v g u K P g u L T g u K H g u L L g u J M g K O C 4 q + C 4 u O C 5 i e C 4 m S k s O 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0 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z A z M j Q y O F 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S 9 D a G F u Z 2 V k J T I w V H l w Z T w v S X R l b V B h d G g + P C 9 J d G V t T G 9 j Y X R p b 2 4 + P F N 0 Y W J s Z U V u d H J p Z X M g L z 4 8 L 0 l 0 Z W 0 + P E l 0 Z W 0 + P E l 0 Z W 1 M b 2 N h d G l v b j 4 8 S X R l b V R 5 c G U + R m 9 y b X V s Y T w v S X R l b V R 5 c G U + P E l 0 Z W 1 Q Y X R o P l N l Y 3 R p b 2 4 x L 1 R h Y m x l J T I w M T A 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M 5 M j g y N z N a 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J T I w K D Q p L 1 N v d X J j Z T w v S X R l b V B h d G g + P C 9 J d G V t T G 9 j Y X R p b 2 4 + P F N 0 Y W J s Z U V u d H J p Z X M g L z 4 8 L 0 l 0 Z W 0 + P E l 0 Z W 0 + P E l 0 Z W 1 M b 2 N h d G l v b j 4 8 S X R l b V R 5 c G U + R m 9 y b X V s Y T w v S X R l b V R 5 c G U + P E l 0 Z W 1 Q Y X R o P l N l Y 3 R p b 2 4 x L 1 R h Y m x l J T I w M T A l M j A o N C k v R G F 0 Y T E w P C 9 J d G V t U G F 0 a D 4 8 L 0 l 0 Z W 1 M b 2 N h d G l v b j 4 8 U 3 R h Y m x l R W 5 0 c m l l c y A v P j w v S X R l b T 4 8 S X R l b T 4 8 S X R l b U x v Y 2 F 0 a W 9 u P j x J d G V t V H l w Z T 5 G b 3 J t d W x h P C 9 J d G V t V H l w Z T 4 8 S X R l b V B h d G g + U 2 V j d G l v b j E v V G F i b G U l M j A x M C U y M C g 0 K S 9 D a G F u Z 2 V k J T I w V H l w Z T w v S X R l b V B h d G g + P C 9 J d G V t T G 9 j Y X R p b 2 4 + P F N 0 Y W J s Z U V u d H J p Z X M g L z 4 8 L 0 l 0 Z W 0 + P E l 0 Z W 0 + P E l 0 Z W 1 M b 2 N h d G l v b j 4 8 S X R l b V R 5 c G U + R m 9 y b X V s Y T w v S X R l b V R 5 c G U + P E l 0 Z W 1 Q Y X R o P l N l Y 3 R p b 2 4 x L 1 R h Y m x l J T I w M 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S 4 0 O D E 4 N D c x W i 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o N C k v U 2 9 1 c m N l P C 9 J d G V t U G F 0 a D 4 8 L 0 l 0 Z W 1 M b 2 N h d G l v b j 4 8 U 3 R h Y m x l R W 5 0 c m l l c y A v P j w v S X R l b T 4 8 S X R l b T 4 8 S X R l b U x v Y 2 F 0 a W 9 u P j x J d G V t V H l w Z T 5 G b 3 J t d W x h P C 9 J d G V t V H l w Z T 4 8 S X R l b V B h d G g + U 2 V j d G l v b j E v V G F i b G U l M j A z J T I w K D Q p L 0 R h d G E z P C 9 J d G V t U G F 0 a D 4 8 L 0 l 0 Z W 1 M b 2 N h d G l v b j 4 8 U 3 R h Y m x l R W 5 0 c m l l c y A v P j w v S X R l b T 4 8 S X R l b T 4 8 S X R l b U x v Y 2 F 0 a W 9 u P j x J d G V t V H l w Z T 5 G b 3 J t d W x h P C 9 J d G V t V H l w Z T 4 8 S X R l b V B h d G g + U 2 V j d G l v b j E v V G F i b G U l M j A z J T I w K D Q p L 0 N o Y W 5 n Z W Q l M j B U e X B l P C 9 J d G V t U G F 0 a D 4 8 L 0 l 0 Z W 1 M b 2 N h d G l v b j 4 8 U 3 R h Y m x l R W 5 0 c m l l c y A v P j w v S X R l b T 4 8 S X R l b T 4 8 S X R l b U x v Y 2 F 0 a W 9 u P j x J d G V t V H l w Z T 5 G b 3 J t d W x h P C 9 J d G V t V H l w Z T 4 8 S X R l b V B h d G g + U 2 V j d G l v b j E v V G F i b G U l M j A 0 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U 1 N T k y M D l a 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g 0 K S 9 T b 3 V y Y 2 U 8 L 0 l 0 Z W 1 Q Y X R o P j w v S X R l b U x v Y 2 F 0 a W 9 u P j x T d G F i b G V F b n R y a W V z I C 8 + P C 9 J d G V t P j x J d G V t P j x J d G V t T G 9 j Y X R p b 2 4 + P E l 0 Z W 1 U e X B l P k Z v c m 1 1 b G E 8 L 0 l 0 Z W 1 U e X B l P j x J d G V t U G F 0 a D 5 T Z W N 0 a W 9 u M S 9 U Y W J s Z S U y M D Q l M j A o N C k v R G F 0 Y T Q 8 L 0 l 0 Z W 1 Q Y X R o P j w v S X R l b U x v Y 2 F 0 a W 9 u P j x T d G F i b G V F b n R y a W V z I C 8 + P C 9 J d G V t P j x J d G V t P j x J d G V t T G 9 j Y X R p b 2 4 + P E l 0 Z W 1 U e X B l P k Z v c m 1 1 b G E 8 L 0 l 0 Z W 1 U e X B l P j x J d G V t U G F 0 a D 5 T Z W N 0 a W 9 u M S 9 U Y W J s Z S U y M D Q l M j A o N C k v Q 2 h h b m d l Z C U y M F R 5 c G U 8 L 0 l 0 Z W 1 Q Y X R o P j w v S X R l b U x v Y 2 F 0 a W 9 u P j x T d G F i b G V F b n R y a W V z I C 8 + P C 9 J d G V t P j x J d G V t P j x J d G V t T G 9 j Y X R p b 2 4 + P E l 0 Z W 1 U e X B l P k Z v c m 1 1 b G E 8 L 0 l 0 Z W 1 U e X B l P j x J d G V t U G F 0 a D 5 T Z W N 0 a W 9 u M S 9 U Y W J s Z S U y M D U 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j Q y M T c 1 M V o 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Q p L 1 N v d X J j Z T w v S X R l b V B h d G g + P C 9 J d G V t T G 9 j Y X R p b 2 4 + P F N 0 Y W J s Z U V u d H J p Z X M g L z 4 8 L 0 l 0 Z W 0 + P E l 0 Z W 0 + P E l 0 Z W 1 M b 2 N h d G l v b j 4 8 S X R l b V R 5 c G U + R m 9 y b X V s Y T w v S X R l b V R 5 c G U + P E l 0 Z W 1 Q Y X R o P l N l Y 3 R p b 2 4 x L 1 R h Y m x l J T I w N S U y M C g 0 K S 9 E Y X R h N T w v S X R l b V B h d G g + P C 9 J d G V t T G 9 j Y X R p b 2 4 + P F N 0 Y W J s Z U V u d H J p Z X M g L z 4 8 L 0 l 0 Z W 0 + P E l 0 Z W 0 + P E l 0 Z W 1 M b 2 N h d G l v b j 4 8 S X R l b V R 5 c G U + R m 9 y b X V s Y T w v S X R l b V R 5 c G U + P E l 0 Z W 1 Q Y X R o P l N l Y 3 R p b 2 4 x L 1 R h Y m x l J T I w N S U y M C g 0 K S 9 D a G F u Z 2 V k J T I w V H l w Z T w v S X R l b V B h d G g + P C 9 J d G V t T G 9 j Y X R p b 2 4 + P F N 0 Y W J s Z U V u d H J p Z X M g L z 4 8 L 0 l 0 Z W 0 + P E l 0 Z W 0 + P E l 0 Z W 1 M b 2 N h d G l v b j 4 8 S X R l b V R 5 c G U + R m 9 y b X V s Y T w v S X R l b V R 5 c G U + P E l 0 Z W 1 Q Y X R o P l N l Y 3 R p b 2 4 x L 1 R h Y m x l J T I w N i 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S 4 3 M T Y 0 M T Y z W i 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l M j A o N C k v U 2 9 1 c m N l P C 9 J d G V t U G F 0 a D 4 8 L 0 l 0 Z W 1 M b 2 N h d G l v b j 4 8 U 3 R h Y m x l R W 5 0 c m l l c y A v P j w v S X R l b T 4 8 S X R l b T 4 8 S X R l b U x v Y 2 F 0 a W 9 u P j x J d G V t V H l w Z T 5 G b 3 J t d W x h P C 9 J d G V t V H l w Z T 4 8 S X R l b V B h d G g + U 2 V j d G l v b j E v V G F i b G U l M j A 2 J T I w K D Q p L 0 R h d G E 2 P C 9 J d G V t U G F 0 a D 4 8 L 0 l 0 Z W 1 M b 2 N h d G l v b j 4 8 U 3 R h Y m x l R W 5 0 c m l l c y A v P j w v S X R l b T 4 8 S X R l b T 4 8 S X R l b U x v Y 2 F 0 a W 9 u P j x J d G V t V H l w Z T 5 G b 3 J t d W x h P C 9 J d G V t V H l w Z T 4 8 S X R l b V B h d G g + U 2 V j d G l v b j E v V G F i b G U l M j A 2 J T I w K D Q p L 0 N o Y W 5 n Z W Q l M j B U e X B l P C 9 J d G V t U G F 0 a D 4 8 L 0 l 0 Z W 1 M b 2 N h d G l v b j 4 8 U 3 R h Y m x l R W 5 0 c m l l c y A v P j w v S X R l b T 4 8 S X R l b T 4 8 S X R l b U x v Y 2 F 0 a W 9 u P j x J d G V t V H l w Z T 5 G b 3 J t d W x h P C 9 J d G V t V H l w Z T 4 8 S X R l b V B h d G g + U 2 V j d G l v b j E v V G F i b G U l M j A 3 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c 5 N D Q y N D R a 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g 0 K S 9 T b 3 V y Y 2 U 8 L 0 l 0 Z W 1 Q Y X R o P j w v S X R l b U x v Y 2 F 0 a W 9 u P j x T d G F i b G V F b n R y a W V z I C 8 + P C 9 J d G V t P j x J d G V t P j x J d G V t T G 9 j Y X R p b 2 4 + P E l 0 Z W 1 U e X B l P k Z v c m 1 1 b G E 8 L 0 l 0 Z W 1 U e X B l P j x J d G V t U G F 0 a D 5 T Z W N 0 a W 9 u M S 9 U Y W J s Z S U y M D c l M j A o N C k v R G F 0 Y T c 8 L 0 l 0 Z W 1 Q Y X R o P j w v S X R l b U x v Y 2 F 0 a W 9 u P j x T d G F i b G V F b n R y a W V z I C 8 + P C 9 J d G V t P j x J d G V t P j x J d G V t T G 9 j Y X R p b 2 4 + P E l 0 Z W 1 U e X B l P k Z v c m 1 1 b G E 8 L 0 l 0 Z W 1 U e X B l P j x J d G V t U G F 0 a D 5 T Z W N 0 a W 9 u M S 9 U Y W J s Z S U y M D c l M j A o N C k v Q 2 h h b m d l Z C U y M F R 5 c G U 8 L 0 l 0 Z W 1 Q Y X R o P j w v S X R l b U x v Y 2 F 0 a W 9 u P j x T d G F i b G V F b n R y a W V z I C 8 + P C 9 J d G V t P j x J d G V t P j x J d G V t T G 9 j Y X R p b 2 4 + P E l 0 Z W 1 U e X B l P k Z v c m 1 1 b G E 8 L 0 l 0 Z W 1 U e X B l P j x J d G V t U G F 0 a D 5 T Z W N 0 a W 9 u M S 9 U Y W J s Z S U y M D g 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T m F 2 a W d h d G l v b l N 0 Z X B O Y W 1 l I i B W Y W x 1 Z T 0 i c 0 5 h d m l n Y X R p b 2 4 i I C 8 + P E V u d H J 5 I F R 5 c G U 9 I k Z p b G x M Y X N 0 V X B k Y X R l Z C I g V m F s d W U 9 I m Q y M D I z L T A y L T A z V D E w O j M z O j Q 1 L j g y N j Y 3 N z h a 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0 K S 9 T b 3 V y Y 2 U 8 L 0 l 0 Z W 1 Q Y X R o P j w v S X R l b U x v Y 2 F 0 a W 9 u P j x T d G F i b G V F b n R y a W V z I C 8 + P C 9 J d G V t P j x J d G V t P j x J d G V t T G 9 j Y X R p b 2 4 + P E l 0 Z W 1 U e X B l P k Z v c m 1 1 b G E 8 L 0 l 0 Z W 1 U e X B l P j x J d G V t U G F 0 a D 5 T Z W N 0 a W 9 u M S 9 U Y W J s Z S U y M D g l M j A o N C k v R G F 0 Y T g 8 L 0 l 0 Z W 1 Q Y X R o P j w v S X R l b U x v Y 2 F 0 a W 9 u P j x T d G F i b G V F b n R y a W V z I C 8 + P C 9 J d G V t P j x J d G V t P j x J d G V t T G 9 j Y X R p b 2 4 + P E l 0 Z W 1 U e X B l P k Z v c m 1 1 b G E 8 L 0 l 0 Z W 1 U e X B l P j x J d G V t U G F 0 a D 5 T Z W N 0 a W 9 u M S 9 U Y W J s Z S U y M D g l M j A o N C k v Q 2 h h b m d l Z C U y M F R 5 c G U 8 L 0 l 0 Z W 1 Q Y X R o P j w v S X R l b U x v Y 2 F 0 a W 9 u P j x T d G F i b G V F b n R y a W V z I C 8 + P C 9 J d G V t P j x J d G V t P j x J d G V t T G 9 j Y X R p b 2 4 + P E l 0 Z W 1 U e X B l P k Z v c m 1 1 b G E 8 L 0 l 0 Z W 1 U e X B l P j x J d G V t U G F 0 a D 5 T Z W N 0 a W 9 u M S 9 U Y W J s Z S U y M D 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T m F 2 a W d h d G l v b l N 0 Z X B O Y W 1 l I i B W Y W x 1 Z T 0 i c 0 5 h d m l n Y X R p b 2 4 i I C 8 + P E V u d H J 5 I F R 5 c G U 9 I k Z p b G x M Y X N 0 V X B k Y X R l Z C I g V m F s d W U 9 I m Q y M D I z L T A y L T A z V D E w O j M z O j Q 1 L j k w M T E z N D R a I i A v P j x F b n R y e S B U e X B l P S J S Z W x h d G l v b n N o a X B J b m Z v Q 2 9 u d G F p b m V y I i B W Y W x 1 Z T 0 i c 3 s m c X V v d D t j b 2 x 1 b W 5 D b 3 V u d C Z x d W 9 0 O z o x M S w m c X V v d D t r Z X l D b 2 x 1 b W 5 O Y W 1 l c y Z x d W 9 0 O z p b X S w m c X V v d D t x d W V y e V J l b G F 0 a W 9 u c 2 h p c H M m c X V v d D s 6 W 1 0 s J n F 1 b 3 Q 7 Y 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D b 2 x 1 b W 5 D b 3 V u d C Z x d W 9 0 O z o x M S w m c X V v d D t L Z X l D b 2 x 1 b W 5 O Y W 1 l c y Z x d W 9 0 O z p b X S w m c X V v d D t D 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1 J l b G F 0 a W 9 u c 2 h p c E l u Z m 8 m c X V v d D s 6 W 1 1 9 I i A v P j w v U 3 R h Y m x l R W 5 0 c m l l c z 4 8 L 0 l 0 Z W 0 + P E l 0 Z W 0 + P E l 0 Z W 1 M b 2 N h d G l v b j 4 8 S X R l b V R 5 c G U + R m 9 y b X V s Y T w v S X R l b V R 5 c G U + P E l 0 Z W 1 Q Y X R o P l N l Y 3 R p b 2 4 x L 1 R h Y m x l J T I w O S U y M C g 0 K S 9 T b 3 V y Y 2 U 8 L 0 l 0 Z W 1 Q Y X R o P j w v S X R l b U x v Y 2 F 0 a W 9 u P j x T d G F i b G V F b n R y a W V z I C 8 + P C 9 J d G V t P j x J d G V t P j x J d G V t T G 9 j Y X R p b 2 4 + P E l 0 Z W 1 U e X B l P k Z v c m 1 1 b G E 8 L 0 l 0 Z W 1 U e X B l P j x J d G V t U G F 0 a D 5 T Z W N 0 a W 9 u M S 9 U Y W J s Z S U y M D k l M j A o N C k v R G F 0 Y T k 8 L 0 l 0 Z W 1 Q Y X R o P j w v S X R l b U x v Y 2 F 0 a W 9 u P j x T d G F i b G V F b n R y a W V z I C 8 + P C 9 J d G V t P j x J d G V t P j x J d G V t T G 9 j Y X R p b 2 4 + P E l 0 Z W 1 U e X B l P k Z v c m 1 1 b G E 8 L 0 l 0 Z W 1 U e X B l P j x J d G V t U G F 0 a D 5 T Z W N 0 a W 9 u M S 9 U Y W J s Z S U y M D k l M j A o N C k v Q 2 h h b m d l Z C U y M F R 5 c G U 8 L 0 l 0 Z W 1 Q Y X R o P j w v S X R l b U x v Y 2 F 0 a W 9 u P j x T d G F i b G V F b n R y a W V z I C 8 + P C 9 J d G V t P j w v S X R l b X M + P C 9 M b 2 N h b F B h Y 2 t h Z 2 V N Z X R h Z G F 0 Y U Z p b G U + F g A A A F B L B Q Y A A A A A A A A A A A A A A A A A A A A A A A A m A Q A A A Q A A A N C M n d 8 B F d E R j H o A w E / C l + s B A A A A u 8 6 H A e V 5 Y E e l S i 5 f L O M W 8 g A A A A A C A A A A A A A Q Z g A A A A E A A C A A A A D s g p R w c C A t U k W O M 7 k S P 3 A e h s 5 R X z m + h Z O y z x d L E t I F S w A A A A A O g A A A A A I A A C A A A A A S 7 G X s j m 5 + a J m N g L T s 4 1 x T d 8 n n U n d 3 h L b r + 0 O 1 1 3 H W Z 1 A A A A D N 0 2 E J 7 / Z d 1 0 / T S m 2 n 4 y 0 S 2 L L i 8 K G d f / 9 J e 8 4 T + 7 y P c 7 s 1 x h p L v 2 y n J v z 6 h P b n h t Z s T D H P e i J / w V G c c Z J Y c m Y d W V D b z b K h F i Q 7 S O Q H t o K W c E A A A A C z n h N / z 2 A n L 6 6 g c s U + 8 9 p a r o c P C e D 3 1 V 8 g K m V j j Q f x S D B G + X f 8 h g t s N P b q M E / F t t q z E 4 v P N 9 Y p U s Z 5 I o Q D f 9 L S < / 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6</vt:i4>
      </vt:variant>
    </vt:vector>
  </HeadingPairs>
  <TitlesOfParts>
    <vt:vector size="6" baseType="lpstr">
      <vt:lpstr>Price</vt:lpstr>
      <vt:lpstr>Dohome</vt:lpstr>
      <vt:lpstr>Form - Financial</vt:lpstr>
      <vt:lpstr>CPALL</vt:lpstr>
      <vt:lpstr>MAKRO</vt:lpstr>
      <vt:lpstr>MTC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NuNa I3lyThE</cp:lastModifiedBy>
  <dcterms:created xsi:type="dcterms:W3CDTF">2020-09-21T15:20:24Z</dcterms:created>
  <dcterms:modified xsi:type="dcterms:W3CDTF">2023-03-08T13:44:13Z</dcterms:modified>
</cp:coreProperties>
</file>