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91C0C64-D9E4-4A7C-8835-DE0278A4FDA3}" xr6:coauthVersionLast="47" xr6:coauthVersionMax="47" xr10:uidLastSave="{00000000-0000-0000-0000-000000000000}"/>
  <bookViews>
    <workbookView xWindow="41655" yWindow="4410" windowWidth="33585" windowHeight="15450" xr2:uid="{E818EE77-6EB6-41BB-9E68-29B7FDD056E2}"/>
  </bookViews>
  <sheets>
    <sheet name="TIDLOR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9" i="2" l="1"/>
  <c r="N619" i="2"/>
  <c r="M619" i="2"/>
  <c r="L619" i="2"/>
  <c r="K619" i="2"/>
  <c r="J619" i="2"/>
  <c r="P618" i="2"/>
  <c r="P619" i="2" s="1"/>
  <c r="M613" i="2"/>
  <c r="M614" i="2" s="1"/>
  <c r="O612" i="2"/>
  <c r="O613" i="2" s="1"/>
  <c r="N612" i="2"/>
  <c r="N613" i="2" s="1"/>
  <c r="N614" i="2" s="1"/>
  <c r="O609" i="2"/>
  <c r="N609" i="2"/>
  <c r="M609" i="2"/>
  <c r="M608" i="2" s="1"/>
  <c r="M607" i="2"/>
  <c r="N606" i="2"/>
  <c r="N607" i="2" s="1"/>
  <c r="N608" i="2" s="1"/>
  <c r="O605" i="2"/>
  <c r="O606" i="2" s="1"/>
  <c r="O607" i="2" s="1"/>
  <c r="N605" i="2"/>
  <c r="N603" i="2"/>
  <c r="M602" i="2"/>
  <c r="N600" i="2"/>
  <c r="O598" i="2"/>
  <c r="N598" i="2"/>
  <c r="M598" i="2"/>
  <c r="M603" i="2" s="1"/>
  <c r="L598" i="2"/>
  <c r="O597" i="2"/>
  <c r="O602" i="2" s="1"/>
  <c r="N597" i="2"/>
  <c r="N602" i="2" s="1"/>
  <c r="M597" i="2"/>
  <c r="L597" i="2"/>
  <c r="O596" i="2"/>
  <c r="O601" i="2" s="1"/>
  <c r="N596" i="2"/>
  <c r="M596" i="2"/>
  <c r="L596" i="2"/>
  <c r="O595" i="2"/>
  <c r="O600" i="2" s="1"/>
  <c r="N595" i="2"/>
  <c r="M595" i="2"/>
  <c r="L595" i="2"/>
  <c r="M591" i="2"/>
  <c r="M586" i="2" s="1"/>
  <c r="L591" i="2"/>
  <c r="O590" i="2"/>
  <c r="P590" i="2" s="1"/>
  <c r="N590" i="2"/>
  <c r="N575" i="2" s="1"/>
  <c r="M589" i="2"/>
  <c r="N586" i="2"/>
  <c r="O582" i="2"/>
  <c r="P582" i="2" s="1"/>
  <c r="N582" i="2"/>
  <c r="M582" i="2"/>
  <c r="L582" i="2"/>
  <c r="O581" i="2"/>
  <c r="P581" i="2" s="1"/>
  <c r="N581" i="2"/>
  <c r="N591" i="2" s="1"/>
  <c r="M581" i="2"/>
  <c r="L581" i="2"/>
  <c r="O580" i="2"/>
  <c r="P580" i="2" s="1"/>
  <c r="N580" i="2"/>
  <c r="N601" i="2" s="1"/>
  <c r="M580" i="2"/>
  <c r="L580" i="2"/>
  <c r="O579" i="2"/>
  <c r="P579" i="2" s="1"/>
  <c r="N579" i="2"/>
  <c r="M579" i="2"/>
  <c r="L579" i="2"/>
  <c r="M576" i="2"/>
  <c r="O572" i="2"/>
  <c r="N572" i="2"/>
  <c r="M572" i="2"/>
  <c r="L572" i="2"/>
  <c r="P571" i="2"/>
  <c r="O571" i="2"/>
  <c r="N571" i="2"/>
  <c r="M571" i="2"/>
  <c r="L571" i="2"/>
  <c r="O570" i="2"/>
  <c r="P570" i="2" s="1"/>
  <c r="N570" i="2"/>
  <c r="M570" i="2"/>
  <c r="L570" i="2"/>
  <c r="O569" i="2"/>
  <c r="P569" i="2" s="1"/>
  <c r="N569" i="2"/>
  <c r="N589" i="2" s="1"/>
  <c r="N584" i="2" s="1"/>
  <c r="M569" i="2"/>
  <c r="L569" i="2"/>
  <c r="L589" i="2" s="1"/>
  <c r="M566" i="2"/>
  <c r="O565" i="2"/>
  <c r="P562" i="2"/>
  <c r="O562" i="2"/>
  <c r="N562" i="2"/>
  <c r="M562" i="2"/>
  <c r="M592" i="2" s="1"/>
  <c r="L562" i="2"/>
  <c r="O561" i="2"/>
  <c r="N561" i="2"/>
  <c r="M561" i="2"/>
  <c r="L561" i="2"/>
  <c r="O560" i="2"/>
  <c r="P560" i="2" s="1"/>
  <c r="N560" i="2"/>
  <c r="N565" i="2" s="1"/>
  <c r="M560" i="2"/>
  <c r="M590" i="2" s="1"/>
  <c r="L560" i="2"/>
  <c r="L590" i="2" s="1"/>
  <c r="P559" i="2"/>
  <c r="O559" i="2"/>
  <c r="O589" i="2" s="1"/>
  <c r="N559" i="2"/>
  <c r="N564" i="2" s="1"/>
  <c r="M559" i="2"/>
  <c r="L559" i="2"/>
  <c r="O556" i="2"/>
  <c r="N556" i="2"/>
  <c r="M556" i="2"/>
  <c r="L556" i="2"/>
  <c r="O555" i="2"/>
  <c r="N555" i="2"/>
  <c r="M555" i="2"/>
  <c r="O554" i="2"/>
  <c r="N554" i="2"/>
  <c r="O553" i="2"/>
  <c r="N553" i="2"/>
  <c r="N546" i="2"/>
  <c r="O545" i="2"/>
  <c r="N545" i="2"/>
  <c r="N520" i="2" s="1"/>
  <c r="M545" i="2"/>
  <c r="M520" i="2" s="1"/>
  <c r="L545" i="2"/>
  <c r="O544" i="2"/>
  <c r="P544" i="2" s="1"/>
  <c r="N544" i="2"/>
  <c r="M544" i="2"/>
  <c r="O543" i="2"/>
  <c r="O528" i="2" s="1"/>
  <c r="N543" i="2"/>
  <c r="N528" i="2" s="1"/>
  <c r="O542" i="2"/>
  <c r="O527" i="2" s="1"/>
  <c r="N542" i="2"/>
  <c r="N527" i="2" s="1"/>
  <c r="N540" i="2"/>
  <c r="O539" i="2"/>
  <c r="N539" i="2"/>
  <c r="M539" i="2"/>
  <c r="O538" i="2"/>
  <c r="N537" i="2"/>
  <c r="P535" i="2"/>
  <c r="P534" i="2"/>
  <c r="P533" i="2"/>
  <c r="P532" i="2"/>
  <c r="N530" i="2"/>
  <c r="M530" i="2"/>
  <c r="O529" i="2"/>
  <c r="N529" i="2"/>
  <c r="M529" i="2"/>
  <c r="P525" i="2"/>
  <c r="P524" i="2"/>
  <c r="P523" i="2"/>
  <c r="P522" i="2"/>
  <c r="O519" i="2"/>
  <c r="N519" i="2"/>
  <c r="M519" i="2"/>
  <c r="N518" i="2"/>
  <c r="O517" i="2"/>
  <c r="P515" i="2"/>
  <c r="P514" i="2"/>
  <c r="P513" i="2"/>
  <c r="P512" i="2"/>
  <c r="O509" i="2"/>
  <c r="N509" i="2"/>
  <c r="M509" i="2"/>
  <c r="L509" i="2"/>
  <c r="O508" i="2"/>
  <c r="N508" i="2"/>
  <c r="M508" i="2"/>
  <c r="O507" i="2"/>
  <c r="N507" i="2"/>
  <c r="O506" i="2"/>
  <c r="N506" i="2"/>
  <c r="O498" i="2"/>
  <c r="O499" i="2" s="1"/>
  <c r="N498" i="2"/>
  <c r="N499" i="2" s="1"/>
  <c r="M498" i="2"/>
  <c r="M499" i="2" s="1"/>
  <c r="L498" i="2"/>
  <c r="O497" i="2"/>
  <c r="O482" i="2" s="1"/>
  <c r="N497" i="2"/>
  <c r="M497" i="2"/>
  <c r="M482" i="2" s="1"/>
  <c r="P496" i="2"/>
  <c r="O496" i="2"/>
  <c r="N496" i="2"/>
  <c r="N471" i="2" s="1"/>
  <c r="P495" i="2"/>
  <c r="O495" i="2"/>
  <c r="N495" i="2"/>
  <c r="O493" i="2"/>
  <c r="N493" i="2"/>
  <c r="L493" i="2"/>
  <c r="N492" i="2"/>
  <c r="O491" i="2"/>
  <c r="N491" i="2"/>
  <c r="O490" i="2"/>
  <c r="N490" i="2"/>
  <c r="P488" i="2"/>
  <c r="P487" i="2"/>
  <c r="P486" i="2"/>
  <c r="P485" i="2"/>
  <c r="L483" i="2"/>
  <c r="N482" i="2"/>
  <c r="O481" i="2"/>
  <c r="N481" i="2"/>
  <c r="O480" i="2"/>
  <c r="N480" i="2"/>
  <c r="P478" i="2"/>
  <c r="P477" i="2"/>
  <c r="P476" i="2"/>
  <c r="P475" i="2"/>
  <c r="M473" i="2"/>
  <c r="L473" i="2"/>
  <c r="N472" i="2"/>
  <c r="O471" i="2"/>
  <c r="O470" i="2"/>
  <c r="N470" i="2"/>
  <c r="P468" i="2"/>
  <c r="P467" i="2"/>
  <c r="P466" i="2"/>
  <c r="P465" i="2"/>
  <c r="N453" i="2"/>
  <c r="O447" i="2"/>
  <c r="O446" i="2"/>
  <c r="N446" i="2"/>
  <c r="N458" i="2" s="1"/>
  <c r="N445" i="2"/>
  <c r="N439" i="2"/>
  <c r="N440" i="2" s="1"/>
  <c r="M439" i="2"/>
  <c r="M440" i="2" s="1"/>
  <c r="L439" i="2"/>
  <c r="L440" i="2" s="1"/>
  <c r="K439" i="2"/>
  <c r="K440" i="2" s="1"/>
  <c r="J439" i="2"/>
  <c r="J440" i="2" s="1"/>
  <c r="I439" i="2"/>
  <c r="I433" i="2" s="1"/>
  <c r="L438" i="2"/>
  <c r="K438" i="2"/>
  <c r="J438" i="2"/>
  <c r="I438" i="2"/>
  <c r="O437" i="2"/>
  <c r="P437" i="2" s="1"/>
  <c r="N437" i="2"/>
  <c r="L437" i="2"/>
  <c r="K437" i="2"/>
  <c r="J437" i="2"/>
  <c r="I437" i="2"/>
  <c r="P436" i="2"/>
  <c r="O436" i="2"/>
  <c r="N436" i="2"/>
  <c r="M436" i="2"/>
  <c r="L436" i="2"/>
  <c r="K436" i="2"/>
  <c r="J436" i="2"/>
  <c r="I436" i="2"/>
  <c r="O435" i="2"/>
  <c r="P435" i="2" s="1"/>
  <c r="N435" i="2"/>
  <c r="M435" i="2"/>
  <c r="L435" i="2"/>
  <c r="K435" i="2"/>
  <c r="J435" i="2"/>
  <c r="I435" i="2"/>
  <c r="M433" i="2"/>
  <c r="K433" i="2"/>
  <c r="J433" i="2"/>
  <c r="N432" i="2"/>
  <c r="M432" i="2"/>
  <c r="L432" i="2"/>
  <c r="K432" i="2"/>
  <c r="J432" i="2"/>
  <c r="O430" i="2"/>
  <c r="P430" i="2" s="1"/>
  <c r="N430" i="2"/>
  <c r="N438" i="2" s="1"/>
  <c r="P429" i="2"/>
  <c r="M429" i="2"/>
  <c r="M430" i="2" s="1"/>
  <c r="P428" i="2"/>
  <c r="P427" i="2"/>
  <c r="K425" i="2"/>
  <c r="J425" i="2"/>
  <c r="I425" i="2"/>
  <c r="N424" i="2"/>
  <c r="M424" i="2"/>
  <c r="L424" i="2"/>
  <c r="K424" i="2"/>
  <c r="J424" i="2"/>
  <c r="O422" i="2"/>
  <c r="N422" i="2"/>
  <c r="P421" i="2"/>
  <c r="M421" i="2"/>
  <c r="M422" i="2" s="1"/>
  <c r="P420" i="2"/>
  <c r="P419" i="2"/>
  <c r="N417" i="2"/>
  <c r="L417" i="2"/>
  <c r="K417" i="2"/>
  <c r="I417" i="2"/>
  <c r="N416" i="2"/>
  <c r="M416" i="2"/>
  <c r="L416" i="2"/>
  <c r="K416" i="2"/>
  <c r="J416" i="2"/>
  <c r="O414" i="2"/>
  <c r="P414" i="2" s="1"/>
  <c r="N414" i="2"/>
  <c r="P413" i="2"/>
  <c r="M413" i="2"/>
  <c r="M414" i="2" s="1"/>
  <c r="P412" i="2"/>
  <c r="P411" i="2"/>
  <c r="M405" i="2"/>
  <c r="N404" i="2"/>
  <c r="O404" i="2" s="1"/>
  <c r="N401" i="2"/>
  <c r="N402" i="2" s="1"/>
  <c r="M401" i="2"/>
  <c r="L401" i="2"/>
  <c r="M400" i="2"/>
  <c r="N400" i="2" s="1"/>
  <c r="O400" i="2" s="1"/>
  <c r="K397" i="2"/>
  <c r="L396" i="2"/>
  <c r="M396" i="2" s="1"/>
  <c r="L393" i="2"/>
  <c r="K393" i="2"/>
  <c r="J393" i="2"/>
  <c r="N392" i="2"/>
  <c r="N393" i="2" s="1"/>
  <c r="N394" i="2" s="1"/>
  <c r="K392" i="2"/>
  <c r="L392" i="2" s="1"/>
  <c r="M392" i="2" s="1"/>
  <c r="M393" i="2" s="1"/>
  <c r="I389" i="2"/>
  <c r="J388" i="2"/>
  <c r="J389" i="2" s="1"/>
  <c r="H385" i="2"/>
  <c r="I384" i="2"/>
  <c r="I385" i="2" s="1"/>
  <c r="G381" i="2"/>
  <c r="H380" i="2"/>
  <c r="H381" i="2" s="1"/>
  <c r="H383" i="2" s="1"/>
  <c r="F377" i="2"/>
  <c r="G376" i="2"/>
  <c r="H376" i="2" s="1"/>
  <c r="E373" i="2"/>
  <c r="F372" i="2"/>
  <c r="F373" i="2" s="1"/>
  <c r="D369" i="2"/>
  <c r="E368" i="2"/>
  <c r="E369" i="2" s="1"/>
  <c r="E371" i="2" s="1"/>
  <c r="C365" i="2"/>
  <c r="D364" i="2"/>
  <c r="D365" i="2" s="1"/>
  <c r="D367" i="2" s="1"/>
  <c r="B361" i="2"/>
  <c r="C360" i="2"/>
  <c r="A357" i="2"/>
  <c r="B356" i="2"/>
  <c r="C356" i="2" s="1"/>
  <c r="D356" i="2" s="1"/>
  <c r="O348" i="2"/>
  <c r="N348" i="2"/>
  <c r="L328" i="2"/>
  <c r="K328" i="2"/>
  <c r="J328" i="2"/>
  <c r="I328" i="2"/>
  <c r="H328" i="2"/>
  <c r="G328" i="2"/>
  <c r="F328" i="2"/>
  <c r="E328" i="2"/>
  <c r="D328" i="2"/>
  <c r="C328" i="2"/>
  <c r="B328" i="2"/>
  <c r="A328" i="2"/>
  <c r="L327" i="2"/>
  <c r="K327" i="2"/>
  <c r="J327" i="2"/>
  <c r="I327" i="2"/>
  <c r="H327" i="2"/>
  <c r="G327" i="2"/>
  <c r="F327" i="2"/>
  <c r="E327" i="2"/>
  <c r="D327" i="2"/>
  <c r="C327" i="2"/>
  <c r="B327" i="2"/>
  <c r="A327" i="2"/>
  <c r="L326" i="2"/>
  <c r="K326" i="2"/>
  <c r="J326" i="2"/>
  <c r="I326" i="2"/>
  <c r="H326" i="2"/>
  <c r="G326" i="2"/>
  <c r="G329" i="2" s="1"/>
  <c r="F326" i="2"/>
  <c r="E326" i="2"/>
  <c r="D326" i="2"/>
  <c r="D329" i="2" s="1"/>
  <c r="C326" i="2"/>
  <c r="C329" i="2" s="1"/>
  <c r="B326" i="2"/>
  <c r="A326" i="2"/>
  <c r="L324" i="2"/>
  <c r="K324" i="2"/>
  <c r="J324" i="2"/>
  <c r="I324" i="2"/>
  <c r="H324" i="2"/>
  <c r="G324" i="2"/>
  <c r="F324" i="2"/>
  <c r="E324" i="2"/>
  <c r="D324" i="2"/>
  <c r="C324" i="2"/>
  <c r="B324" i="2"/>
  <c r="A324" i="2"/>
  <c r="O307" i="2"/>
  <c r="M311" i="2"/>
  <c r="M310" i="2"/>
  <c r="N309" i="2"/>
  <c r="N307" i="2"/>
  <c r="N304" i="2"/>
  <c r="N454" i="2"/>
  <c r="N452" i="2"/>
  <c r="N310" i="2"/>
  <c r="M309" i="2"/>
  <c r="N308" i="2"/>
  <c r="M304" i="2"/>
  <c r="N323" i="2"/>
  <c r="M316" i="2"/>
  <c r="O452" i="2"/>
  <c r="O451" i="2"/>
  <c r="N451" i="2"/>
  <c r="M314" i="2"/>
  <c r="I387" i="2" l="1"/>
  <c r="G377" i="2"/>
  <c r="N405" i="2"/>
  <c r="N406" i="2" s="1"/>
  <c r="G372" i="2"/>
  <c r="H372" i="2" s="1"/>
  <c r="I372" i="2" s="1"/>
  <c r="J372" i="2" s="1"/>
  <c r="J384" i="2"/>
  <c r="J385" i="2" s="1"/>
  <c r="M395" i="2"/>
  <c r="O392" i="2"/>
  <c r="K395" i="2"/>
  <c r="L397" i="2"/>
  <c r="L399" i="2" s="1"/>
  <c r="B357" i="2"/>
  <c r="L395" i="2"/>
  <c r="E329" i="2"/>
  <c r="N457" i="2"/>
  <c r="J329" i="2"/>
  <c r="B329" i="2"/>
  <c r="A329" i="2"/>
  <c r="H329" i="2"/>
  <c r="M577" i="2"/>
  <c r="I376" i="2"/>
  <c r="H377" i="2"/>
  <c r="H379" i="2" s="1"/>
  <c r="N395" i="2"/>
  <c r="O303" i="2"/>
  <c r="O591" i="2"/>
  <c r="O566" i="2"/>
  <c r="P561" i="2"/>
  <c r="F329" i="2"/>
  <c r="O458" i="2"/>
  <c r="L592" i="2"/>
  <c r="L567" i="2" s="1"/>
  <c r="G379" i="2"/>
  <c r="N316" i="2"/>
  <c r="N314" i="2"/>
  <c r="M397" i="2"/>
  <c r="M399" i="2" s="1"/>
  <c r="N396" i="2"/>
  <c r="O396" i="2" s="1"/>
  <c r="O397" i="2" s="1"/>
  <c r="L520" i="2"/>
  <c r="L540" i="2"/>
  <c r="N592" i="2"/>
  <c r="I329" i="2"/>
  <c r="O592" i="2"/>
  <c r="L603" i="2"/>
  <c r="O353" i="2"/>
  <c r="O405" i="2"/>
  <c r="O406" i="2" s="1"/>
  <c r="O393" i="2"/>
  <c r="P346" i="2"/>
  <c r="K329" i="2"/>
  <c r="O520" i="2"/>
  <c r="O540" i="2"/>
  <c r="O546" i="2"/>
  <c r="L329" i="2"/>
  <c r="O423" i="2"/>
  <c r="P422" i="2"/>
  <c r="O448" i="2"/>
  <c r="P545" i="2"/>
  <c r="N566" i="2"/>
  <c r="N576" i="2"/>
  <c r="O305" i="2"/>
  <c r="N318" i="2"/>
  <c r="M567" i="2"/>
  <c r="M587" i="2"/>
  <c r="E356" i="2"/>
  <c r="D357" i="2"/>
  <c r="D359" i="2" s="1"/>
  <c r="O401" i="2"/>
  <c r="O402" i="2" s="1"/>
  <c r="L530" i="2"/>
  <c r="C357" i="2"/>
  <c r="C359" i="2" s="1"/>
  <c r="O530" i="2"/>
  <c r="M307" i="2"/>
  <c r="O608" i="2"/>
  <c r="O302" i="2"/>
  <c r="M438" i="2"/>
  <c r="O615" i="2"/>
  <c r="O614" i="2"/>
  <c r="O587" i="2"/>
  <c r="O603" i="2"/>
  <c r="M302" i="2"/>
  <c r="C361" i="2"/>
  <c r="C363" i="2" s="1"/>
  <c r="D360" i="2"/>
  <c r="K372" i="2"/>
  <c r="J373" i="2"/>
  <c r="J375" i="2" s="1"/>
  <c r="F375" i="2"/>
  <c r="O431" i="2"/>
  <c r="O318" i="2"/>
  <c r="H373" i="2"/>
  <c r="H375" i="2" s="1"/>
  <c r="N577" i="2"/>
  <c r="O308" i="2"/>
  <c r="I373" i="2"/>
  <c r="I375" i="2" s="1"/>
  <c r="J391" i="2"/>
  <c r="O577" i="2"/>
  <c r="P572" i="2"/>
  <c r="O304" i="2"/>
  <c r="P304" i="2" s="1"/>
  <c r="N574" i="2"/>
  <c r="M308" i="2"/>
  <c r="O454" i="2"/>
  <c r="O309" i="2"/>
  <c r="P589" i="2"/>
  <c r="O564" i="2"/>
  <c r="O584" i="2"/>
  <c r="M317" i="2"/>
  <c r="G373" i="2"/>
  <c r="G375" i="2" s="1"/>
  <c r="J387" i="2"/>
  <c r="J417" i="2"/>
  <c r="O445" i="2"/>
  <c r="O457" i="2" s="1"/>
  <c r="M318" i="2"/>
  <c r="M417" i="2"/>
  <c r="N447" i="2"/>
  <c r="N459" i="2" s="1"/>
  <c r="M492" i="2"/>
  <c r="M546" i="2"/>
  <c r="N403" i="2"/>
  <c r="N448" i="2"/>
  <c r="N460" i="2" s="1"/>
  <c r="M472" i="2"/>
  <c r="O492" i="2"/>
  <c r="O574" i="2"/>
  <c r="N585" i="2"/>
  <c r="M437" i="2"/>
  <c r="O585" i="2"/>
  <c r="O310" i="2"/>
  <c r="O323" i="2"/>
  <c r="P323" i="2" s="1"/>
  <c r="K388" i="2"/>
  <c r="N449" i="2"/>
  <c r="O472" i="2"/>
  <c r="M493" i="2"/>
  <c r="O575" i="2"/>
  <c r="E364" i="2"/>
  <c r="N473" i="2"/>
  <c r="O537" i="2"/>
  <c r="O473" i="2"/>
  <c r="N517" i="2"/>
  <c r="N538" i="2"/>
  <c r="N353" i="2"/>
  <c r="N407" i="2"/>
  <c r="L433" i="2"/>
  <c r="O453" i="2"/>
  <c r="O459" i="2" s="1"/>
  <c r="O518" i="2"/>
  <c r="K384" i="2"/>
  <c r="N433" i="2"/>
  <c r="O438" i="2"/>
  <c r="P438" i="2" s="1"/>
  <c r="B359" i="2"/>
  <c r="F368" i="2"/>
  <c r="M540" i="2"/>
  <c r="P497" i="2"/>
  <c r="I380" i="2"/>
  <c r="O415" i="2"/>
  <c r="L425" i="2"/>
  <c r="M483" i="2"/>
  <c r="P498" i="2"/>
  <c r="M425" i="2"/>
  <c r="N483" i="2"/>
  <c r="P543" i="2"/>
  <c r="P542" i="2"/>
  <c r="N425" i="2"/>
  <c r="O483" i="2"/>
  <c r="O407" i="2" l="1"/>
  <c r="O460" i="2"/>
  <c r="O398" i="2"/>
  <c r="O399" i="2"/>
  <c r="F369" i="2"/>
  <c r="F371" i="2" s="1"/>
  <c r="G368" i="2"/>
  <c r="L372" i="2"/>
  <c r="K373" i="2"/>
  <c r="K375" i="2" s="1"/>
  <c r="D361" i="2"/>
  <c r="D363" i="2" s="1"/>
  <c r="E360" i="2"/>
  <c r="N455" i="2"/>
  <c r="N461" i="2" s="1"/>
  <c r="K385" i="2"/>
  <c r="K387" i="2" s="1"/>
  <c r="L384" i="2"/>
  <c r="N303" i="2"/>
  <c r="P303" i="2" s="1"/>
  <c r="O425" i="2"/>
  <c r="O424" i="2"/>
  <c r="O449" i="2"/>
  <c r="L577" i="2"/>
  <c r="O567" i="2"/>
  <c r="O593" i="2"/>
  <c r="P592" i="2"/>
  <c r="M305" i="2"/>
  <c r="O317" i="2"/>
  <c r="M303" i="2"/>
  <c r="N302" i="2"/>
  <c r="P302" i="2" s="1"/>
  <c r="O455" i="2"/>
  <c r="F356" i="2"/>
  <c r="E357" i="2"/>
  <c r="E359" i="2" s="1"/>
  <c r="N593" i="2"/>
  <c r="N587" i="2"/>
  <c r="L587" i="2"/>
  <c r="N567" i="2"/>
  <c r="P591" i="2"/>
  <c r="O576" i="2"/>
  <c r="O586" i="2"/>
  <c r="O327" i="2"/>
  <c r="O328" i="2"/>
  <c r="N317" i="2"/>
  <c r="O314" i="2"/>
  <c r="O311" i="2"/>
  <c r="O316" i="2"/>
  <c r="O439" i="2"/>
  <c r="O440" i="2" s="1"/>
  <c r="O416" i="2"/>
  <c r="O433" i="2"/>
  <c r="O432" i="2"/>
  <c r="J376" i="2"/>
  <c r="I377" i="2"/>
  <c r="I379" i="2" s="1"/>
  <c r="E365" i="2"/>
  <c r="E367" i="2" s="1"/>
  <c r="F364" i="2"/>
  <c r="N305" i="2"/>
  <c r="P305" i="2" s="1"/>
  <c r="O403" i="2"/>
  <c r="O394" i="2"/>
  <c r="O395" i="2"/>
  <c r="N397" i="2"/>
  <c r="K389" i="2"/>
  <c r="K391" i="2" s="1"/>
  <c r="L388" i="2"/>
  <c r="I381" i="2"/>
  <c r="I383" i="2" s="1"/>
  <c r="J380" i="2"/>
  <c r="P314" i="2"/>
  <c r="P316" i="2"/>
  <c r="M593" i="2"/>
  <c r="N326" i="2"/>
  <c r="O461" i="2" l="1"/>
  <c r="K376" i="2"/>
  <c r="J377" i="2"/>
  <c r="J379" i="2" s="1"/>
  <c r="F365" i="2"/>
  <c r="F367" i="2" s="1"/>
  <c r="G364" i="2"/>
  <c r="N306" i="2"/>
  <c r="N327" i="2"/>
  <c r="N328" i="2"/>
  <c r="N324" i="2"/>
  <c r="L385" i="2"/>
  <c r="L387" i="2" s="1"/>
  <c r="M384" i="2"/>
  <c r="N311" i="2"/>
  <c r="P311" i="2" s="1"/>
  <c r="O306" i="2"/>
  <c r="O326" i="2"/>
  <c r="O417" i="2"/>
  <c r="G356" i="2"/>
  <c r="F357" i="2"/>
  <c r="F359" i="2" s="1"/>
  <c r="E361" i="2"/>
  <c r="E363" i="2" s="1"/>
  <c r="F360" i="2"/>
  <c r="K380" i="2"/>
  <c r="J381" i="2"/>
  <c r="J383" i="2" s="1"/>
  <c r="M327" i="2"/>
  <c r="M328" i="2"/>
  <c r="M372" i="2"/>
  <c r="L373" i="2"/>
  <c r="L375" i="2" s="1"/>
  <c r="H368" i="2"/>
  <c r="G369" i="2"/>
  <c r="G371" i="2" s="1"/>
  <c r="L389" i="2"/>
  <c r="L391" i="2" s="1"/>
  <c r="M388" i="2"/>
  <c r="O329" i="2"/>
  <c r="M306" i="2"/>
  <c r="M326" i="2"/>
  <c r="N398" i="2"/>
  <c r="N399" i="2"/>
  <c r="H356" i="2" l="1"/>
  <c r="G357" i="2"/>
  <c r="G359" i="2" s="1"/>
  <c r="O312" i="2"/>
  <c r="O324" i="2"/>
  <c r="P324" i="2" s="1"/>
  <c r="M324" i="2"/>
  <c r="M312" i="2"/>
  <c r="M385" i="2"/>
  <c r="M387" i="2" s="1"/>
  <c r="N384" i="2"/>
  <c r="N312" i="2"/>
  <c r="P312" i="2" s="1"/>
  <c r="M389" i="2"/>
  <c r="M391" i="2" s="1"/>
  <c r="N388" i="2"/>
  <c r="N372" i="2"/>
  <c r="M373" i="2"/>
  <c r="M375" i="2" s="1"/>
  <c r="N329" i="2"/>
  <c r="M329" i="2"/>
  <c r="P306" i="2"/>
  <c r="G365" i="2"/>
  <c r="G367" i="2" s="1"/>
  <c r="H364" i="2"/>
  <c r="L380" i="2"/>
  <c r="K381" i="2"/>
  <c r="K383" i="2" s="1"/>
  <c r="I368" i="2"/>
  <c r="H369" i="2"/>
  <c r="H371" i="2" s="1"/>
  <c r="F361" i="2"/>
  <c r="F363" i="2" s="1"/>
  <c r="G360" i="2"/>
  <c r="L376" i="2"/>
  <c r="K377" i="2"/>
  <c r="K379" i="2" s="1"/>
  <c r="N315" i="2" l="1"/>
  <c r="O388" i="2"/>
  <c r="O389" i="2" s="1"/>
  <c r="N389" i="2"/>
  <c r="N313" i="2"/>
  <c r="O384" i="2"/>
  <c r="O385" i="2" s="1"/>
  <c r="N385" i="2"/>
  <c r="M315" i="2"/>
  <c r="O372" i="2"/>
  <c r="O373" i="2" s="1"/>
  <c r="N373" i="2"/>
  <c r="M313" i="2"/>
  <c r="M376" i="2"/>
  <c r="L377" i="2"/>
  <c r="L379" i="2" s="1"/>
  <c r="G361" i="2"/>
  <c r="G363" i="2" s="1"/>
  <c r="H360" i="2"/>
  <c r="J368" i="2"/>
  <c r="I369" i="2"/>
  <c r="I371" i="2" s="1"/>
  <c r="O313" i="2"/>
  <c r="M380" i="2"/>
  <c r="L381" i="2"/>
  <c r="L383" i="2" s="1"/>
  <c r="H365" i="2"/>
  <c r="H367" i="2" s="1"/>
  <c r="I364" i="2"/>
  <c r="O315" i="2"/>
  <c r="I356" i="2"/>
  <c r="H357" i="2"/>
  <c r="H359" i="2" s="1"/>
  <c r="N380" i="2" l="1"/>
  <c r="M381" i="2"/>
  <c r="M383" i="2" s="1"/>
  <c r="N376" i="2"/>
  <c r="M377" i="2"/>
  <c r="M379" i="2" s="1"/>
  <c r="J356" i="2"/>
  <c r="I357" i="2"/>
  <c r="I359" i="2" s="1"/>
  <c r="I365" i="2"/>
  <c r="I367" i="2" s="1"/>
  <c r="J364" i="2"/>
  <c r="K368" i="2"/>
  <c r="J369" i="2"/>
  <c r="J371" i="2" s="1"/>
  <c r="H361" i="2"/>
  <c r="H363" i="2" s="1"/>
  <c r="I360" i="2"/>
  <c r="N374" i="2"/>
  <c r="N375" i="2"/>
  <c r="O374" i="2"/>
  <c r="O375" i="2"/>
  <c r="N386" i="2"/>
  <c r="N387" i="2"/>
  <c r="O386" i="2"/>
  <c r="O387" i="2"/>
  <c r="P313" i="2"/>
  <c r="N390" i="2"/>
  <c r="N391" i="2"/>
  <c r="O390" i="2"/>
  <c r="O391" i="2"/>
  <c r="P315" i="2"/>
  <c r="I361" i="2" l="1"/>
  <c r="I363" i="2" s="1"/>
  <c r="J360" i="2"/>
  <c r="L368" i="2"/>
  <c r="K369" i="2"/>
  <c r="K371" i="2" s="1"/>
  <c r="J365" i="2"/>
  <c r="J367" i="2" s="1"/>
  <c r="K364" i="2"/>
  <c r="K356" i="2"/>
  <c r="J357" i="2"/>
  <c r="J359" i="2" s="1"/>
  <c r="O376" i="2"/>
  <c r="O377" i="2" s="1"/>
  <c r="N377" i="2"/>
  <c r="O380" i="2"/>
  <c r="O381" i="2" s="1"/>
  <c r="N381" i="2"/>
  <c r="O383" i="2" l="1"/>
  <c r="O382" i="2"/>
  <c r="O378" i="2"/>
  <c r="O379" i="2"/>
  <c r="L356" i="2"/>
  <c r="K357" i="2"/>
  <c r="K359" i="2" s="1"/>
  <c r="M368" i="2"/>
  <c r="L369" i="2"/>
  <c r="L371" i="2" s="1"/>
  <c r="N383" i="2"/>
  <c r="N382" i="2"/>
  <c r="K365" i="2"/>
  <c r="K367" i="2" s="1"/>
  <c r="L364" i="2"/>
  <c r="J361" i="2"/>
  <c r="J363" i="2" s="1"/>
  <c r="K360" i="2"/>
  <c r="N378" i="2"/>
  <c r="N379" i="2"/>
  <c r="K361" i="2" l="1"/>
  <c r="K363" i="2" s="1"/>
  <c r="L360" i="2"/>
  <c r="M364" i="2"/>
  <c r="L365" i="2"/>
  <c r="L367" i="2" s="1"/>
  <c r="N368" i="2"/>
  <c r="M369" i="2"/>
  <c r="M371" i="2" s="1"/>
  <c r="M356" i="2"/>
  <c r="L357" i="2"/>
  <c r="L359" i="2" s="1"/>
  <c r="N356" i="2" l="1"/>
  <c r="M357" i="2"/>
  <c r="M359" i="2" s="1"/>
  <c r="O368" i="2"/>
  <c r="O369" i="2" s="1"/>
  <c r="N369" i="2"/>
  <c r="N364" i="2"/>
  <c r="M365" i="2"/>
  <c r="M367" i="2" s="1"/>
  <c r="L361" i="2"/>
  <c r="L363" i="2" s="1"/>
  <c r="M360" i="2"/>
  <c r="M361" i="2" l="1"/>
  <c r="M363" i="2" s="1"/>
  <c r="N360" i="2"/>
  <c r="N371" i="2"/>
  <c r="N370" i="2"/>
  <c r="O371" i="2"/>
  <c r="O370" i="2"/>
  <c r="O364" i="2"/>
  <c r="O365" i="2" s="1"/>
  <c r="N365" i="2"/>
  <c r="N357" i="2"/>
  <c r="O356" i="2"/>
  <c r="O357" i="2" s="1"/>
  <c r="N358" i="2" l="1"/>
  <c r="N359" i="2"/>
  <c r="O358" i="2"/>
  <c r="O359" i="2"/>
  <c r="N366" i="2"/>
  <c r="N367" i="2"/>
  <c r="N361" i="2"/>
  <c r="O360" i="2"/>
  <c r="O361" i="2" s="1"/>
  <c r="O367" i="2"/>
  <c r="O366" i="2"/>
  <c r="O362" i="2" l="1"/>
  <c r="O363" i="2"/>
  <c r="N362" i="2"/>
  <c r="N363" i="2"/>
  <c r="O349" i="2" l="1"/>
  <c r="N349" i="2"/>
  <c r="O350" i="2" l="1"/>
  <c r="N350" i="2"/>
  <c r="O351" i="2"/>
  <c r="N351" i="2"/>
  <c r="N354" i="2" s="1"/>
  <c r="O352" i="2"/>
  <c r="N352" i="2"/>
  <c r="O354" i="2" l="1"/>
</calcChain>
</file>

<file path=xl/sharedStrings.xml><?xml version="1.0" encoding="utf-8"?>
<sst xmlns="http://schemas.openxmlformats.org/spreadsheetml/2006/main" count="511" uniqueCount="138">
  <si>
    <t>TIDLOR</t>
  </si>
  <si>
    <t>Asset</t>
  </si>
  <si>
    <t xml:space="preserve">    Cash And Cash Equivalents</t>
  </si>
  <si>
    <t>Q1</t>
  </si>
  <si>
    <t>Q2</t>
  </si>
  <si>
    <t>Q3</t>
  </si>
  <si>
    <t>Yearly</t>
  </si>
  <si>
    <t>%COMMON SIZE</t>
  </si>
  <si>
    <t xml:space="preserve">    Other Current Assets</t>
  </si>
  <si>
    <t>Total Loan Receivables</t>
  </si>
  <si>
    <t xml:space="preserve">    Property, Plant And Equipment - Net</t>
  </si>
  <si>
    <t xml:space="preserve">    Intangible Assets - Net</t>
  </si>
  <si>
    <t xml:space="preserve">    Total Assets</t>
  </si>
  <si>
    <t>Liabilities</t>
  </si>
  <si>
    <t>Total Debt</t>
  </si>
  <si>
    <t xml:space="preserve">    Total Liabilities</t>
  </si>
  <si>
    <t>Equity</t>
  </si>
  <si>
    <t xml:space="preserve">      Retained Earnings (Deficits) - Unappropriated</t>
  </si>
  <si>
    <t xml:space="preserve">    Equity Attributable To Owners Of The Parent</t>
  </si>
  <si>
    <t>REVENUE STRUCTURE</t>
  </si>
  <si>
    <t xml:space="preserve">      Interest Income</t>
  </si>
  <si>
    <t>Q4</t>
  </si>
  <si>
    <t>%YOY Growth</t>
  </si>
  <si>
    <t>%Common Size</t>
  </si>
  <si>
    <t xml:space="preserve">      Fees And Service Income</t>
  </si>
  <si>
    <t xml:space="preserve">    Other Income</t>
  </si>
  <si>
    <t xml:space="preserve">    Total Revenue</t>
  </si>
  <si>
    <t>COGS BREAKDOWN</t>
  </si>
  <si>
    <t xml:space="preserve">    Finance Costs</t>
  </si>
  <si>
    <t>Gross Profit | Interest</t>
  </si>
  <si>
    <t>%GPM</t>
  </si>
  <si>
    <t>SG&amp;A</t>
  </si>
  <si>
    <t xml:space="preserve">    Selling And Administrative Expenses</t>
  </si>
  <si>
    <t xml:space="preserve">    Other Gains (Losses)</t>
  </si>
  <si>
    <t>EBIT</t>
  </si>
  <si>
    <t>%EBIT</t>
  </si>
  <si>
    <t>EBITDA</t>
  </si>
  <si>
    <t>%EBITDA</t>
  </si>
  <si>
    <t xml:space="preserve">    (Reversal Of) Expected Credit Losses</t>
  </si>
  <si>
    <t>EBT</t>
  </si>
  <si>
    <t>%EBT</t>
  </si>
  <si>
    <t xml:space="preserve">    Income Tax Expense</t>
  </si>
  <si>
    <t>%Tax Rate</t>
  </si>
  <si>
    <t xml:space="preserve">      Net Profit (Loss) Attributable To : Owners Of The Parent</t>
  </si>
  <si>
    <t>%NPM</t>
  </si>
  <si>
    <t>Operating Activities</t>
  </si>
  <si>
    <t xml:space="preserve">    Depreciation And Amortisation</t>
  </si>
  <si>
    <t xml:space="preserve">    Net Cash From (Used In) Operating Activities</t>
  </si>
  <si>
    <t>CFO/Net Profit</t>
  </si>
  <si>
    <t>Free Cash Flow</t>
  </si>
  <si>
    <t>Investing Activities</t>
  </si>
  <si>
    <t xml:space="preserve">    Payment For Purchase Of Fixed Assets</t>
  </si>
  <si>
    <t xml:space="preserve">    Net Cash From (Used In) Investing Activities</t>
  </si>
  <si>
    <t xml:space="preserve">    Net Cash From (Used In) Financing Activities</t>
  </si>
  <si>
    <t xml:space="preserve">    Net Increase (Decrease) In Cash And Cash Equivalent</t>
  </si>
  <si>
    <t>Financial Ratio</t>
  </si>
  <si>
    <t>Profitability Ratio</t>
  </si>
  <si>
    <t>GPM | Q1</t>
  </si>
  <si>
    <t>GPM | Q2</t>
  </si>
  <si>
    <t>GPM | Q3</t>
  </si>
  <si>
    <t>GPM | Q4</t>
  </si>
  <si>
    <t>GPM</t>
  </si>
  <si>
    <t>NPM | Q1</t>
  </si>
  <si>
    <t>NPM |Q2</t>
  </si>
  <si>
    <t>NPM | Q3</t>
  </si>
  <si>
    <t>NPM | Q4</t>
  </si>
  <si>
    <t>NPM</t>
  </si>
  <si>
    <t>EBIT Margin</t>
  </si>
  <si>
    <t>EBITDA Margin</t>
  </si>
  <si>
    <t>ROA</t>
  </si>
  <si>
    <t>ROIC</t>
  </si>
  <si>
    <t>ROE</t>
  </si>
  <si>
    <t>Assets Turnover</t>
  </si>
  <si>
    <t>Financial Leverage</t>
  </si>
  <si>
    <t>Leverage Ratio</t>
  </si>
  <si>
    <t>Debt to Equity</t>
  </si>
  <si>
    <t>Debt to EBIT</t>
  </si>
  <si>
    <t>Efficiency Ratio</t>
  </si>
  <si>
    <t>AVG Collection Period</t>
  </si>
  <si>
    <t>AVG Inventory Period</t>
  </si>
  <si>
    <t>AVG Payment Period</t>
  </si>
  <si>
    <t>Cash Cycle</t>
  </si>
  <si>
    <t>Market Ratio</t>
  </si>
  <si>
    <t>Common Shares</t>
  </si>
  <si>
    <t>Book Value / Share</t>
  </si>
  <si>
    <t>EPS</t>
  </si>
  <si>
    <t>EPS Growth</t>
  </si>
  <si>
    <t>Dividend per Share</t>
  </si>
  <si>
    <t>Dividend Yield</t>
  </si>
  <si>
    <t>Dividend Payout Ratio</t>
  </si>
  <si>
    <t>Market Cap</t>
  </si>
  <si>
    <t>P/BV</t>
  </si>
  <si>
    <t>P/E</t>
  </si>
  <si>
    <t>EV/EBITDA</t>
  </si>
  <si>
    <t>P/S</t>
  </si>
  <si>
    <t>Max Price</t>
  </si>
  <si>
    <t>Min Price</t>
  </si>
  <si>
    <t>Price</t>
  </si>
  <si>
    <t>Valuation</t>
  </si>
  <si>
    <t>CONSENSUS</t>
  </si>
  <si>
    <t>FWD P/E MOS</t>
  </si>
  <si>
    <t>P/BV MOS</t>
  </si>
  <si>
    <t>P/E MOS</t>
  </si>
  <si>
    <t>EV/EBITDA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</si>
  <si>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</si>
  <si>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</si>
  <si>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</si>
  <si>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</si>
  <si>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</si>
  <si>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</si>
  <si>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</si>
  <si>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</si>
  <si>
    <t>Revenue Breakdown</t>
  </si>
  <si>
    <t>Hire Purchase</t>
  </si>
  <si>
    <t>Fiscal</t>
  </si>
  <si>
    <t>%YoY</t>
  </si>
  <si>
    <t>Loan</t>
  </si>
  <si>
    <t>Service Fee</t>
  </si>
  <si>
    <t>Total</t>
  </si>
  <si>
    <t>Spread</t>
  </si>
  <si>
    <t>Interest Receive</t>
  </si>
  <si>
    <t>Cost of Fund</t>
  </si>
  <si>
    <t>Loan Receivable</t>
  </si>
  <si>
    <t>Stage 1</t>
  </si>
  <si>
    <t>%Stage 1</t>
  </si>
  <si>
    <t>Stage 2</t>
  </si>
  <si>
    <t>%Stage 2</t>
  </si>
  <si>
    <t>Stage 3</t>
  </si>
  <si>
    <t>%Stage 3</t>
  </si>
  <si>
    <t>Total Loan Receivable</t>
  </si>
  <si>
    <t>Provision</t>
  </si>
  <si>
    <t>%Coverage Ratio</t>
  </si>
  <si>
    <t>ECL</t>
  </si>
  <si>
    <t>Write-off</t>
  </si>
  <si>
    <t>Branch</t>
  </si>
  <si>
    <t>Own Branch</t>
  </si>
  <si>
    <t/>
  </si>
  <si>
    <t>24.50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</si>
</sst>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#,##0;[Red]\ \ \-#,##0;&quot;-&quot;\ "/>
    <numFmt numFmtId="188" formatCode="0.0%"/>
    <numFmt numFmtId="189" formatCode="#,##0,;\-#,##0,"/>
    <numFmt numFmtId="190" formatCode="_(* #,##0_);_(* \(#,##0\);_(* &quot;-&quot;??_);_(@_)"/>
    <numFmt numFmtId="191" formatCode="0.0%;[Red]\-0.0%"/>
    <numFmt numFmtId="192" formatCode="#,##0.00;[Red]\ \ \-#,##0.00;&quot;-&quot;\ "/>
    <numFmt numFmtId="193" formatCode="0%;[Red]\-0%"/>
    <numFmt numFmtId="194" formatCode="_-* #,##0.0_-;\-* #,##0.0_-;_-* &quot;-&quot;??_-;_-@_-"/>
    <numFmt numFmtId="195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2"/>
      <color theme="1"/>
      <name val="Sukhumvit Set"/>
      <family val="2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b/>
      <sz val="11"/>
      <color rgb="FFFFFFFF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000000"/>
      <name val="Century Gothic"/>
      <family val="2"/>
    </font>
    <font>
      <b/>
      <sz val="11"/>
      <color rgb="FFFF0000"/>
      <name val="Century Gothic"/>
      <family val="2"/>
    </font>
    <font>
      <sz val="11"/>
      <color theme="1"/>
      <name val="Sukhumvit Set"/>
      <family val="2"/>
    </font>
    <font>
      <sz val="12"/>
      <color theme="1"/>
      <name val="Tahoma"/>
      <family val="2"/>
      <scheme val="minor"/>
    </font>
    <font>
      <sz val="11"/>
      <color theme="1"/>
      <name val="Arial"/>
      <family val="2"/>
    </font>
    <font>
      <b/>
      <sz val="11"/>
      <color indexed="8"/>
      <name val="Century Gothic"/>
      <family val="2"/>
    </font>
    <font>
      <b/>
      <sz val="11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theme="9" tint="0.59999389629810485"/>
        <bgColor rgb="FF00B050"/>
      </patternFill>
    </fill>
    <fill>
      <patternFill patternType="solid">
        <fgColor rgb="FFFF0000"/>
        <bgColor rgb="FFFFC000"/>
      </patternFill>
    </fill>
    <fill>
      <patternFill patternType="solid">
        <fgColor rgb="FFFF0000"/>
        <bgColor rgb="FF00B050"/>
      </patternFill>
    </fill>
    <fill>
      <patternFill patternType="solid">
        <fgColor rgb="FF00B0F0"/>
        <bgColor rgb="FFFF0000"/>
      </patternFill>
    </fill>
    <fill>
      <patternFill patternType="solid">
        <fgColor rgb="FFFF0000"/>
        <bgColor rgb="FF0070C0"/>
      </patternFill>
    </fill>
    <fill>
      <patternFill patternType="solid">
        <fgColor theme="1"/>
        <bgColor rgb="FF00B050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0070C0"/>
      </patternFill>
    </fill>
    <fill>
      <patternFill patternType="solid">
        <fgColor rgb="FFFFFF00"/>
        <bgColor rgb="FF0070C0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</cellStyleXfs>
  <cellXfs count="21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0" xfId="1" applyFont="1"/>
    <xf numFmtId="0" fontId="4" fillId="4" borderId="5" xfId="1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10" fontId="5" fillId="0" borderId="0" xfId="1" applyNumberFormat="1" applyFont="1"/>
    <xf numFmtId="0" fontId="6" fillId="0" borderId="0" xfId="1" applyFont="1"/>
    <xf numFmtId="0" fontId="4" fillId="5" borderId="7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4" fillId="5" borderId="0" xfId="1" applyFont="1" applyFill="1" applyAlignment="1">
      <alignment horizontal="center"/>
    </xf>
    <xf numFmtId="9" fontId="3" fillId="0" borderId="0" xfId="1" applyNumberFormat="1" applyFont="1"/>
    <xf numFmtId="187" fontId="3" fillId="0" borderId="9" xfId="2" applyNumberFormat="1" applyFont="1" applyBorder="1" applyAlignment="1"/>
    <xf numFmtId="188" fontId="5" fillId="0" borderId="0" xfId="1" applyNumberFormat="1" applyFont="1"/>
    <xf numFmtId="0" fontId="6" fillId="0" borderId="0" xfId="1" applyFont="1" applyAlignment="1">
      <alignment horizontal="left"/>
    </xf>
    <xf numFmtId="10" fontId="3" fillId="0" borderId="0" xfId="1" applyNumberFormat="1" applyFont="1"/>
    <xf numFmtId="43" fontId="3" fillId="0" borderId="0" xfId="2" applyFont="1"/>
    <xf numFmtId="188" fontId="3" fillId="0" borderId="10" xfId="3" applyNumberFormat="1" applyFont="1" applyBorder="1" applyAlignment="1"/>
    <xf numFmtId="188" fontId="6" fillId="0" borderId="0" xfId="1" applyNumberFormat="1" applyFont="1" applyAlignment="1">
      <alignment horizontal="left"/>
    </xf>
    <xf numFmtId="189" fontId="3" fillId="0" borderId="0" xfId="1" applyNumberFormat="1" applyFont="1"/>
    <xf numFmtId="190" fontId="4" fillId="5" borderId="7" xfId="2" applyNumberFormat="1" applyFont="1" applyFill="1" applyBorder="1" applyAlignment="1">
      <alignment horizontal="center"/>
    </xf>
    <xf numFmtId="190" fontId="4" fillId="5" borderId="8" xfId="2" applyNumberFormat="1" applyFont="1" applyFill="1" applyBorder="1" applyAlignment="1">
      <alignment horizontal="center"/>
    </xf>
    <xf numFmtId="190" fontId="4" fillId="5" borderId="0" xfId="2" applyNumberFormat="1" applyFont="1" applyFill="1" applyBorder="1" applyAlignment="1">
      <alignment horizontal="center"/>
    </xf>
    <xf numFmtId="188" fontId="3" fillId="0" borderId="0" xfId="3" applyNumberFormat="1" applyFont="1"/>
    <xf numFmtId="187" fontId="3" fillId="0" borderId="11" xfId="2" applyNumberFormat="1" applyFont="1" applyBorder="1" applyAlignment="1"/>
    <xf numFmtId="188" fontId="7" fillId="0" borderId="0" xfId="1" applyNumberFormat="1" applyFont="1"/>
    <xf numFmtId="190" fontId="4" fillId="4" borderId="7" xfId="2" applyNumberFormat="1" applyFont="1" applyFill="1" applyBorder="1" applyAlignment="1">
      <alignment horizontal="center"/>
    </xf>
    <xf numFmtId="190" fontId="4" fillId="4" borderId="8" xfId="2" applyNumberFormat="1" applyFont="1" applyFill="1" applyBorder="1" applyAlignment="1">
      <alignment horizontal="center"/>
    </xf>
    <xf numFmtId="190" fontId="4" fillId="4" borderId="0" xfId="2" applyNumberFormat="1" applyFont="1" applyFill="1" applyBorder="1" applyAlignment="1">
      <alignment horizontal="center"/>
    </xf>
    <xf numFmtId="190" fontId="4" fillId="6" borderId="7" xfId="2" applyNumberFormat="1" applyFont="1" applyFill="1" applyBorder="1" applyAlignment="1">
      <alignment horizontal="center"/>
    </xf>
    <xf numFmtId="190" fontId="4" fillId="6" borderId="8" xfId="2" applyNumberFormat="1" applyFont="1" applyFill="1" applyBorder="1" applyAlignment="1">
      <alignment horizontal="center"/>
    </xf>
    <xf numFmtId="190" fontId="4" fillId="6" borderId="0" xfId="2" applyNumberFormat="1" applyFont="1" applyFill="1" applyBorder="1" applyAlignment="1">
      <alignment horizontal="center"/>
    </xf>
    <xf numFmtId="190" fontId="4" fillId="7" borderId="7" xfId="2" applyNumberFormat="1" applyFont="1" applyFill="1" applyBorder="1" applyAlignment="1">
      <alignment horizontal="center"/>
    </xf>
    <xf numFmtId="190" fontId="4" fillId="7" borderId="8" xfId="2" applyNumberFormat="1" applyFont="1" applyFill="1" applyBorder="1" applyAlignment="1">
      <alignment horizontal="center"/>
    </xf>
    <xf numFmtId="190" fontId="4" fillId="7" borderId="0" xfId="2" applyNumberFormat="1" applyFont="1" applyFill="1" applyBorder="1" applyAlignment="1">
      <alignment horizontal="center"/>
    </xf>
    <xf numFmtId="190" fontId="4" fillId="8" borderId="7" xfId="2" applyNumberFormat="1" applyFont="1" applyFill="1" applyBorder="1" applyAlignment="1">
      <alignment horizontal="center"/>
    </xf>
    <xf numFmtId="190" fontId="4" fillId="8" borderId="8" xfId="2" applyNumberFormat="1" applyFont="1" applyFill="1" applyBorder="1" applyAlignment="1">
      <alignment horizontal="center"/>
    </xf>
    <xf numFmtId="190" fontId="4" fillId="8" borderId="0" xfId="2" applyNumberFormat="1" applyFont="1" applyFill="1" applyBorder="1" applyAlignment="1">
      <alignment horizontal="center"/>
    </xf>
    <xf numFmtId="190" fontId="3" fillId="9" borderId="7" xfId="2" applyNumberFormat="1" applyFont="1" applyFill="1" applyBorder="1" applyAlignment="1">
      <alignment horizontal="center"/>
    </xf>
    <xf numFmtId="190" fontId="3" fillId="9" borderId="8" xfId="2" applyNumberFormat="1" applyFont="1" applyFill="1" applyBorder="1" applyAlignment="1">
      <alignment horizontal="center"/>
    </xf>
    <xf numFmtId="190" fontId="3" fillId="9" borderId="0" xfId="2" applyNumberFormat="1" applyFont="1" applyFill="1" applyBorder="1" applyAlignment="1">
      <alignment horizontal="center"/>
    </xf>
    <xf numFmtId="188" fontId="6" fillId="0" borderId="0" xfId="1" applyNumberFormat="1" applyFont="1"/>
    <xf numFmtId="0" fontId="5" fillId="0" borderId="0" xfId="1" applyFont="1"/>
    <xf numFmtId="187" fontId="3" fillId="0" borderId="10" xfId="2" applyNumberFormat="1" applyFont="1" applyBorder="1" applyAlignment="1"/>
    <xf numFmtId="191" fontId="3" fillId="0" borderId="11" xfId="2" applyNumberFormat="1" applyFont="1" applyBorder="1" applyAlignment="1"/>
    <xf numFmtId="188" fontId="6" fillId="0" borderId="0" xfId="3" applyNumberFormat="1" applyFont="1" applyAlignment="1">
      <alignment horizontal="left"/>
    </xf>
    <xf numFmtId="10" fontId="6" fillId="0" borderId="0" xfId="3" applyNumberFormat="1" applyFont="1" applyAlignment="1">
      <alignment horizontal="left"/>
    </xf>
    <xf numFmtId="191" fontId="3" fillId="0" borderId="12" xfId="2" applyNumberFormat="1" applyFont="1" applyBorder="1" applyAlignment="1"/>
    <xf numFmtId="191" fontId="3" fillId="0" borderId="9" xfId="2" applyNumberFormat="1" applyFont="1" applyBorder="1" applyAlignment="1"/>
    <xf numFmtId="190" fontId="4" fillId="10" borderId="7" xfId="2" applyNumberFormat="1" applyFont="1" applyFill="1" applyBorder="1" applyAlignment="1">
      <alignment horizontal="center"/>
    </xf>
    <xf numFmtId="190" fontId="4" fillId="10" borderId="8" xfId="2" applyNumberFormat="1" applyFont="1" applyFill="1" applyBorder="1" applyAlignment="1">
      <alignment horizontal="center"/>
    </xf>
    <xf numFmtId="190" fontId="4" fillId="10" borderId="0" xfId="2" applyNumberFormat="1" applyFont="1" applyFill="1" applyBorder="1" applyAlignment="1">
      <alignment horizontal="center"/>
    </xf>
    <xf numFmtId="187" fontId="3" fillId="0" borderId="12" xfId="2" applyNumberFormat="1" applyFont="1" applyBorder="1" applyAlignment="1"/>
    <xf numFmtId="192" fontId="3" fillId="0" borderId="12" xfId="2" applyNumberFormat="1" applyFont="1" applyBorder="1" applyAlignment="1"/>
    <xf numFmtId="192" fontId="3" fillId="0" borderId="9" xfId="2" applyNumberFormat="1" applyFont="1" applyBorder="1" applyAlignment="1"/>
    <xf numFmtId="192" fontId="3" fillId="0" borderId="10" xfId="2" applyNumberFormat="1" applyFont="1" applyBorder="1" applyAlignment="1"/>
    <xf numFmtId="190" fontId="4" fillId="11" borderId="7" xfId="2" applyNumberFormat="1" applyFont="1" applyFill="1" applyBorder="1" applyAlignment="1">
      <alignment horizontal="center"/>
    </xf>
    <xf numFmtId="190" fontId="4" fillId="11" borderId="8" xfId="2" applyNumberFormat="1" applyFont="1" applyFill="1" applyBorder="1" applyAlignment="1">
      <alignment horizontal="center"/>
    </xf>
    <xf numFmtId="190" fontId="4" fillId="11" borderId="0" xfId="2" applyNumberFormat="1" applyFont="1" applyFill="1" applyBorder="1" applyAlignment="1">
      <alignment horizontal="center"/>
    </xf>
    <xf numFmtId="43" fontId="3" fillId="0" borderId="9" xfId="4" applyFont="1" applyBorder="1" applyAlignment="1"/>
    <xf numFmtId="187" fontId="3" fillId="0" borderId="0" xfId="1" applyNumberFormat="1" applyFont="1"/>
    <xf numFmtId="43" fontId="3" fillId="0" borderId="10" xfId="4" applyFont="1" applyBorder="1" applyAlignment="1"/>
    <xf numFmtId="190" fontId="4" fillId="4" borderId="13" xfId="2" applyNumberFormat="1" applyFont="1" applyFill="1" applyBorder="1" applyAlignment="1">
      <alignment horizontal="center"/>
    </xf>
    <xf numFmtId="190" fontId="4" fillId="12" borderId="7" xfId="2" applyNumberFormat="1" applyFont="1" applyFill="1" applyBorder="1" applyAlignment="1">
      <alignment horizontal="center"/>
    </xf>
    <xf numFmtId="190" fontId="4" fillId="12" borderId="8" xfId="2" applyNumberFormat="1" applyFont="1" applyFill="1" applyBorder="1" applyAlignment="1">
      <alignment horizontal="center"/>
    </xf>
    <xf numFmtId="190" fontId="4" fillId="12" borderId="13" xfId="2" applyNumberFormat="1" applyFont="1" applyFill="1" applyBorder="1" applyAlignment="1">
      <alignment horizontal="center"/>
    </xf>
    <xf numFmtId="190" fontId="4" fillId="12" borderId="0" xfId="2" applyNumberFormat="1" applyFont="1" applyFill="1" applyBorder="1" applyAlignment="1">
      <alignment horizontal="center"/>
    </xf>
    <xf numFmtId="188" fontId="6" fillId="0" borderId="9" xfId="1" applyNumberFormat="1" applyFont="1" applyBorder="1" applyAlignment="1">
      <alignment horizontal="right"/>
    </xf>
    <xf numFmtId="190" fontId="4" fillId="13" borderId="10" xfId="2" applyNumberFormat="1" applyFont="1" applyFill="1" applyBorder="1" applyAlignment="1">
      <alignment horizontal="center"/>
    </xf>
    <xf numFmtId="190" fontId="4" fillId="13" borderId="0" xfId="2" applyNumberFormat="1" applyFont="1" applyFill="1" applyBorder="1" applyAlignment="1">
      <alignment horizontal="center"/>
    </xf>
    <xf numFmtId="190" fontId="4" fillId="14" borderId="7" xfId="2" applyNumberFormat="1" applyFont="1" applyFill="1" applyBorder="1" applyAlignment="1">
      <alignment horizontal="center"/>
    </xf>
    <xf numFmtId="190" fontId="4" fillId="14" borderId="8" xfId="2" applyNumberFormat="1" applyFont="1" applyFill="1" applyBorder="1" applyAlignment="1">
      <alignment horizontal="center"/>
    </xf>
    <xf numFmtId="190" fontId="4" fillId="14" borderId="0" xfId="2" applyNumberFormat="1" applyFont="1" applyFill="1" applyBorder="1" applyAlignment="1">
      <alignment horizontal="center"/>
    </xf>
    <xf numFmtId="187" fontId="3" fillId="0" borderId="0" xfId="2" applyNumberFormat="1" applyFont="1" applyBorder="1" applyAlignment="1"/>
    <xf numFmtId="190" fontId="2" fillId="15" borderId="7" xfId="5" applyNumberFormat="1" applyFont="1" applyFill="1" applyBorder="1" applyAlignment="1">
      <alignment horizontal="center"/>
    </xf>
    <xf numFmtId="190" fontId="2" fillId="15" borderId="8" xfId="5" applyNumberFormat="1" applyFont="1" applyFill="1" applyBorder="1" applyAlignment="1">
      <alignment horizontal="center"/>
    </xf>
    <xf numFmtId="190" fontId="2" fillId="15" borderId="0" xfId="5" applyNumberFormat="1" applyFont="1" applyFill="1" applyBorder="1" applyAlignment="1">
      <alignment horizontal="center"/>
    </xf>
    <xf numFmtId="190" fontId="3" fillId="0" borderId="0" xfId="5" applyNumberFormat="1" applyFont="1" applyAlignment="1">
      <alignment horizontal="left"/>
    </xf>
    <xf numFmtId="190" fontId="2" fillId="16" borderId="7" xfId="5" applyNumberFormat="1" applyFont="1" applyFill="1" applyBorder="1" applyAlignment="1">
      <alignment horizontal="center"/>
    </xf>
    <xf numFmtId="190" fontId="2" fillId="16" borderId="8" xfId="5" applyNumberFormat="1" applyFont="1" applyFill="1" applyBorder="1" applyAlignment="1">
      <alignment horizontal="center"/>
    </xf>
    <xf numFmtId="190" fontId="2" fillId="16" borderId="0" xfId="5" applyNumberFormat="1" applyFont="1" applyFill="1" applyBorder="1" applyAlignment="1">
      <alignment horizontal="center"/>
    </xf>
    <xf numFmtId="10" fontId="3" fillId="0" borderId="12" xfId="3" applyNumberFormat="1" applyFont="1" applyBorder="1" applyAlignment="1"/>
    <xf numFmtId="188" fontId="3" fillId="0" borderId="10" xfId="6" applyNumberFormat="1" applyFont="1" applyBorder="1" applyAlignment="1"/>
    <xf numFmtId="43" fontId="5" fillId="0" borderId="0" xfId="4" applyFont="1"/>
    <xf numFmtId="43" fontId="3" fillId="0" borderId="0" xfId="4" applyFont="1" applyAlignment="1">
      <alignment horizontal="left"/>
    </xf>
    <xf numFmtId="43" fontId="3" fillId="0" borderId="0" xfId="4" applyFont="1"/>
    <xf numFmtId="10" fontId="3" fillId="0" borderId="14" xfId="3" applyNumberFormat="1" applyFont="1" applyBorder="1" applyAlignment="1"/>
    <xf numFmtId="10" fontId="3" fillId="0" borderId="0" xfId="3" applyNumberFormat="1" applyFont="1" applyBorder="1" applyAlignment="1"/>
    <xf numFmtId="10" fontId="3" fillId="0" borderId="1" xfId="3" applyNumberFormat="1" applyFont="1" applyBorder="1" applyAlignment="1"/>
    <xf numFmtId="10" fontId="3" fillId="0" borderId="2" xfId="3" applyNumberFormat="1" applyFont="1" applyBorder="1" applyAlignment="1"/>
    <xf numFmtId="43" fontId="3" fillId="0" borderId="12" xfId="2" applyFont="1" applyBorder="1" applyAlignment="1"/>
    <xf numFmtId="0" fontId="2" fillId="5" borderId="7" xfId="7" applyFont="1" applyFill="1" applyBorder="1" applyAlignment="1">
      <alignment horizontal="center"/>
    </xf>
    <xf numFmtId="0" fontId="2" fillId="5" borderId="8" xfId="7" applyFont="1" applyFill="1" applyBorder="1" applyAlignment="1">
      <alignment horizontal="center"/>
    </xf>
    <xf numFmtId="0" fontId="2" fillId="5" borderId="0" xfId="7" applyFont="1" applyFill="1" applyAlignment="1">
      <alignment horizontal="center"/>
    </xf>
    <xf numFmtId="0" fontId="3" fillId="0" borderId="0" xfId="7" applyFont="1"/>
    <xf numFmtId="0" fontId="11" fillId="0" borderId="0" xfId="1" applyFont="1"/>
    <xf numFmtId="190" fontId="3" fillId="0" borderId="9" xfId="2" applyNumberFormat="1" applyFont="1" applyBorder="1" applyAlignment="1">
      <alignment horizontal="right"/>
    </xf>
    <xf numFmtId="43" fontId="3" fillId="0" borderId="0" xfId="8" applyFont="1" applyBorder="1" applyAlignment="1">
      <alignment horizontal="left"/>
    </xf>
    <xf numFmtId="10" fontId="3" fillId="0" borderId="0" xfId="9" applyNumberFormat="1" applyFont="1" applyBorder="1" applyAlignment="1">
      <alignment horizontal="left"/>
    </xf>
    <xf numFmtId="10" fontId="3" fillId="0" borderId="9" xfId="9" applyNumberFormat="1" applyFont="1" applyBorder="1" applyAlignment="1"/>
    <xf numFmtId="10" fontId="3" fillId="0" borderId="0" xfId="9" applyNumberFormat="1" applyFont="1" applyBorder="1" applyAlignment="1"/>
    <xf numFmtId="9" fontId="3" fillId="0" borderId="9" xfId="9" applyFont="1" applyBorder="1" applyAlignment="1"/>
    <xf numFmtId="9" fontId="3" fillId="0" borderId="0" xfId="9" applyFont="1" applyBorder="1" applyAlignment="1"/>
    <xf numFmtId="9" fontId="3" fillId="0" borderId="0" xfId="9" applyFont="1" applyBorder="1" applyAlignment="1">
      <alignment horizontal="left"/>
    </xf>
    <xf numFmtId="43" fontId="3" fillId="0" borderId="9" xfId="8" applyFont="1" applyBorder="1" applyAlignment="1">
      <alignment horizontal="right"/>
    </xf>
    <xf numFmtId="43" fontId="5" fillId="0" borderId="0" xfId="1" applyNumberFormat="1" applyFont="1"/>
    <xf numFmtId="43" fontId="3" fillId="0" borderId="0" xfId="1" applyNumberFormat="1" applyFont="1"/>
    <xf numFmtId="43" fontId="3" fillId="0" borderId="9" xfId="8" applyFont="1" applyBorder="1" applyAlignment="1"/>
    <xf numFmtId="43" fontId="3" fillId="0" borderId="0" xfId="8" applyFont="1" applyBorder="1" applyAlignment="1"/>
    <xf numFmtId="43" fontId="5" fillId="0" borderId="12" xfId="2" applyFont="1" applyBorder="1" applyAlignment="1"/>
    <xf numFmtId="43" fontId="5" fillId="0" borderId="2" xfId="2" applyFont="1" applyBorder="1" applyAlignment="1"/>
    <xf numFmtId="10" fontId="5" fillId="0" borderId="0" xfId="9" applyNumberFormat="1" applyFont="1" applyBorder="1"/>
    <xf numFmtId="43" fontId="5" fillId="0" borderId="0" xfId="8" applyFont="1" applyBorder="1" applyAlignment="1">
      <alignment horizontal="left"/>
    </xf>
    <xf numFmtId="43" fontId="7" fillId="0" borderId="9" xfId="2" applyFont="1" applyBorder="1" applyAlignment="1"/>
    <xf numFmtId="43" fontId="7" fillId="0" borderId="0" xfId="2" applyFont="1" applyBorder="1" applyAlignment="1"/>
    <xf numFmtId="10" fontId="7" fillId="0" borderId="0" xfId="9" applyNumberFormat="1" applyFont="1" applyBorder="1"/>
    <xf numFmtId="43" fontId="7" fillId="0" borderId="0" xfId="8" applyFont="1" applyBorder="1" applyAlignment="1">
      <alignment horizontal="left"/>
    </xf>
    <xf numFmtId="43" fontId="6" fillId="0" borderId="11" xfId="2" applyFont="1" applyBorder="1" applyAlignment="1"/>
    <xf numFmtId="43" fontId="6" fillId="0" borderId="6" xfId="2" applyFont="1" applyBorder="1" applyAlignment="1"/>
    <xf numFmtId="43" fontId="6" fillId="0" borderId="11" xfId="2" applyFont="1" applyBorder="1" applyAlignment="1">
      <alignment horizontal="right"/>
    </xf>
    <xf numFmtId="190" fontId="2" fillId="17" borderId="7" xfId="5" applyNumberFormat="1" applyFont="1" applyFill="1" applyBorder="1" applyAlignment="1">
      <alignment horizontal="center"/>
    </xf>
    <xf numFmtId="190" fontId="2" fillId="17" borderId="8" xfId="5" applyNumberFormat="1" applyFont="1" applyFill="1" applyBorder="1" applyAlignment="1">
      <alignment horizontal="center"/>
    </xf>
    <xf numFmtId="190" fontId="2" fillId="17" borderId="13" xfId="5" applyNumberFormat="1" applyFont="1" applyFill="1" applyBorder="1" applyAlignment="1">
      <alignment horizontal="center"/>
    </xf>
    <xf numFmtId="190" fontId="2" fillId="17" borderId="0" xfId="5" applyNumberFormat="1" applyFont="1" applyFill="1" applyBorder="1" applyAlignment="1">
      <alignment horizontal="center"/>
    </xf>
    <xf numFmtId="43" fontId="5" fillId="0" borderId="0" xfId="8" applyFont="1" applyBorder="1"/>
    <xf numFmtId="9" fontId="3" fillId="0" borderId="9" xfId="6" applyFont="1" applyBorder="1" applyAlignment="1">
      <alignment horizontal="right"/>
    </xf>
    <xf numFmtId="193" fontId="3" fillId="0" borderId="9" xfId="2" applyNumberFormat="1" applyFont="1" applyBorder="1" applyAlignment="1"/>
    <xf numFmtId="193" fontId="3" fillId="0" borderId="14" xfId="2" applyNumberFormat="1" applyFont="1" applyBorder="1" applyAlignment="1"/>
    <xf numFmtId="193" fontId="3" fillId="0" borderId="11" xfId="2" applyNumberFormat="1" applyFont="1" applyBorder="1" applyAlignment="1"/>
    <xf numFmtId="190" fontId="2" fillId="2" borderId="7" xfId="5" applyNumberFormat="1" applyFont="1" applyFill="1" applyBorder="1" applyAlignment="1">
      <alignment horizontal="center"/>
    </xf>
    <xf numFmtId="190" fontId="2" fillId="2" borderId="8" xfId="5" applyNumberFormat="1" applyFont="1" applyFill="1" applyBorder="1" applyAlignment="1">
      <alignment horizontal="center"/>
    </xf>
    <xf numFmtId="190" fontId="2" fillId="2" borderId="0" xfId="5" applyNumberFormat="1" applyFont="1" applyFill="1" applyBorder="1" applyAlignment="1">
      <alignment horizontal="center"/>
    </xf>
    <xf numFmtId="43" fontId="6" fillId="0" borderId="1" xfId="2" applyFont="1" applyBorder="1" applyAlignment="1"/>
    <xf numFmtId="43" fontId="6" fillId="0" borderId="2" xfId="2" applyFont="1" applyBorder="1" applyAlignment="1"/>
    <xf numFmtId="43" fontId="6" fillId="0" borderId="14" xfId="2" applyFont="1" applyBorder="1" applyAlignment="1"/>
    <xf numFmtId="43" fontId="6" fillId="0" borderId="0" xfId="2" applyFont="1" applyBorder="1" applyAlignment="1"/>
    <xf numFmtId="191" fontId="5" fillId="0" borderId="14" xfId="3" applyNumberFormat="1" applyFont="1" applyBorder="1" applyAlignment="1"/>
    <xf numFmtId="191" fontId="5" fillId="0" borderId="0" xfId="3" applyNumberFormat="1" applyFont="1" applyBorder="1" applyAlignment="1"/>
    <xf numFmtId="190" fontId="5" fillId="0" borderId="0" xfId="5" applyNumberFormat="1" applyFont="1" applyAlignment="1">
      <alignment horizontal="left"/>
    </xf>
    <xf numFmtId="191" fontId="5" fillId="0" borderId="5" xfId="3" applyNumberFormat="1" applyFont="1" applyBorder="1" applyAlignment="1"/>
    <xf numFmtId="191" fontId="5" fillId="0" borderId="6" xfId="3" applyNumberFormat="1" applyFont="1" applyBorder="1" applyAlignment="1"/>
    <xf numFmtId="188" fontId="5" fillId="0" borderId="0" xfId="3" applyNumberFormat="1" applyFont="1" applyBorder="1"/>
    <xf numFmtId="188" fontId="5" fillId="0" borderId="0" xfId="3" applyNumberFormat="1" applyFont="1" applyBorder="1" applyAlignment="1">
      <alignment horizontal="left"/>
    </xf>
    <xf numFmtId="0" fontId="2" fillId="15" borderId="7" xfId="1" applyFont="1" applyFill="1" applyBorder="1" applyAlignment="1">
      <alignment horizontal="center"/>
    </xf>
    <xf numFmtId="0" fontId="2" fillId="15" borderId="8" xfId="1" applyFont="1" applyFill="1" applyBorder="1" applyAlignment="1">
      <alignment horizontal="center"/>
    </xf>
    <xf numFmtId="0" fontId="2" fillId="15" borderId="13" xfId="1" applyFont="1" applyFill="1" applyBorder="1" applyAlignment="1">
      <alignment horizontal="center"/>
    </xf>
    <xf numFmtId="0" fontId="2" fillId="16" borderId="7" xfId="1" applyFont="1" applyFill="1" applyBorder="1" applyAlignment="1">
      <alignment horizontal="center"/>
    </xf>
    <xf numFmtId="0" fontId="2" fillId="16" borderId="8" xfId="1" applyFont="1" applyFill="1" applyBorder="1" applyAlignment="1">
      <alignment horizontal="center"/>
    </xf>
    <xf numFmtId="0" fontId="2" fillId="16" borderId="13" xfId="1" applyFont="1" applyFill="1" applyBorder="1" applyAlignment="1">
      <alignment horizontal="center"/>
    </xf>
    <xf numFmtId="194" fontId="3" fillId="0" borderId="9" xfId="4" applyNumberFormat="1" applyFont="1" applyBorder="1" applyAlignment="1"/>
    <xf numFmtId="188" fontId="6" fillId="0" borderId="0" xfId="6" applyNumberFormat="1" applyFont="1"/>
    <xf numFmtId="43" fontId="6" fillId="0" borderId="0" xfId="4" applyFont="1"/>
    <xf numFmtId="194" fontId="3" fillId="0" borderId="10" xfId="4" applyNumberFormat="1" applyFont="1" applyBorder="1" applyAlignment="1"/>
    <xf numFmtId="188" fontId="6" fillId="0" borderId="10" xfId="6" applyNumberFormat="1" applyFont="1" applyBorder="1"/>
    <xf numFmtId="10" fontId="3" fillId="0" borderId="12" xfId="6" applyNumberFormat="1" applyFont="1" applyBorder="1" applyAlignment="1"/>
    <xf numFmtId="0" fontId="2" fillId="17" borderId="7" xfId="1" applyFont="1" applyFill="1" applyBorder="1" applyAlignment="1">
      <alignment horizontal="center"/>
    </xf>
    <xf numFmtId="0" fontId="2" fillId="17" borderId="8" xfId="1" applyFont="1" applyFill="1" applyBorder="1" applyAlignment="1">
      <alignment horizontal="center"/>
    </xf>
    <xf numFmtId="0" fontId="2" fillId="17" borderId="13" xfId="1" applyFont="1" applyFill="1" applyBorder="1" applyAlignment="1">
      <alignment horizontal="center"/>
    </xf>
    <xf numFmtId="10" fontId="6" fillId="0" borderId="0" xfId="6" applyNumberFormat="1" applyFont="1"/>
    <xf numFmtId="10" fontId="3" fillId="0" borderId="9" xfId="6" applyNumberFormat="1" applyFont="1" applyBorder="1" applyAlignment="1"/>
    <xf numFmtId="0" fontId="2" fillId="18" borderId="7" xfId="1" applyFont="1" applyFill="1" applyBorder="1" applyAlignment="1">
      <alignment horizontal="center"/>
    </xf>
    <xf numFmtId="0" fontId="2" fillId="18" borderId="8" xfId="1" applyFont="1" applyFill="1" applyBorder="1" applyAlignment="1">
      <alignment horizontal="center"/>
    </xf>
    <xf numFmtId="0" fontId="2" fillId="18" borderId="13" xfId="1" applyFont="1" applyFill="1" applyBorder="1" applyAlignment="1">
      <alignment horizontal="center"/>
    </xf>
    <xf numFmtId="10" fontId="3" fillId="0" borderId="9" xfId="3" applyNumberFormat="1" applyFont="1" applyBorder="1" applyAlignment="1"/>
    <xf numFmtId="10" fontId="3" fillId="0" borderId="10" xfId="3" applyNumberFormat="1" applyFont="1" applyBorder="1" applyAlignment="1"/>
    <xf numFmtId="10" fontId="3" fillId="0" borderId="10" xfId="6" applyNumberFormat="1" applyFont="1" applyBorder="1" applyAlignment="1"/>
    <xf numFmtId="0" fontId="2" fillId="0" borderId="0" xfId="1" applyFont="1"/>
    <xf numFmtId="0" fontId="2" fillId="4" borderId="7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2" fillId="19" borderId="7" xfId="1" applyFont="1" applyFill="1" applyBorder="1" applyAlignment="1">
      <alignment horizontal="center"/>
    </xf>
    <xf numFmtId="0" fontId="2" fillId="19" borderId="8" xfId="1" applyFont="1" applyFill="1" applyBorder="1" applyAlignment="1">
      <alignment horizontal="center"/>
    </xf>
    <xf numFmtId="0" fontId="2" fillId="19" borderId="13" xfId="1" applyFont="1" applyFill="1" applyBorder="1" applyAlignment="1">
      <alignment horizontal="center"/>
    </xf>
    <xf numFmtId="195" fontId="3" fillId="0" borderId="0" xfId="4" applyNumberFormat="1" applyFont="1" applyFill="1" applyBorder="1" applyAlignment="1"/>
    <xf numFmtId="188" fontId="3" fillId="0" borderId="0" xfId="6" applyNumberFormat="1" applyFont="1"/>
    <xf numFmtId="195" fontId="3" fillId="0" borderId="0" xfId="4" applyNumberFormat="1" applyFont="1" applyFill="1" applyBorder="1"/>
    <xf numFmtId="10" fontId="3" fillId="0" borderId="0" xfId="6" applyNumberFormat="1" applyFont="1" applyFill="1" applyBorder="1" applyAlignment="1"/>
    <xf numFmtId="0" fontId="12" fillId="0" borderId="0" xfId="1" applyFont="1"/>
    <xf numFmtId="0" fontId="12" fillId="20" borderId="7" xfId="1" applyFont="1" applyFill="1" applyBorder="1" applyAlignment="1">
      <alignment horizontal="center"/>
    </xf>
    <xf numFmtId="0" fontId="12" fillId="20" borderId="8" xfId="1" applyFont="1" applyFill="1" applyBorder="1" applyAlignment="1">
      <alignment horizontal="center"/>
    </xf>
    <xf numFmtId="0" fontId="12" fillId="20" borderId="13" xfId="1" applyFont="1" applyFill="1" applyBorder="1" applyAlignment="1">
      <alignment horizontal="center"/>
    </xf>
    <xf numFmtId="195" fontId="3" fillId="0" borderId="12" xfId="4" applyNumberFormat="1" applyFont="1" applyBorder="1" applyAlignment="1"/>
    <xf numFmtId="195" fontId="3" fillId="0" borderId="9" xfId="4" applyNumberFormat="1" applyFont="1" applyBorder="1" applyAlignment="1"/>
    <xf numFmtId="195" fontId="3" fillId="0" borderId="11" xfId="4" applyNumberFormat="1" applyFont="1" applyBorder="1" applyAlignment="1"/>
    <xf numFmtId="0" fontId="2" fillId="13" borderId="7" xfId="1" applyFont="1" applyFill="1" applyBorder="1" applyAlignment="1">
      <alignment horizontal="center"/>
    </xf>
    <xf numFmtId="0" fontId="2" fillId="13" borderId="8" xfId="1" applyFont="1" applyFill="1" applyBorder="1" applyAlignment="1">
      <alignment horizontal="center"/>
    </xf>
    <xf numFmtId="0" fontId="2" fillId="13" borderId="13" xfId="1" applyFont="1" applyFill="1" applyBorder="1" applyAlignment="1">
      <alignment horizontal="center"/>
    </xf>
    <xf numFmtId="10" fontId="3" fillId="0" borderId="0" xfId="3" applyNumberFormat="1" applyFont="1" applyFill="1" applyBorder="1" applyAlignment="1"/>
    <xf numFmtId="10" fontId="3" fillId="0" borderId="11" xfId="6" applyNumberFormat="1" applyFont="1" applyBorder="1" applyAlignment="1"/>
    <xf numFmtId="188" fontId="3" fillId="0" borderId="0" xfId="6" applyNumberFormat="1" applyFont="1" applyFill="1" applyBorder="1" applyAlignment="1"/>
    <xf numFmtId="195" fontId="3" fillId="0" borderId="0" xfId="4" applyNumberFormat="1" applyFont="1" applyFill="1" applyBorder="1" applyAlignment="1">
      <alignment horizontal="left" indent="1"/>
    </xf>
    <xf numFmtId="195" fontId="3" fillId="0" borderId="12" xfId="4" applyNumberFormat="1" applyFont="1" applyBorder="1" applyAlignment="1">
      <alignment horizontal="left" indent="1"/>
    </xf>
    <xf numFmtId="195" fontId="3" fillId="0" borderId="9" xfId="4" applyNumberFormat="1" applyFont="1" applyBorder="1" applyAlignment="1">
      <alignment horizontal="left" indent="1"/>
    </xf>
    <xf numFmtId="195" fontId="3" fillId="0" borderId="11" xfId="4" applyNumberFormat="1" applyFont="1" applyBorder="1" applyAlignment="1">
      <alignment horizontal="left" indent="1"/>
    </xf>
    <xf numFmtId="9" fontId="3" fillId="0" borderId="0" xfId="6" applyFont="1" applyFill="1" applyBorder="1" applyAlignment="1"/>
    <xf numFmtId="9" fontId="3" fillId="0" borderId="12" xfId="6" applyFont="1" applyBorder="1" applyAlignment="1"/>
    <xf numFmtId="9" fontId="3" fillId="0" borderId="9" xfId="6" applyFont="1" applyBorder="1" applyAlignment="1"/>
    <xf numFmtId="9" fontId="3" fillId="0" borderId="11" xfId="6" applyFont="1" applyBorder="1" applyAlignment="1"/>
    <xf numFmtId="43" fontId="3" fillId="0" borderId="0" xfId="4" applyFont="1" applyFill="1" applyBorder="1"/>
    <xf numFmtId="43" fontId="3" fillId="0" borderId="0" xfId="4" applyFont="1" applyFill="1" applyBorder="1" applyAlignment="1"/>
    <xf numFmtId="43" fontId="3" fillId="0" borderId="12" xfId="4" applyFont="1" applyBorder="1" applyAlignment="1"/>
    <xf numFmtId="43" fontId="3" fillId="0" borderId="11" xfId="4" applyFont="1" applyBorder="1" applyAlignment="1"/>
    <xf numFmtId="0" fontId="3" fillId="0" borderId="0" xfId="10" applyFont="1"/>
    <xf numFmtId="0" fontId="2" fillId="15" borderId="12" xfId="10" applyFont="1" applyFill="1" applyBorder="1" applyAlignment="1">
      <alignment horizontal="center"/>
    </xf>
    <xf numFmtId="0" fontId="2" fillId="15" borderId="0" xfId="10" applyFont="1" applyFill="1" applyAlignment="1">
      <alignment horizontal="center"/>
    </xf>
    <xf numFmtId="190" fontId="3" fillId="0" borderId="0" xfId="4" applyNumberFormat="1" applyFont="1"/>
    <xf numFmtId="195" fontId="3" fillId="0" borderId="10" xfId="4" applyNumberFormat="1" applyFont="1" applyBorder="1" applyAlignment="1"/>
    <xf numFmtId="195" fontId="3" fillId="0" borderId="0" xfId="4" applyNumberFormat="1" applyFont="1"/>
    <xf numFmtId="190" fontId="3" fillId="0" borderId="10" xfId="4" applyNumberFormat="1" applyFont="1" applyBorder="1"/>
    <xf numFmtId="188" fontId="3" fillId="0" borderId="10" xfId="6" applyNumberFormat="1" applyFont="1" applyBorder="1"/>
    <xf numFmtId="190" fontId="3" fillId="0" borderId="0" xfId="10" applyNumberFormat="1" applyFont="1"/>
  </cellXfs>
  <cellStyles count="11">
    <cellStyle name="Comma 2" xfId="4" xr:uid="{51F85B86-1919-45BE-85D4-AAAD73F4B5AA}"/>
    <cellStyle name="Comma 2 2" xfId="2" xr:uid="{A9BA384E-E215-4BA1-894E-2D76FE878313}"/>
    <cellStyle name="Comma 2 2 2" xfId="5" xr:uid="{FDCF78A7-9EE2-460E-83B8-D76154CAB5B6}"/>
    <cellStyle name="Comma 3" xfId="8" xr:uid="{D3517DAB-07BF-46F7-B4C8-B7AA087C17C3}"/>
    <cellStyle name="Normal" xfId="0" builtinId="0"/>
    <cellStyle name="Normal 2" xfId="1" xr:uid="{DE117FAA-AFAB-4C03-93C4-51E2A08E6E4E}"/>
    <cellStyle name="Normal 2 2" xfId="7" xr:uid="{F9A6D32D-3CDF-4B37-A352-15215164ABD3}"/>
    <cellStyle name="Normal 3" xfId="10" xr:uid="{9CB87F46-73EF-4E0A-A879-076AFB8F09F4}"/>
    <cellStyle name="Percent 2" xfId="6" xr:uid="{C8BF7C91-9391-456E-BA21-7A0CA5D39A26}"/>
    <cellStyle name="Percent 2 2" xfId="3" xr:uid="{B56B9643-53E9-4ECC-80A6-17AE1922E26B}"/>
    <cellStyle name="Percent 2 2 2" xfId="9" xr:uid="{E120B024-4CDF-4AE1-89DD-AFCAC760EFEB}"/>
  </cellStyles>
  <dxfs count="514"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7F47-552A-4C57-9B64-A8F3430916BC}">
  <sheetPr>
    <tabColor rgb="FF92D050"/>
  </sheetPr>
  <dimension ref="A1:S620"/>
  <sheetViews>
    <sheetView tabSelected="1" topLeftCell="G1" zoomScaleNormal="100" workbookViewId="0">
      <pane ySplit="1" topLeftCell="A446" activePane="bottomLeft" state="frozen"/>
      <selection activeCell="R329" sqref="R329"/>
      <selection pane="bottomLeft" activeCell="P346" sqref="P346"/>
    </sheetView>
  </sheetViews>
  <sheetFormatPr defaultColWidth="12.5" defaultRowHeight="14.25"/>
  <cols>
    <col min="1" max="8" width="7.75" style="5" bestFit="1" customWidth="1"/>
    <col min="9" max="11" width="8.875" style="5" bestFit="1" customWidth="1"/>
    <col min="12" max="13" width="11" style="5" bestFit="1" customWidth="1"/>
    <col min="14" max="14" width="14.375" style="5" bestFit="1" customWidth="1"/>
    <col min="15" max="15" width="13.125" style="5" bestFit="1" customWidth="1"/>
    <col min="16" max="16" width="9.375" style="5" bestFit="1" customWidth="1"/>
    <col min="17" max="17" width="24.75" style="5" bestFit="1" customWidth="1"/>
    <col min="18" max="18" width="7.125" style="5" bestFit="1" customWidth="1"/>
    <col min="19" max="20" width="6.875" style="5" bestFit="1" customWidth="1"/>
    <col min="21" max="22" width="12.625" style="5" bestFit="1" customWidth="1"/>
    <col min="23" max="51" width="15" style="5" bestFit="1" customWidth="1"/>
    <col min="52" max="16384" width="12.5" style="5"/>
  </cols>
  <sheetData>
    <row r="1" spans="1:19" ht="23.1" customHeight="1" thickBot="1">
      <c r="A1" s="1">
        <v>2008</v>
      </c>
      <c r="B1" s="2">
        <v>2009</v>
      </c>
      <c r="C1" s="2">
        <v>2010</v>
      </c>
      <c r="D1" s="2">
        <v>2011</v>
      </c>
      <c r="E1" s="2">
        <v>2012</v>
      </c>
      <c r="F1" s="2">
        <v>2013</v>
      </c>
      <c r="G1" s="2">
        <v>2014</v>
      </c>
      <c r="H1" s="2">
        <v>2015</v>
      </c>
      <c r="I1" s="2">
        <v>2016</v>
      </c>
      <c r="J1" s="2">
        <v>2017</v>
      </c>
      <c r="K1" s="2">
        <v>2018</v>
      </c>
      <c r="L1" s="2">
        <v>2019</v>
      </c>
      <c r="M1" s="2">
        <v>2020</v>
      </c>
      <c r="N1" s="2">
        <v>2021</v>
      </c>
      <c r="O1" s="2">
        <v>2022</v>
      </c>
      <c r="P1" s="3">
        <v>1</v>
      </c>
      <c r="Q1" s="3">
        <v>2022</v>
      </c>
      <c r="R1" s="4" t="s">
        <v>0</v>
      </c>
    </row>
    <row r="2" spans="1:1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9"/>
      <c r="Q2" s="10"/>
    </row>
    <row r="3" spans="1:19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  <c r="P3" s="9"/>
      <c r="Q3" s="10"/>
      <c r="R3" s="14"/>
    </row>
    <row r="4" spans="1:19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>
        <v>0</v>
      </c>
      <c r="N4" s="15">
        <v>1527.06</v>
      </c>
      <c r="O4" s="15">
        <v>4574.7820000000002</v>
      </c>
      <c r="P4" s="16"/>
      <c r="Q4" s="17" t="s">
        <v>3</v>
      </c>
    </row>
    <row r="5" spans="1:19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>
        <v>0</v>
      </c>
      <c r="N5" s="15">
        <v>7617.5190000000002</v>
      </c>
      <c r="O5" s="15">
        <v>2447.259</v>
      </c>
      <c r="P5" s="16"/>
      <c r="Q5" s="17" t="s">
        <v>4</v>
      </c>
    </row>
    <row r="6" spans="1:19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>
        <v>1822.173</v>
      </c>
      <c r="N6" s="15">
        <v>4119.0860000000002</v>
      </c>
      <c r="O6" s="15">
        <v>1814.384</v>
      </c>
      <c r="P6" s="16"/>
      <c r="Q6" s="17" t="s">
        <v>5</v>
      </c>
    </row>
    <row r="7" spans="1:19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>
        <v>1265.2329999999999</v>
      </c>
      <c r="N7" s="15">
        <v>3994.739</v>
      </c>
      <c r="O7" s="15">
        <v>2191.1869999999999</v>
      </c>
      <c r="P7" s="16">
        <v>-0.45148181145251293</v>
      </c>
      <c r="Q7" s="17" t="s">
        <v>6</v>
      </c>
      <c r="R7" s="18"/>
      <c r="S7" s="19"/>
    </row>
    <row r="8" spans="1:19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>
        <v>2.3722145252464202E-2</v>
      </c>
      <c r="N8" s="20">
        <v>6.0048328308410441E-2</v>
      </c>
      <c r="O8" s="20">
        <v>2.5861717430994201E-2</v>
      </c>
      <c r="P8" s="16">
        <v>-0.56931827813478064</v>
      </c>
      <c r="Q8" s="21" t="s">
        <v>7</v>
      </c>
      <c r="S8" s="22"/>
    </row>
    <row r="9" spans="1:19">
      <c r="A9" s="23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  <c r="P9" s="16"/>
      <c r="Q9" s="10"/>
    </row>
    <row r="10" spans="1:19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0</v>
      </c>
      <c r="N10" s="15">
        <v>195.23</v>
      </c>
      <c r="O10" s="15">
        <v>955.44799999999998</v>
      </c>
      <c r="P10" s="16"/>
      <c r="Q10" s="17" t="s">
        <v>3</v>
      </c>
    </row>
    <row r="11" spans="1:19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>
        <v>0</v>
      </c>
      <c r="N11" s="15">
        <v>155.69800000000001</v>
      </c>
      <c r="O11" s="15">
        <v>226.95500000000001</v>
      </c>
      <c r="P11" s="16"/>
      <c r="Q11" s="17" t="s">
        <v>4</v>
      </c>
    </row>
    <row r="12" spans="1:19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129.39400000000001</v>
      </c>
      <c r="N12" s="15">
        <v>206.137</v>
      </c>
      <c r="O12" s="15">
        <v>195.018</v>
      </c>
      <c r="P12" s="16"/>
      <c r="Q12" s="17" t="s">
        <v>5</v>
      </c>
    </row>
    <row r="13" spans="1:19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>
        <v>135.40100000000001</v>
      </c>
      <c r="N13" s="15">
        <v>245.505</v>
      </c>
      <c r="O13" s="15">
        <v>214.61799999999999</v>
      </c>
      <c r="P13" s="16">
        <v>-0.12581006496812691</v>
      </c>
      <c r="Q13" s="17" t="s">
        <v>6</v>
      </c>
    </row>
    <row r="14" spans="1:19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>
        <v>2.5386645695527274E-3</v>
      </c>
      <c r="N14" s="20">
        <v>3.6903950023659381E-3</v>
      </c>
      <c r="O14" s="20">
        <v>2.533051753047601E-3</v>
      </c>
      <c r="P14" s="16">
        <v>-0.31360958612190737</v>
      </c>
      <c r="Q14" s="21" t="s">
        <v>7</v>
      </c>
    </row>
    <row r="15" spans="1:19">
      <c r="A15" s="23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  <c r="P15" s="16"/>
      <c r="Q15" s="10"/>
    </row>
    <row r="16" spans="1:19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 t="s">
        <v>136</v>
      </c>
      <c r="N16" s="15">
        <v>50691.673000000003</v>
      </c>
      <c r="O16" s="15">
        <v>63086.18</v>
      </c>
      <c r="P16" s="16" t="e">
        <v>#VALUE!</v>
      </c>
      <c r="Q16" s="17" t="s">
        <v>3</v>
      </c>
      <c r="R16" s="26"/>
    </row>
    <row r="17" spans="1:1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 t="s">
        <v>136</v>
      </c>
      <c r="N17" s="15">
        <v>52246.434999999998</v>
      </c>
      <c r="O17" s="15">
        <v>68003.978000000003</v>
      </c>
      <c r="P17" s="16" t="e">
        <v>#VALUE!</v>
      </c>
      <c r="Q17" s="17" t="s">
        <v>4</v>
      </c>
      <c r="R17" s="26"/>
    </row>
    <row r="18" spans="1:18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>
        <v>45928.046000000002</v>
      </c>
      <c r="N18" s="15">
        <v>53999.625999999997</v>
      </c>
      <c r="O18" s="15">
        <v>72946.542000000001</v>
      </c>
      <c r="P18" s="16">
        <v>0.17574403230653424</v>
      </c>
      <c r="Q18" s="17" t="s">
        <v>5</v>
      </c>
      <c r="R18" s="26"/>
    </row>
    <row r="19" spans="1:18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>
        <v>48568.031000000003</v>
      </c>
      <c r="N19" s="27">
        <v>58847.286</v>
      </c>
      <c r="O19" s="27">
        <v>78066.532000000007</v>
      </c>
      <c r="P19" s="16">
        <v>0.32659528257598852</v>
      </c>
      <c r="Q19" s="17" t="s">
        <v>6</v>
      </c>
    </row>
    <row r="20" spans="1:18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>
        <v>0.91061321196031431</v>
      </c>
      <c r="N20" s="20">
        <v>0.88458373620577602</v>
      </c>
      <c r="O20" s="20">
        <v>0.92138854027596317</v>
      </c>
      <c r="P20" s="16">
        <v>4.1606919236445883E-2</v>
      </c>
      <c r="Q20" s="21" t="s">
        <v>7</v>
      </c>
    </row>
    <row r="21" spans="1:18">
      <c r="A21" s="23" t="s">
        <v>10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  <c r="P21" s="16"/>
      <c r="Q21" s="10"/>
    </row>
    <row r="22" spans="1:18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 t="s">
        <v>136</v>
      </c>
      <c r="N22" s="15">
        <v>1406.825</v>
      </c>
      <c r="O22" s="15">
        <v>1436.4770000000001</v>
      </c>
      <c r="P22" s="16" t="e">
        <v>#VALUE!</v>
      </c>
      <c r="Q22" s="17" t="s">
        <v>3</v>
      </c>
    </row>
    <row r="23" spans="1:18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 t="s">
        <v>136</v>
      </c>
      <c r="N23" s="15">
        <v>1436.11</v>
      </c>
      <c r="O23" s="15">
        <v>1518.28</v>
      </c>
      <c r="P23" s="16" t="e">
        <v>#VALUE!</v>
      </c>
      <c r="Q23" s="17" t="s">
        <v>4</v>
      </c>
    </row>
    <row r="24" spans="1:18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1335.251</v>
      </c>
      <c r="N24" s="15">
        <v>1438.105</v>
      </c>
      <c r="O24" s="15">
        <v>1614.451</v>
      </c>
      <c r="P24" s="16">
        <v>7.7029712016692065E-2</v>
      </c>
      <c r="Q24" s="17" t="s">
        <v>5</v>
      </c>
    </row>
    <row r="25" spans="1:18">
      <c r="A25" s="15"/>
      <c r="B25" s="15"/>
      <c r="C25" s="15"/>
      <c r="D25" s="15"/>
      <c r="E25" s="15"/>
      <c r="F25" s="15"/>
      <c r="G25" s="15"/>
      <c r="H25" s="27"/>
      <c r="I25" s="27"/>
      <c r="J25" s="27"/>
      <c r="K25" s="27"/>
      <c r="L25" s="27"/>
      <c r="M25" s="27">
        <v>1301.9069999999999</v>
      </c>
      <c r="N25" s="27">
        <v>1394.3820000000001</v>
      </c>
      <c r="O25" s="27">
        <v>1685.6780000000001</v>
      </c>
      <c r="P25" s="16">
        <v>0.20890688491389009</v>
      </c>
      <c r="Q25" s="17" t="s">
        <v>6</v>
      </c>
    </row>
    <row r="26" spans="1:18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>
        <v>2.4409754534698281E-2</v>
      </c>
      <c r="N26" s="20">
        <v>2.0960144861363401E-2</v>
      </c>
      <c r="O26" s="20">
        <v>1.9895393736656639E-2</v>
      </c>
      <c r="P26" s="28">
        <v>-5.07988437937495E-2</v>
      </c>
      <c r="Q26" s="21" t="s">
        <v>7</v>
      </c>
    </row>
    <row r="27" spans="1:18">
      <c r="A27" s="23" t="s">
        <v>11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16"/>
      <c r="Q27" s="10"/>
    </row>
    <row r="28" spans="1:18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0</v>
      </c>
      <c r="N28" s="15">
        <v>396.09800000000001</v>
      </c>
      <c r="O28" s="15">
        <v>308.80500000000001</v>
      </c>
      <c r="P28" s="16"/>
      <c r="Q28" s="17" t="s">
        <v>3</v>
      </c>
    </row>
    <row r="29" spans="1:18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>
        <v>0</v>
      </c>
      <c r="N29" s="15">
        <v>392.62700000000001</v>
      </c>
      <c r="O29" s="15">
        <v>283.75700000000001</v>
      </c>
      <c r="P29" s="16"/>
      <c r="Q29" s="17" t="s">
        <v>4</v>
      </c>
    </row>
    <row r="30" spans="1:18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>
        <v>596.524</v>
      </c>
      <c r="N30" s="15">
        <v>362.28800000000001</v>
      </c>
      <c r="O30" s="15">
        <v>256.34399999999999</v>
      </c>
      <c r="P30" s="16"/>
      <c r="Q30" s="17" t="s">
        <v>5</v>
      </c>
    </row>
    <row r="31" spans="1:18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>
        <v>381.72</v>
      </c>
      <c r="N31" s="15">
        <v>332.01900000000001</v>
      </c>
      <c r="O31" s="15">
        <v>257.29399999999998</v>
      </c>
      <c r="P31" s="16">
        <v>-0.22506242112650182</v>
      </c>
      <c r="Q31" s="17" t="s">
        <v>6</v>
      </c>
    </row>
    <row r="32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>
        <v>7.1569562964059873E-3</v>
      </c>
      <c r="N32" s="20">
        <v>4.9908607087046555E-3</v>
      </c>
      <c r="O32" s="20">
        <v>3.0367397783439853E-3</v>
      </c>
      <c r="P32" s="28">
        <v>-0.39153986544894964</v>
      </c>
      <c r="Q32" s="21" t="s">
        <v>7</v>
      </c>
    </row>
    <row r="33" spans="1:17">
      <c r="A33" s="29" t="s">
        <v>12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16"/>
      <c r="Q33" s="10"/>
    </row>
    <row r="34" spans="1:1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 t="s">
        <v>136</v>
      </c>
      <c r="N34" s="15">
        <v>55838.877</v>
      </c>
      <c r="O34" s="15">
        <v>71995.180999999997</v>
      </c>
      <c r="P34" s="16"/>
      <c r="Q34" s="17" t="s">
        <v>3</v>
      </c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 t="s">
        <v>136</v>
      </c>
      <c r="N35" s="15">
        <v>63328.36</v>
      </c>
      <c r="O35" s="15">
        <v>74433.778999999995</v>
      </c>
      <c r="P35" s="16"/>
      <c r="Q35" s="17" t="s">
        <v>4</v>
      </c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>
        <v>51142.45</v>
      </c>
      <c r="N36" s="15">
        <v>61646.481</v>
      </c>
      <c r="O36" s="15">
        <v>79113.960000000006</v>
      </c>
      <c r="P36" s="16"/>
      <c r="Q36" s="17" t="s">
        <v>5</v>
      </c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>
        <v>53335.521999999997</v>
      </c>
      <c r="N37" s="15">
        <v>66525.399000000005</v>
      </c>
      <c r="O37" s="15">
        <v>84727.048999999999</v>
      </c>
      <c r="P37" s="16">
        <v>0.27360452208636876</v>
      </c>
      <c r="Q37" s="17" t="s">
        <v>6</v>
      </c>
    </row>
    <row r="38" spans="1:17">
      <c r="A38" s="32" t="s">
        <v>13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4"/>
      <c r="P38" s="16"/>
      <c r="Q38" s="10"/>
    </row>
    <row r="39" spans="1:17" hidden="1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16"/>
      <c r="Q39" s="10"/>
    </row>
    <row r="40" spans="1:17" hidden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6"/>
      <c r="Q40" s="17" t="s">
        <v>3</v>
      </c>
    </row>
    <row r="41" spans="1:17" hidden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6"/>
      <c r="Q41" s="17" t="s">
        <v>4</v>
      </c>
    </row>
    <row r="42" spans="1:17" hidden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6"/>
      <c r="Q42" s="17" t="s">
        <v>5</v>
      </c>
    </row>
    <row r="43" spans="1:17" hidden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17" t="s">
        <v>6</v>
      </c>
    </row>
    <row r="44" spans="1:17" hidden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8"/>
      <c r="Q44" s="21" t="s">
        <v>7</v>
      </c>
    </row>
    <row r="45" spans="1:17">
      <c r="A45" s="35" t="s">
        <v>14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7"/>
      <c r="P45" s="16"/>
      <c r="Q45" s="10"/>
    </row>
    <row r="46" spans="1:17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>
        <v>0</v>
      </c>
      <c r="N46" s="15">
        <v>40872.535000000003</v>
      </c>
      <c r="O46" s="15">
        <v>45754.495999999999</v>
      </c>
      <c r="P46" s="16"/>
      <c r="Q46" s="17" t="s">
        <v>3</v>
      </c>
    </row>
    <row r="47" spans="1:1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>
        <v>0</v>
      </c>
      <c r="N47" s="15">
        <v>40187.620999999999</v>
      </c>
      <c r="O47" s="15">
        <v>47941.205000000002</v>
      </c>
      <c r="P47" s="16"/>
      <c r="Q47" s="17" t="s">
        <v>4</v>
      </c>
    </row>
    <row r="48" spans="1:17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>
        <v>37518.28</v>
      </c>
      <c r="N48" s="15">
        <v>37628.811000000002</v>
      </c>
      <c r="O48" s="15">
        <v>51484.881999999998</v>
      </c>
      <c r="P48" s="16"/>
      <c r="Q48" s="17" t="s">
        <v>5</v>
      </c>
    </row>
    <row r="49" spans="1:17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>
        <v>39064.976999999999</v>
      </c>
      <c r="N49" s="15">
        <v>41185.349000000002</v>
      </c>
      <c r="O49" s="15">
        <v>55749.195</v>
      </c>
      <c r="P49" s="16">
        <v>0.35361715643104041</v>
      </c>
      <c r="Q49" s="17" t="s">
        <v>6</v>
      </c>
    </row>
    <row r="50" spans="1:17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>
        <v>0.73243826131485135</v>
      </c>
      <c r="N50" s="20">
        <v>0.61909210044722918</v>
      </c>
      <c r="O50" s="20">
        <v>0.6579857986084231</v>
      </c>
      <c r="P50" s="28">
        <v>6.2823767470296249E-2</v>
      </c>
      <c r="Q50" s="21" t="s">
        <v>7</v>
      </c>
    </row>
    <row r="51" spans="1:17">
      <c r="A51" s="32" t="s">
        <v>15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4"/>
      <c r="P51" s="16"/>
      <c r="Q51" s="10"/>
    </row>
    <row r="52" spans="1:17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>
        <v>0</v>
      </c>
      <c r="N52" s="15">
        <v>43306.552000000003</v>
      </c>
      <c r="O52" s="15">
        <v>48650.036</v>
      </c>
      <c r="P52" s="16"/>
      <c r="Q52" s="17" t="s">
        <v>3</v>
      </c>
    </row>
    <row r="53" spans="1:17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>
        <v>0</v>
      </c>
      <c r="N53" s="15">
        <v>42523.078999999998</v>
      </c>
      <c r="O53" s="15">
        <v>50722.01</v>
      </c>
      <c r="P53" s="16"/>
      <c r="Q53" s="17" t="s">
        <v>4</v>
      </c>
    </row>
    <row r="54" spans="1:17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>
        <v>40013.415000000001</v>
      </c>
      <c r="N54" s="15">
        <v>40028.593000000001</v>
      </c>
      <c r="O54" s="15">
        <v>54514.031999999999</v>
      </c>
      <c r="P54" s="16"/>
      <c r="Q54" s="17" t="s">
        <v>5</v>
      </c>
    </row>
    <row r="55" spans="1:17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>
        <v>41586.987000000001</v>
      </c>
      <c r="N55" s="15">
        <v>44120.442999999999</v>
      </c>
      <c r="O55" s="15">
        <v>59305.087</v>
      </c>
      <c r="P55" s="16">
        <v>0.34416345275590277</v>
      </c>
      <c r="Q55" s="17" t="s">
        <v>6</v>
      </c>
    </row>
    <row r="56" spans="1:17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>
        <v>0.77972400832600841</v>
      </c>
      <c r="N56" s="20">
        <v>0.66321200117867762</v>
      </c>
      <c r="O56" s="20">
        <v>0.69995459183288677</v>
      </c>
      <c r="P56" s="16">
        <v>5.5400973729228725E-2</v>
      </c>
      <c r="Q56" s="21" t="s">
        <v>7</v>
      </c>
    </row>
    <row r="57" spans="1:17">
      <c r="A57" s="38" t="s">
        <v>16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16"/>
      <c r="Q57" s="21"/>
    </row>
    <row r="58" spans="1:17">
      <c r="A58" s="41" t="s">
        <v>17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3"/>
      <c r="P58" s="44"/>
      <c r="Q58" s="10"/>
    </row>
    <row r="59" spans="1:17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>
        <v>0</v>
      </c>
      <c r="N59" s="15">
        <v>3548.7570000000001</v>
      </c>
      <c r="O59" s="15">
        <v>6716.2420000000002</v>
      </c>
      <c r="P59" s="16"/>
      <c r="Q59" s="17" t="s">
        <v>3</v>
      </c>
    </row>
    <row r="60" spans="1:17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>
        <v>0</v>
      </c>
      <c r="N60" s="15">
        <v>4326.2139999999999</v>
      </c>
      <c r="O60" s="15">
        <v>6402.2309999999998</v>
      </c>
      <c r="P60" s="16"/>
      <c r="Q60" s="17" t="s">
        <v>4</v>
      </c>
    </row>
    <row r="61" spans="1:17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>
        <v>2270.835</v>
      </c>
      <c r="N61" s="15">
        <v>5138.9359999999997</v>
      </c>
      <c r="O61" s="15">
        <v>7303.3159999999998</v>
      </c>
      <c r="P61" s="16"/>
      <c r="Q61" s="17" t="s">
        <v>5</v>
      </c>
    </row>
    <row r="62" spans="1:17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>
        <v>2765.4189999999999</v>
      </c>
      <c r="N62" s="15">
        <v>5775.8779999999997</v>
      </c>
      <c r="O62" s="15">
        <v>7938.6189999999997</v>
      </c>
      <c r="P62" s="16">
        <v>0.37444367765385633</v>
      </c>
      <c r="Q62" s="17" t="s">
        <v>6</v>
      </c>
    </row>
    <row r="63" spans="1:17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>
        <v>5.1849478477026999E-2</v>
      </c>
      <c r="N63" s="20">
        <v>8.6822147432742178E-2</v>
      </c>
      <c r="O63" s="20">
        <v>9.3696394406466349E-2</v>
      </c>
      <c r="P63" s="16">
        <v>7.9176191524741951E-2</v>
      </c>
      <c r="Q63" s="21" t="s">
        <v>7</v>
      </c>
    </row>
    <row r="64" spans="1:17">
      <c r="A64" s="38" t="s">
        <v>18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40"/>
      <c r="P64" s="44"/>
      <c r="Q64" s="10"/>
    </row>
    <row r="65" spans="1:17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 t="s">
        <v>136</v>
      </c>
      <c r="N65" s="15">
        <v>12532.325000000001</v>
      </c>
      <c r="O65" s="15">
        <v>23345.145</v>
      </c>
      <c r="P65" s="16"/>
      <c r="Q65" s="17" t="s">
        <v>3</v>
      </c>
    </row>
    <row r="66" spans="1:17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 t="s">
        <v>136</v>
      </c>
      <c r="N66" s="15">
        <v>20805.280999999999</v>
      </c>
      <c r="O66" s="15">
        <v>23711.769</v>
      </c>
      <c r="P66" s="16"/>
      <c r="Q66" s="17" t="s">
        <v>4</v>
      </c>
    </row>
    <row r="67" spans="1:1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>
        <v>11129.035</v>
      </c>
      <c r="N67" s="15">
        <v>21617.887999999999</v>
      </c>
      <c r="O67" s="15">
        <v>24599.928</v>
      </c>
      <c r="P67" s="16"/>
      <c r="Q67" s="17" t="s">
        <v>5</v>
      </c>
    </row>
    <row r="68" spans="1:17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>
        <v>11748.535</v>
      </c>
      <c r="N68" s="15">
        <v>22404.955999999998</v>
      </c>
      <c r="O68" s="15">
        <v>25421.962</v>
      </c>
      <c r="P68" s="16">
        <v>0.13465797478022284</v>
      </c>
      <c r="Q68" s="17" t="s">
        <v>6</v>
      </c>
    </row>
    <row r="69" spans="1:17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>
        <v>0.2202759916739917</v>
      </c>
      <c r="N69" s="20">
        <v>0.33678799882132232</v>
      </c>
      <c r="O69" s="20">
        <v>0.30004540816711317</v>
      </c>
      <c r="P69" s="28">
        <v>-0.10909709010653428</v>
      </c>
      <c r="Q69" s="21" t="s">
        <v>7</v>
      </c>
    </row>
    <row r="70" spans="1:17">
      <c r="A70" s="29" t="s">
        <v>19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1"/>
      <c r="P70" s="16"/>
      <c r="Q70" s="45"/>
    </row>
    <row r="71" spans="1:17">
      <c r="A71" s="29" t="s">
        <v>20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1"/>
      <c r="P71" s="16"/>
      <c r="Q71" s="17"/>
    </row>
    <row r="72" spans="1:17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>
        <v>2411.9450000000002</v>
      </c>
      <c r="N72" s="15">
        <v>2330.8409999999999</v>
      </c>
      <c r="O72" s="15">
        <v>2764.922</v>
      </c>
      <c r="P72" s="16">
        <v>-3.3625974058280862E-2</v>
      </c>
      <c r="Q72" s="17" t="s">
        <v>3</v>
      </c>
    </row>
    <row r="73" spans="1:17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>
        <v>1836.277</v>
      </c>
      <c r="N73" s="15">
        <v>2412.337</v>
      </c>
      <c r="O73" s="15">
        <v>2987.1579999999999</v>
      </c>
      <c r="P73" s="16">
        <v>0.31371083992229931</v>
      </c>
      <c r="Q73" s="17" t="s">
        <v>4</v>
      </c>
    </row>
    <row r="74" spans="1:17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>
        <v>2216.4929999999999</v>
      </c>
      <c r="N74" s="15">
        <v>2455.1210000000001</v>
      </c>
      <c r="O74" s="15">
        <v>3260.1060000000002</v>
      </c>
      <c r="P74" s="16">
        <v>0.10766016405195053</v>
      </c>
      <c r="Q74" s="17" t="s">
        <v>5</v>
      </c>
    </row>
    <row r="75" spans="1:17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>
        <v>2270.5709999999999</v>
      </c>
      <c r="N75" s="27">
        <v>2626.3760000000002</v>
      </c>
      <c r="O75" s="27">
        <v>3520.1120000000001</v>
      </c>
      <c r="P75" s="16">
        <v>0.15670287341818437</v>
      </c>
      <c r="Q75" s="17" t="s">
        <v>21</v>
      </c>
    </row>
    <row r="76" spans="1:17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>
        <v>8735.2860000000001</v>
      </c>
      <c r="N76" s="46">
        <v>9824.6749999999993</v>
      </c>
      <c r="O76" s="46">
        <v>12532.297999999999</v>
      </c>
      <c r="P76" s="16">
        <v>0.27559415451401703</v>
      </c>
      <c r="Q76" s="17" t="s">
        <v>6</v>
      </c>
    </row>
    <row r="77" spans="1:17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 t="e">
        <v>#DIV/0!</v>
      </c>
      <c r="N77" s="47">
        <v>0.12471131454654127</v>
      </c>
      <c r="O77" s="47">
        <v>0.27559415451401703</v>
      </c>
      <c r="P77" s="16">
        <v>1.2098568643598688</v>
      </c>
      <c r="Q77" s="48" t="s">
        <v>22</v>
      </c>
    </row>
    <row r="78" spans="1:1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>
        <v>0.82729442382984519</v>
      </c>
      <c r="N78" s="20">
        <v>0.81551975893351547</v>
      </c>
      <c r="O78" s="20">
        <v>0.82047700057710915</v>
      </c>
      <c r="P78" s="16">
        <v>6.0786284934119875E-3</v>
      </c>
      <c r="Q78" s="21" t="s">
        <v>23</v>
      </c>
    </row>
    <row r="79" spans="1:17">
      <c r="A79" s="29" t="s">
        <v>24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1"/>
      <c r="P79" s="16"/>
      <c r="Q79" s="17"/>
    </row>
    <row r="80" spans="1:17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>
        <v>451.22199999999998</v>
      </c>
      <c r="N80" s="15">
        <v>544.87599999999998</v>
      </c>
      <c r="O80" s="15">
        <v>591.19899999999996</v>
      </c>
      <c r="P80" s="9">
        <v>8.5015673290803839E-2</v>
      </c>
      <c r="Q80" s="17" t="s">
        <v>3</v>
      </c>
    </row>
    <row r="81" spans="1:17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>
        <v>312.55200000000002</v>
      </c>
      <c r="N81" s="15">
        <v>498.91199999999998</v>
      </c>
      <c r="O81" s="15">
        <v>623.03700000000003</v>
      </c>
      <c r="P81" s="9">
        <v>0.24879137002116614</v>
      </c>
      <c r="Q81" s="17" t="s">
        <v>4</v>
      </c>
    </row>
    <row r="82" spans="1:17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>
        <v>454.577</v>
      </c>
      <c r="N82" s="15">
        <v>459.673</v>
      </c>
      <c r="O82" s="15">
        <v>660.05</v>
      </c>
      <c r="P82" s="9">
        <v>0.43591205052287152</v>
      </c>
      <c r="Q82" s="17" t="s">
        <v>5</v>
      </c>
    </row>
    <row r="83" spans="1:17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>
        <v>573.63499999999999</v>
      </c>
      <c r="N83" s="27">
        <v>693.70699999999999</v>
      </c>
      <c r="O83" s="27">
        <v>836.17899999999997</v>
      </c>
      <c r="P83" s="9">
        <v>0.20537777476658015</v>
      </c>
      <c r="Q83" s="17" t="s">
        <v>21</v>
      </c>
    </row>
    <row r="84" spans="1:17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>
        <v>1791.9860000000001</v>
      </c>
      <c r="N84" s="46">
        <v>2197.1680000000001</v>
      </c>
      <c r="O84" s="46">
        <v>2710.4649999999997</v>
      </c>
      <c r="P84" s="28">
        <v>0.23361754767955803</v>
      </c>
      <c r="Q84" s="17" t="s">
        <v>6</v>
      </c>
    </row>
    <row r="85" spans="1:17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 t="e">
        <v>#DIV/0!</v>
      </c>
      <c r="N85" s="47">
        <v>0.22610779325284902</v>
      </c>
      <c r="O85" s="47">
        <v>0.23361754767955811</v>
      </c>
      <c r="P85" s="16">
        <v>3.321316049602583E-2</v>
      </c>
      <c r="Q85" s="48" t="s">
        <v>22</v>
      </c>
    </row>
    <row r="86" spans="1:1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>
        <v>0.16971396533337879</v>
      </c>
      <c r="N86" s="20">
        <v>0.18238098641394598</v>
      </c>
      <c r="O86" s="20">
        <v>0.17745142936827979</v>
      </c>
      <c r="P86" s="16">
        <v>-2.7028897817657993E-2</v>
      </c>
      <c r="Q86" s="21" t="s">
        <v>23</v>
      </c>
    </row>
    <row r="87" spans="1:17">
      <c r="A87" s="29" t="s">
        <v>25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/>
      <c r="P87" s="16"/>
      <c r="Q87" s="17"/>
    </row>
    <row r="88" spans="1:17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>
        <v>5.798</v>
      </c>
      <c r="N88" s="15">
        <v>7.109</v>
      </c>
      <c r="O88" s="15">
        <v>4.3319999999999999</v>
      </c>
      <c r="P88" s="9">
        <v>-0.39063159375439582</v>
      </c>
      <c r="Q88" s="17" t="s">
        <v>3</v>
      </c>
    </row>
    <row r="89" spans="1:17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>
        <v>9.3160000000000007</v>
      </c>
      <c r="N89" s="15">
        <v>6.7770000000000001</v>
      </c>
      <c r="O89" s="15">
        <v>6.2939999999999996</v>
      </c>
      <c r="P89" s="9">
        <v>-7.1270473660911993E-2</v>
      </c>
      <c r="Q89" s="17" t="s">
        <v>4</v>
      </c>
    </row>
    <row r="90" spans="1:17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>
        <v>8.0990000000000002</v>
      </c>
      <c r="N90" s="15">
        <v>6.87</v>
      </c>
      <c r="O90" s="15">
        <v>10.138</v>
      </c>
      <c r="P90" s="9">
        <v>0.47569141193595343</v>
      </c>
      <c r="Q90" s="17" t="s">
        <v>5</v>
      </c>
    </row>
    <row r="91" spans="1:17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>
        <v>8.3759999999999994</v>
      </c>
      <c r="N91" s="15">
        <v>4.5339999999999998</v>
      </c>
      <c r="O91" s="15">
        <v>10.878</v>
      </c>
      <c r="P91" s="9">
        <v>1.3992059991177768</v>
      </c>
      <c r="Q91" s="17" t="s">
        <v>21</v>
      </c>
    </row>
    <row r="92" spans="1:17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>
        <v>31.588999999999999</v>
      </c>
      <c r="N92" s="46">
        <v>25.29</v>
      </c>
      <c r="O92" s="46">
        <v>31.641999999999999</v>
      </c>
      <c r="P92" s="28">
        <v>0.25116646896006328</v>
      </c>
      <c r="Q92" s="17" t="s">
        <v>6</v>
      </c>
    </row>
    <row r="93" spans="1:17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 t="e">
        <v>#DIV/0!</v>
      </c>
      <c r="N93" s="47">
        <v>-0.1994048561208015</v>
      </c>
      <c r="O93" s="47">
        <v>0.25116646896006323</v>
      </c>
      <c r="P93" s="16" t="e">
        <v>#NUM!</v>
      </c>
      <c r="Q93" s="48" t="s">
        <v>22</v>
      </c>
    </row>
    <row r="94" spans="1:1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>
        <v>2.9917055439697086E-3</v>
      </c>
      <c r="N94" s="20">
        <v>2.099254652538492E-3</v>
      </c>
      <c r="O94" s="20">
        <v>2.0715700546109651E-3</v>
      </c>
      <c r="P94" s="16">
        <v>-1.3187822589341338E-2</v>
      </c>
      <c r="Q94" s="21" t="s">
        <v>23</v>
      </c>
    </row>
    <row r="95" spans="1:17">
      <c r="A95" s="29" t="s">
        <v>26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1"/>
      <c r="P95" s="16"/>
      <c r="Q95" s="49">
        <v>4.8313590441151693E-3</v>
      </c>
    </row>
    <row r="96" spans="1:17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>
        <v>2868.9650000000001</v>
      </c>
      <c r="N96" s="15">
        <v>2882.826</v>
      </c>
      <c r="O96" s="15">
        <v>3360.453</v>
      </c>
      <c r="P96" s="9">
        <v>0.16568013470115783</v>
      </c>
      <c r="Q96" s="17" t="s">
        <v>3</v>
      </c>
    </row>
    <row r="97" spans="1:17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>
        <v>2158.145</v>
      </c>
      <c r="N97" s="15">
        <v>2918.0259999999998</v>
      </c>
      <c r="O97" s="15">
        <v>3616.489</v>
      </c>
      <c r="P97" s="9">
        <v>0.23936147244746975</v>
      </c>
      <c r="Q97" s="17" t="s">
        <v>4</v>
      </c>
    </row>
    <row r="98" spans="1:17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>
        <v>2679.1689999999999</v>
      </c>
      <c r="N98" s="15">
        <v>2921.6640000000002</v>
      </c>
      <c r="O98" s="15">
        <v>3930.2939999999999</v>
      </c>
      <c r="P98" s="9">
        <v>0.34522450220148504</v>
      </c>
      <c r="Q98" s="17" t="s">
        <v>5</v>
      </c>
    </row>
    <row r="99" spans="1:17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>
        <v>2852.5819999999999</v>
      </c>
      <c r="N99" s="27">
        <v>3324.6170000000002</v>
      </c>
      <c r="O99" s="27">
        <v>4367.1689999999999</v>
      </c>
      <c r="P99" s="9">
        <v>0.31358559497229299</v>
      </c>
      <c r="Q99" s="17" t="s">
        <v>21</v>
      </c>
    </row>
    <row r="100" spans="1:17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>
        <v>10558.86</v>
      </c>
      <c r="N100" s="46">
        <v>12047.133</v>
      </c>
      <c r="O100" s="46">
        <v>15274.405000000001</v>
      </c>
      <c r="P100" s="16">
        <v>0.26788713962068816</v>
      </c>
      <c r="Q100" s="17" t="s">
        <v>6</v>
      </c>
    </row>
    <row r="101" spans="1:17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 t="e">
        <v>#DIV/0!</v>
      </c>
      <c r="N101" s="47">
        <v>0.14095015939220712</v>
      </c>
      <c r="O101" s="47">
        <v>0.26788713962068833</v>
      </c>
      <c r="P101" s="16">
        <v>0.90058060789606531</v>
      </c>
      <c r="Q101" s="48" t="s">
        <v>22</v>
      </c>
    </row>
    <row r="102" spans="1:17">
      <c r="A102" s="32" t="s">
        <v>27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4"/>
      <c r="P102" s="16"/>
      <c r="Q102" s="17"/>
    </row>
    <row r="103" spans="1:17">
      <c r="A103" s="35" t="s">
        <v>28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7"/>
      <c r="P103" s="16"/>
      <c r="Q103" s="17"/>
    </row>
    <row r="104" spans="1:17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>
        <v>287.81</v>
      </c>
      <c r="N104" s="15">
        <v>289.89499999999998</v>
      </c>
      <c r="O104" s="15">
        <v>268.74299999999999</v>
      </c>
      <c r="P104" s="9">
        <v>-7.2964349160902997E-2</v>
      </c>
      <c r="Q104" s="17" t="s">
        <v>3</v>
      </c>
    </row>
    <row r="105" spans="1:17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>
        <v>326.846</v>
      </c>
      <c r="N105" s="15">
        <v>298.98</v>
      </c>
      <c r="O105" s="15">
        <v>286.32499999999999</v>
      </c>
      <c r="P105" s="9">
        <v>-4.2327245969630223E-2</v>
      </c>
      <c r="Q105" s="17" t="s">
        <v>4</v>
      </c>
    </row>
    <row r="106" spans="1:17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>
        <v>280.88200000000001</v>
      </c>
      <c r="N106" s="15">
        <v>268.07299999999998</v>
      </c>
      <c r="O106" s="15">
        <v>313.48899999999998</v>
      </c>
      <c r="P106" s="9">
        <v>0.16941653952468161</v>
      </c>
      <c r="Q106" s="17" t="s">
        <v>5</v>
      </c>
    </row>
    <row r="107" spans="1:17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>
        <v>282.43400000000003</v>
      </c>
      <c r="N107" s="15">
        <v>264.10300000000001</v>
      </c>
      <c r="O107" s="15">
        <v>366.57499999999999</v>
      </c>
      <c r="P107" s="9">
        <v>0.3880001363104546</v>
      </c>
      <c r="Q107" s="17" t="s">
        <v>21</v>
      </c>
    </row>
    <row r="108" spans="1:17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>
        <v>1177.972</v>
      </c>
      <c r="N108" s="46">
        <v>1121.0509999999999</v>
      </c>
      <c r="O108" s="46">
        <v>1235.1320000000001</v>
      </c>
      <c r="P108" s="16">
        <v>0.10176254247130595</v>
      </c>
      <c r="Q108" s="17" t="s">
        <v>6</v>
      </c>
    </row>
    <row r="109" spans="1:1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>
        <v>0.13485213878515254</v>
      </c>
      <c r="N109" s="20">
        <v>0.11410565743905014</v>
      </c>
      <c r="O109" s="20">
        <v>9.8555907304470433E-2</v>
      </c>
      <c r="P109" s="28">
        <v>-0.13627501460990801</v>
      </c>
      <c r="Q109" s="21" t="s">
        <v>7</v>
      </c>
    </row>
    <row r="110" spans="1:17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 t="e">
        <v>#DIV/0!</v>
      </c>
      <c r="N110" s="47">
        <v>-4.8321182506884774E-2</v>
      </c>
      <c r="O110" s="47">
        <v>0.10176254247130601</v>
      </c>
      <c r="P110" s="16"/>
      <c r="Q110" s="48" t="s">
        <v>22</v>
      </c>
    </row>
    <row r="111" spans="1:17">
      <c r="A111" s="38" t="s">
        <v>29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40"/>
      <c r="P111" s="16"/>
      <c r="Q111" s="17"/>
    </row>
    <row r="112" spans="1:17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>
        <v>2124.1350000000002</v>
      </c>
      <c r="N112" s="15">
        <v>2040.9459999999999</v>
      </c>
      <c r="O112" s="15">
        <v>2496.1790000000001</v>
      </c>
      <c r="P112" s="9">
        <v>0.223049997403165</v>
      </c>
      <c r="Q112" s="17" t="s">
        <v>3</v>
      </c>
    </row>
    <row r="113" spans="1:17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>
        <v>1509.431</v>
      </c>
      <c r="N113" s="15">
        <v>2113.357</v>
      </c>
      <c r="O113" s="15">
        <v>2700.8330000000001</v>
      </c>
      <c r="P113" s="9">
        <v>0.27798237590714692</v>
      </c>
      <c r="Q113" s="17" t="s">
        <v>4</v>
      </c>
    </row>
    <row r="114" spans="1:17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>
        <v>1935.6109999999999</v>
      </c>
      <c r="N114" s="15">
        <v>2187.0480000000002</v>
      </c>
      <c r="O114" s="15">
        <v>2946.6170000000002</v>
      </c>
      <c r="P114" s="9">
        <v>0.34730330564304035</v>
      </c>
      <c r="Q114" s="17" t="s">
        <v>5</v>
      </c>
    </row>
    <row r="115" spans="1:17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>
        <v>1988.1369999999999</v>
      </c>
      <c r="N115" s="15">
        <v>2362.2730000000001</v>
      </c>
      <c r="O115" s="15">
        <v>3153.5370000000003</v>
      </c>
      <c r="P115" s="9">
        <v>0.3349587452424001</v>
      </c>
      <c r="Q115" s="17" t="s">
        <v>21</v>
      </c>
    </row>
    <row r="116" spans="1:17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>
        <v>7557.3140000000003</v>
      </c>
      <c r="N116" s="46">
        <v>8703.6239999999998</v>
      </c>
      <c r="O116" s="46">
        <v>11297.165999999999</v>
      </c>
      <c r="P116" s="16">
        <v>0.29798415005059969</v>
      </c>
      <c r="Q116" s="17" t="s">
        <v>6</v>
      </c>
    </row>
    <row r="117" spans="1:1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>
        <v>0.86514786121484744</v>
      </c>
      <c r="N117" s="20">
        <v>0.8858943425609499</v>
      </c>
      <c r="O117" s="20">
        <v>0.90144409269552961</v>
      </c>
      <c r="P117" s="16">
        <v>1.7552601238685451E-2</v>
      </c>
      <c r="Q117" s="44" t="s">
        <v>30</v>
      </c>
    </row>
    <row r="118" spans="1:17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 t="e">
        <v>#DIV/0!</v>
      </c>
      <c r="N118" s="51">
        <v>0.15168219819898976</v>
      </c>
      <c r="O118" s="51">
        <v>0.29798415005059953</v>
      </c>
      <c r="P118" s="16"/>
      <c r="Q118" s="48" t="s">
        <v>22</v>
      </c>
    </row>
    <row r="119" spans="1:17">
      <c r="A119" s="32" t="s">
        <v>31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4"/>
      <c r="P119" s="16"/>
      <c r="Q119" s="10"/>
    </row>
    <row r="120" spans="1:17">
      <c r="A120" s="52" t="s">
        <v>32</v>
      </c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4"/>
      <c r="P120" s="16"/>
      <c r="Q120" s="10"/>
    </row>
    <row r="121" spans="1:17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>
        <v>1502.7180000000001</v>
      </c>
      <c r="N121" s="15">
        <v>1591.9290000000001</v>
      </c>
      <c r="O121" s="15">
        <v>1778.91</v>
      </c>
      <c r="P121" s="9">
        <v>0.1174556151687669</v>
      </c>
      <c r="Q121" s="17" t="s">
        <v>3</v>
      </c>
    </row>
    <row r="122" spans="1:17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>
        <v>1314.1959999999999</v>
      </c>
      <c r="N122" s="15">
        <v>1518.787</v>
      </c>
      <c r="O122" s="15">
        <v>1823.0609999999999</v>
      </c>
      <c r="P122" s="9">
        <v>0.20034013986161314</v>
      </c>
      <c r="Q122" s="17" t="s">
        <v>4</v>
      </c>
    </row>
    <row r="123" spans="1:17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>
        <v>1366.0129999999999</v>
      </c>
      <c r="N123" s="15">
        <v>1490.123</v>
      </c>
      <c r="O123" s="15">
        <v>1982.5239999999999</v>
      </c>
      <c r="P123" s="9">
        <v>0.33044319160230384</v>
      </c>
      <c r="Q123" s="17" t="s">
        <v>5</v>
      </c>
    </row>
    <row r="124" spans="1:17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>
        <v>1487.6410000000001</v>
      </c>
      <c r="N124" s="15">
        <v>1958.09</v>
      </c>
      <c r="O124" s="15">
        <v>2338.712</v>
      </c>
      <c r="P124" s="9">
        <v>0.19438432349891999</v>
      </c>
      <c r="Q124" s="17" t="s">
        <v>21</v>
      </c>
    </row>
    <row r="125" spans="1:17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>
        <v>5670.5679999999993</v>
      </c>
      <c r="N125" s="46">
        <v>6558.9290000000001</v>
      </c>
      <c r="O125" s="46">
        <v>7923.2070000000003</v>
      </c>
      <c r="P125" s="16">
        <v>0.20800316637060717</v>
      </c>
      <c r="Q125" s="17" t="s">
        <v>6</v>
      </c>
    </row>
    <row r="126" spans="1:17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 t="e">
        <v>#DIV/0!</v>
      </c>
      <c r="N126" s="47">
        <v>0.15666173124103278</v>
      </c>
      <c r="O126" s="47">
        <v>0.20800316637060723</v>
      </c>
      <c r="P126" s="16"/>
      <c r="Q126" s="48" t="s">
        <v>22</v>
      </c>
    </row>
    <row r="127" spans="1:1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>
        <v>0.53704358235642857</v>
      </c>
      <c r="N127" s="20">
        <v>0.54443899639856219</v>
      </c>
      <c r="O127" s="20">
        <v>0.51872442821831688</v>
      </c>
      <c r="P127" s="16">
        <v>-4.723131214028737E-2</v>
      </c>
      <c r="Q127" s="21" t="s">
        <v>23</v>
      </c>
    </row>
    <row r="128" spans="1:17">
      <c r="A128" s="35" t="s">
        <v>33</v>
      </c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7"/>
      <c r="P128" s="16"/>
      <c r="Q128" s="10"/>
    </row>
    <row r="129" spans="1:17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>
        <v>-166.50399999999999</v>
      </c>
      <c r="N129" s="15">
        <v>-173.12700000000001</v>
      </c>
      <c r="O129" s="15">
        <v>0</v>
      </c>
      <c r="P129" s="9">
        <v>-1</v>
      </c>
      <c r="Q129" s="17" t="s">
        <v>3</v>
      </c>
    </row>
    <row r="130" spans="1:17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>
        <v>-156.38399999999999</v>
      </c>
      <c r="N130" s="15">
        <v>-170.29300000000001</v>
      </c>
      <c r="O130" s="15">
        <v>0</v>
      </c>
      <c r="P130" s="9">
        <v>-1</v>
      </c>
      <c r="Q130" s="17" t="s">
        <v>4</v>
      </c>
    </row>
    <row r="131" spans="1:17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>
        <v>-28.869</v>
      </c>
      <c r="N131" s="15">
        <v>0</v>
      </c>
      <c r="O131" s="15">
        <v>0</v>
      </c>
      <c r="P131" s="9" t="e">
        <v>#DIV/0!</v>
      </c>
      <c r="Q131" s="17" t="s">
        <v>5</v>
      </c>
    </row>
    <row r="132" spans="1:17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>
        <v>-332.90600000000001</v>
      </c>
      <c r="N132" s="15">
        <v>0</v>
      </c>
      <c r="O132" s="15">
        <v>0</v>
      </c>
      <c r="P132" s="9" t="e">
        <v>#DIV/0!</v>
      </c>
      <c r="Q132" s="17" t="s">
        <v>21</v>
      </c>
    </row>
    <row r="133" spans="1:17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>
        <v>-684.66300000000001</v>
      </c>
      <c r="N133" s="46">
        <v>-343.42</v>
      </c>
      <c r="O133" s="46">
        <v>0</v>
      </c>
      <c r="P133" s="16" t="e">
        <v>#NUM!</v>
      </c>
      <c r="Q133" s="17" t="s">
        <v>6</v>
      </c>
    </row>
    <row r="134" spans="1:1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>
        <v>-6.4842505266429776E-2</v>
      </c>
      <c r="N134" s="20">
        <v>-2.8506367448587148E-2</v>
      </c>
      <c r="O134" s="20">
        <v>0</v>
      </c>
      <c r="P134" s="16" t="e">
        <v>#NUM!</v>
      </c>
      <c r="Q134" s="21" t="s">
        <v>7</v>
      </c>
    </row>
    <row r="135" spans="1:17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 t="e">
        <v>#DIV/0!</v>
      </c>
      <c r="N135" s="47">
        <v>-0.49841016675357075</v>
      </c>
      <c r="O135" s="47">
        <v>-1</v>
      </c>
      <c r="P135" s="16"/>
      <c r="Q135" s="48" t="s">
        <v>22</v>
      </c>
    </row>
    <row r="136" spans="1:17">
      <c r="A136" s="38" t="s">
        <v>34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40"/>
      <c r="P136" s="16"/>
      <c r="Q136" s="10"/>
    </row>
    <row r="137" spans="1:17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>
        <v>1244.9409999999996</v>
      </c>
      <c r="N137" s="55">
        <v>1174.1289999999999</v>
      </c>
      <c r="O137" s="55">
        <v>1312.8</v>
      </c>
      <c r="P137" s="9">
        <v>0.11810542112493616</v>
      </c>
      <c r="Q137" s="17" t="s">
        <v>3</v>
      </c>
    </row>
    <row r="138" spans="1:17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>
        <v>673.48700000000031</v>
      </c>
      <c r="N138" s="15">
        <v>1270.5519999999997</v>
      </c>
      <c r="O138" s="15">
        <v>1507.1029999999998</v>
      </c>
      <c r="P138" s="9">
        <v>0.18617970771759063</v>
      </c>
      <c r="Q138" s="17" t="s">
        <v>4</v>
      </c>
    </row>
    <row r="139" spans="1:17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>
        <v>1061.1430000000003</v>
      </c>
      <c r="N139" s="15">
        <v>1163.4680000000003</v>
      </c>
      <c r="O139" s="15">
        <v>1634.2810000000004</v>
      </c>
      <c r="P139" s="9">
        <v>0.40466347162105021</v>
      </c>
      <c r="Q139" s="17" t="s">
        <v>5</v>
      </c>
    </row>
    <row r="140" spans="1:17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>
        <v>1415.413</v>
      </c>
      <c r="N140" s="15">
        <v>1102.4240000000002</v>
      </c>
      <c r="O140" s="15">
        <v>1661.8820000000005</v>
      </c>
      <c r="P140" s="9">
        <v>0.50747988069925931</v>
      </c>
      <c r="Q140" s="17" t="s">
        <v>21</v>
      </c>
    </row>
    <row r="141" spans="1:17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>
        <v>4394.9840000000022</v>
      </c>
      <c r="N141" s="46">
        <v>4710.5730000000003</v>
      </c>
      <c r="O141" s="46">
        <v>6116.0659999999989</v>
      </c>
      <c r="P141" s="16">
        <v>0.29836985861380322</v>
      </c>
      <c r="Q141" s="17" t="s">
        <v>6</v>
      </c>
    </row>
    <row r="142" spans="1:1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>
        <v>0.41623656187916497</v>
      </c>
      <c r="N142" s="20">
        <v>0.39101195280238049</v>
      </c>
      <c r="O142" s="20">
        <v>0.40041271656735561</v>
      </c>
      <c r="P142" s="16">
        <v>2.4042139115185324E-2</v>
      </c>
      <c r="Q142" s="21" t="s">
        <v>35</v>
      </c>
    </row>
    <row r="143" spans="1:17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 t="e">
        <v>#DIV/0!</v>
      </c>
      <c r="N143" s="47">
        <v>7.1806632288080596E-2</v>
      </c>
      <c r="O143" s="47">
        <v>0.29836985861380305</v>
      </c>
      <c r="P143" s="16"/>
      <c r="Q143" s="48" t="s">
        <v>22</v>
      </c>
    </row>
    <row r="144" spans="1:17">
      <c r="A144" s="38" t="s">
        <v>36</v>
      </c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40"/>
      <c r="P144" s="16"/>
      <c r="Q144" s="21"/>
    </row>
    <row r="145" spans="1:17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>
        <v>1244.9409999999996</v>
      </c>
      <c r="N145" s="55">
        <v>1361.2939999999999</v>
      </c>
      <c r="O145" s="55">
        <v>1520.201</v>
      </c>
      <c r="P145" s="9">
        <v>0.11673231498853309</v>
      </c>
      <c r="Q145" s="17" t="s">
        <v>3</v>
      </c>
    </row>
    <row r="146" spans="1:17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>
        <v>673.48700000000031</v>
      </c>
      <c r="N146" s="15">
        <v>1469.1549999999997</v>
      </c>
      <c r="O146" s="15">
        <v>1722.3389999999997</v>
      </c>
      <c r="P146" s="9">
        <v>0.17233307581569002</v>
      </c>
      <c r="Q146" s="17" t="s">
        <v>4</v>
      </c>
    </row>
    <row r="147" spans="1:17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>
        <v>1581.2490000000003</v>
      </c>
      <c r="N147" s="15">
        <v>1365.6600000000003</v>
      </c>
      <c r="O147" s="15">
        <v>1860.4310000000003</v>
      </c>
      <c r="P147" s="9">
        <v>0.3622944217447972</v>
      </c>
      <c r="Q147" s="17" t="s">
        <v>5</v>
      </c>
    </row>
    <row r="148" spans="1:17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>
        <v>895.30700000000002</v>
      </c>
      <c r="N148" s="15">
        <v>1309.2580000000003</v>
      </c>
      <c r="O148" s="15">
        <v>1894.0350000000005</v>
      </c>
      <c r="P148" s="9">
        <v>0.44664764316887906</v>
      </c>
      <c r="Q148" s="17" t="s">
        <v>21</v>
      </c>
    </row>
    <row r="149" spans="1:17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>
        <v>4394.9840000000022</v>
      </c>
      <c r="N149" s="46">
        <v>5505.3670000000002</v>
      </c>
      <c r="O149" s="46">
        <v>6997.0059999999994</v>
      </c>
      <c r="P149" s="16">
        <v>0.2709427000961061</v>
      </c>
      <c r="Q149" s="17" t="s">
        <v>6</v>
      </c>
    </row>
    <row r="150" spans="1:1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>
        <v>0.41623656187916497</v>
      </c>
      <c r="N150" s="20">
        <v>0.45698565791545592</v>
      </c>
      <c r="O150" s="20">
        <v>0.45808697621936828</v>
      </c>
      <c r="P150" s="16">
        <v>2.4099625115939923E-3</v>
      </c>
      <c r="Q150" s="21" t="s">
        <v>37</v>
      </c>
    </row>
    <row r="151" spans="1:17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 t="e">
        <v>#DIV/0!</v>
      </c>
      <c r="N151" s="47">
        <v>0.25264779120925063</v>
      </c>
      <c r="O151" s="47">
        <v>0.27094270009610599</v>
      </c>
      <c r="P151" s="16"/>
      <c r="Q151" s="48" t="s">
        <v>22</v>
      </c>
    </row>
    <row r="152" spans="1:17">
      <c r="A152" s="52" t="s">
        <v>38</v>
      </c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4"/>
      <c r="P152" s="16"/>
      <c r="Q152" s="10"/>
    </row>
    <row r="153" spans="1:17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>
        <v>35.777000000000001</v>
      </c>
      <c r="N153" s="56">
        <v>0</v>
      </c>
      <c r="O153" s="56">
        <v>139.82300000000001</v>
      </c>
      <c r="P153" s="9" t="e">
        <v>#DIV/0!</v>
      </c>
      <c r="Q153" s="17" t="s">
        <v>3</v>
      </c>
    </row>
    <row r="154" spans="1:17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57">
        <v>8.1020000000000003</v>
      </c>
      <c r="N154" s="57">
        <v>-39.985999999999997</v>
      </c>
      <c r="O154" s="57">
        <v>-39.985999999999997</v>
      </c>
      <c r="P154" s="9">
        <v>0</v>
      </c>
      <c r="Q154" s="17" t="s">
        <v>4</v>
      </c>
    </row>
    <row r="155" spans="1:17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57">
        <v>-16.841999999999999</v>
      </c>
      <c r="N155" s="57">
        <v>151.46100000000001</v>
      </c>
      <c r="O155" s="57">
        <v>512.92499999999995</v>
      </c>
      <c r="P155" s="9">
        <v>2.3865153405827235</v>
      </c>
      <c r="Q155" s="17" t="s">
        <v>5</v>
      </c>
    </row>
    <row r="156" spans="1:17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57">
        <v>0</v>
      </c>
      <c r="N156" s="57">
        <v>110.08199999999999</v>
      </c>
      <c r="O156" s="57">
        <v>645.947</v>
      </c>
      <c r="P156" s="9">
        <v>4.8678712232699262</v>
      </c>
      <c r="Q156" s="17" t="s">
        <v>21</v>
      </c>
    </row>
    <row r="157" spans="1:17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58">
        <v>36.049333333333337</v>
      </c>
      <c r="N157" s="58">
        <v>221.55700000000002</v>
      </c>
      <c r="O157" s="58">
        <v>1258.7089999999998</v>
      </c>
      <c r="P157" s="16">
        <v>4.6811971637095633</v>
      </c>
      <c r="Q157" s="17" t="s">
        <v>6</v>
      </c>
    </row>
    <row r="158" spans="1:1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>
        <v>3.4243755963874909E-3</v>
      </c>
      <c r="N158" s="20">
        <v>1.8429536968666123E-2</v>
      </c>
      <c r="O158" s="20">
        <v>8.2577482835625007E-2</v>
      </c>
      <c r="P158" s="16">
        <v>3.4807139200525299</v>
      </c>
      <c r="Q158" s="21" t="s">
        <v>7</v>
      </c>
    </row>
    <row r="159" spans="1:17">
      <c r="A159" s="38" t="s">
        <v>39</v>
      </c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40"/>
      <c r="P159" s="16"/>
      <c r="Q159" s="10"/>
    </row>
    <row r="160" spans="1:17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57">
        <v>1209.1639999999995</v>
      </c>
      <c r="N160" s="57">
        <v>1174.1289999999999</v>
      </c>
      <c r="O160" s="57">
        <v>1172.9769999999999</v>
      </c>
      <c r="P160" s="9">
        <v>-9.8115283755029203E-4</v>
      </c>
      <c r="Q160" s="17" t="s">
        <v>3</v>
      </c>
    </row>
    <row r="161" spans="1:18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57">
        <v>665.38500000000033</v>
      </c>
      <c r="N161" s="57">
        <v>1310.5379999999998</v>
      </c>
      <c r="O161" s="57">
        <v>1547.0889999999999</v>
      </c>
      <c r="P161" s="9">
        <v>0.18049915378264525</v>
      </c>
      <c r="Q161" s="17" t="s">
        <v>4</v>
      </c>
    </row>
    <row r="162" spans="1:18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57">
        <v>1077.9850000000004</v>
      </c>
      <c r="N162" s="57">
        <v>1012.0070000000003</v>
      </c>
      <c r="O162" s="57">
        <v>1121.3560000000004</v>
      </c>
      <c r="P162" s="9">
        <v>0.10805162414884495</v>
      </c>
      <c r="Q162" s="17" t="s">
        <v>5</v>
      </c>
    </row>
    <row r="163" spans="1:18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57">
        <v>1415.413</v>
      </c>
      <c r="N163" s="57">
        <v>992.34200000000021</v>
      </c>
      <c r="O163" s="57">
        <v>1015.9350000000005</v>
      </c>
      <c r="P163" s="9">
        <v>2.377506948209418E-2</v>
      </c>
      <c r="Q163" s="17" t="s">
        <v>21</v>
      </c>
    </row>
    <row r="164" spans="1:18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58">
        <v>4358.9346666666688</v>
      </c>
      <c r="N164" s="58">
        <v>4489.0160000000005</v>
      </c>
      <c r="O164" s="58">
        <v>4857.3569999999991</v>
      </c>
      <c r="P164" s="16">
        <v>8.2053839861564115E-2</v>
      </c>
      <c r="Q164" s="17" t="s">
        <v>6</v>
      </c>
    </row>
    <row r="16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>
        <v>0.41282243100526361</v>
      </c>
      <c r="N165" s="20">
        <v>0.37262110412493998</v>
      </c>
      <c r="O165" s="20">
        <v>0.31800629877235803</v>
      </c>
      <c r="P165" s="16">
        <v>-0.14656927572805858</v>
      </c>
      <c r="Q165" s="21" t="s">
        <v>40</v>
      </c>
    </row>
    <row r="166" spans="1:18">
      <c r="A166" s="59" t="s">
        <v>41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/>
      <c r="P166" s="16"/>
      <c r="Q166" s="10"/>
    </row>
    <row r="167" spans="1:18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>
        <v>174.97800000000001</v>
      </c>
      <c r="N167" s="15">
        <v>195.386</v>
      </c>
      <c r="O167" s="15">
        <v>232.613</v>
      </c>
      <c r="P167" s="9">
        <v>0.19053053954735755</v>
      </c>
      <c r="Q167" s="17" t="s">
        <v>3</v>
      </c>
    </row>
    <row r="168" spans="1:18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>
        <v>71.769000000000005</v>
      </c>
      <c r="N168" s="15">
        <v>192.495</v>
      </c>
      <c r="O168" s="15">
        <v>241.68299999999999</v>
      </c>
      <c r="P168" s="9">
        <v>0.25552871503155927</v>
      </c>
      <c r="Q168" s="17" t="s">
        <v>4</v>
      </c>
    </row>
    <row r="169" spans="1:18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>
        <v>209.38</v>
      </c>
      <c r="N169" s="15">
        <v>199.285</v>
      </c>
      <c r="O169" s="15">
        <v>220.27099999999999</v>
      </c>
      <c r="P169" s="9">
        <v>0.10530647063251108</v>
      </c>
      <c r="Q169" s="17" t="s">
        <v>5</v>
      </c>
    </row>
    <row r="170" spans="1:18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>
        <v>155.04599999999999</v>
      </c>
      <c r="N170" s="15">
        <v>196.953</v>
      </c>
      <c r="O170" s="15">
        <v>198.624</v>
      </c>
      <c r="P170" s="9">
        <v>8.4842576655344004E-3</v>
      </c>
      <c r="Q170" s="17" t="s">
        <v>21</v>
      </c>
    </row>
    <row r="171" spans="1:18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>
        <v>611.173</v>
      </c>
      <c r="N171" s="46">
        <v>784.11899999999991</v>
      </c>
      <c r="O171" s="46">
        <v>893.19100000000003</v>
      </c>
      <c r="P171" s="16">
        <v>0.13910133538404271</v>
      </c>
      <c r="Q171" s="17" t="s">
        <v>6</v>
      </c>
    </row>
    <row r="172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>
        <v>0.1402115532204963</v>
      </c>
      <c r="N172" s="20">
        <v>0.17467502900412915</v>
      </c>
      <c r="O172" s="20">
        <v>0.18388415757787624</v>
      </c>
      <c r="P172" s="28">
        <v>5.2721494458886742E-2</v>
      </c>
      <c r="Q172" s="21" t="s">
        <v>42</v>
      </c>
    </row>
    <row r="173" spans="1:18">
      <c r="A173" s="38" t="s">
        <v>43</v>
      </c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40"/>
      <c r="P173" s="16"/>
      <c r="Q173" s="10"/>
    </row>
    <row r="174" spans="1:18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62">
        <v>701.178</v>
      </c>
      <c r="N174" s="62">
        <v>783.33799999999997</v>
      </c>
      <c r="O174" s="62">
        <v>940.36400000000003</v>
      </c>
      <c r="P174" s="9">
        <v>0.20045752918918791</v>
      </c>
      <c r="Q174" s="17" t="s">
        <v>3</v>
      </c>
    </row>
    <row r="175" spans="1:18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62">
        <v>280.84800000000001</v>
      </c>
      <c r="N175" s="62">
        <v>777.45699999999999</v>
      </c>
      <c r="O175" s="62">
        <v>981.40899999999999</v>
      </c>
      <c r="P175" s="9">
        <v>0.26233219329171908</v>
      </c>
      <c r="Q175" s="17" t="s">
        <v>4</v>
      </c>
      <c r="R175" s="63"/>
    </row>
    <row r="176" spans="1:18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62">
        <v>810.86699999999996</v>
      </c>
      <c r="N176" s="62">
        <v>812.72199999999998</v>
      </c>
      <c r="O176" s="62">
        <v>901.08500000000004</v>
      </c>
      <c r="P176" s="9">
        <v>0.10872475459013042</v>
      </c>
      <c r="Q176" s="17" t="s">
        <v>5</v>
      </c>
    </row>
    <row r="177" spans="1:17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62">
        <v>623.25099999999998</v>
      </c>
      <c r="N177" s="62">
        <v>795.38900000000001</v>
      </c>
      <c r="O177" s="62">
        <v>817.31100000000004</v>
      </c>
      <c r="P177" s="9">
        <v>2.7561356770083645E-2</v>
      </c>
      <c r="Q177" s="17" t="s">
        <v>21</v>
      </c>
    </row>
    <row r="178" spans="1:17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64">
        <v>2416.14</v>
      </c>
      <c r="N178" s="64">
        <v>3168.9059999999999</v>
      </c>
      <c r="O178" s="64">
        <v>3640.1690000000003</v>
      </c>
      <c r="P178" s="16">
        <v>0.14871472994150045</v>
      </c>
      <c r="Q178" s="17" t="s">
        <v>6</v>
      </c>
    </row>
    <row r="179" spans="1:1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>
        <v>0.22882583915309038</v>
      </c>
      <c r="N179" s="20">
        <v>0.26304233546687</v>
      </c>
      <c r="O179" s="20">
        <v>0.2383182192694249</v>
      </c>
      <c r="P179" s="16">
        <v>-9.3992916210854996E-2</v>
      </c>
      <c r="Q179" s="21" t="s">
        <v>44</v>
      </c>
    </row>
    <row r="180" spans="1:17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 t="e">
        <v>#DIV/0!</v>
      </c>
      <c r="N180" s="51">
        <v>0.31155727731008964</v>
      </c>
      <c r="O180" s="51">
        <v>0.14871472994150037</v>
      </c>
      <c r="P180" s="16"/>
      <c r="Q180" s="48" t="s">
        <v>22</v>
      </c>
    </row>
    <row r="181" spans="1:17">
      <c r="A181" s="29" t="s">
        <v>45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65"/>
      <c r="O181" s="31"/>
      <c r="P181" s="44"/>
      <c r="Q181" s="10"/>
    </row>
    <row r="182" spans="1:17">
      <c r="A182" s="66" t="s">
        <v>46</v>
      </c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8"/>
      <c r="O182" s="69"/>
      <c r="P182" s="44"/>
      <c r="Q182" s="10"/>
    </row>
    <row r="183" spans="1:17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>
        <v>0</v>
      </c>
      <c r="N183" s="15">
        <v>187.16499999999999</v>
      </c>
      <c r="O183" s="15">
        <v>207.40100000000001</v>
      </c>
      <c r="P183" s="16"/>
      <c r="Q183" s="17" t="s">
        <v>3</v>
      </c>
    </row>
    <row r="184" spans="1:17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>
        <v>0</v>
      </c>
      <c r="N184" s="15">
        <v>385.76799999999997</v>
      </c>
      <c r="O184" s="15">
        <v>422.637</v>
      </c>
      <c r="P184" s="16"/>
      <c r="Q184" s="17" t="s">
        <v>4</v>
      </c>
    </row>
    <row r="185" spans="1:17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>
        <v>520.10599999999999</v>
      </c>
      <c r="N185" s="15">
        <v>587.96</v>
      </c>
      <c r="O185" s="15">
        <v>648.78700000000003</v>
      </c>
      <c r="P185" s="16"/>
      <c r="Q185" s="17" t="s">
        <v>5</v>
      </c>
    </row>
    <row r="186" spans="1:17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>
        <v>0</v>
      </c>
      <c r="N186" s="15">
        <v>794.79399999999998</v>
      </c>
      <c r="O186" s="15">
        <v>880.94</v>
      </c>
      <c r="P186" s="16">
        <v>0.10838783382863994</v>
      </c>
      <c r="Q186" s="17" t="s">
        <v>6</v>
      </c>
    </row>
    <row r="187" spans="1:1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>
        <v>0</v>
      </c>
      <c r="N187" s="20">
        <v>6.6112492069643564E-2</v>
      </c>
      <c r="O187" s="20">
        <v>5.7793983938476255E-2</v>
      </c>
      <c r="P187" s="16">
        <v>-0.1258235451539855</v>
      </c>
      <c r="Q187" s="21" t="s">
        <v>7</v>
      </c>
    </row>
    <row r="188" spans="1:17">
      <c r="A188" s="29" t="s">
        <v>47</v>
      </c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65"/>
      <c r="O188" s="31"/>
      <c r="P188" s="44"/>
      <c r="Q188" s="10"/>
    </row>
    <row r="189" spans="1:17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>
        <v>0</v>
      </c>
      <c r="N189" s="15">
        <v>-1207.9190000000001</v>
      </c>
      <c r="O189" s="15">
        <v>-3802.6570000000002</v>
      </c>
      <c r="P189" s="16"/>
      <c r="Q189" s="17" t="s">
        <v>3</v>
      </c>
    </row>
    <row r="190" spans="1:17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>
        <v>0</v>
      </c>
      <c r="N190" s="15">
        <v>-1722.95</v>
      </c>
      <c r="O190" s="15">
        <v>-7082.5079999999998</v>
      </c>
      <c r="P190" s="16"/>
      <c r="Q190" s="17" t="s">
        <v>4</v>
      </c>
    </row>
    <row r="191" spans="1:17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>
        <v>1332.7819999999999</v>
      </c>
      <c r="N191" s="15">
        <v>-2463.4169999999999</v>
      </c>
      <c r="O191" s="15">
        <v>-10717.380999999999</v>
      </c>
      <c r="P191" s="16"/>
      <c r="Q191" s="17" t="s">
        <v>5</v>
      </c>
    </row>
    <row r="192" spans="1:17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>
        <v>-234.96700000000001</v>
      </c>
      <c r="N192" s="15">
        <v>-5892.8029999999999</v>
      </c>
      <c r="O192" s="15">
        <v>-14674.893</v>
      </c>
      <c r="P192" s="16"/>
      <c r="Q192" s="17" t="s">
        <v>6</v>
      </c>
    </row>
    <row r="193" spans="1:17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>
        <v>0</v>
      </c>
      <c r="N193" s="58">
        <v>-1.8595701481836318</v>
      </c>
      <c r="O193" s="58">
        <v>-4.0313768399214425</v>
      </c>
      <c r="P193" s="16">
        <v>1.1679079134815977</v>
      </c>
      <c r="Q193" s="21" t="s">
        <v>48</v>
      </c>
    </row>
    <row r="194" spans="1:17">
      <c r="A194" s="38" t="s">
        <v>49</v>
      </c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40"/>
      <c r="P194" s="44"/>
      <c r="Q194" s="10"/>
    </row>
    <row r="195" spans="1:17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>
        <v>0</v>
      </c>
      <c r="N195" s="15">
        <v>-1458.4930000000002</v>
      </c>
      <c r="O195" s="15">
        <v>-3853.683</v>
      </c>
      <c r="P195" s="70"/>
      <c r="Q195" s="17" t="s">
        <v>3</v>
      </c>
    </row>
    <row r="196" spans="1:17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>
        <v>0</v>
      </c>
      <c r="N196" s="15">
        <v>-2053.0709999999999</v>
      </c>
      <c r="O196" s="15">
        <v>-7218.1229999999996</v>
      </c>
      <c r="P196" s="70"/>
      <c r="Q196" s="17" t="s">
        <v>4</v>
      </c>
    </row>
    <row r="197" spans="1:17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>
        <v>1004.8779999999999</v>
      </c>
      <c r="N197" s="15">
        <v>-2872.5059999999999</v>
      </c>
      <c r="O197" s="15">
        <v>-10984.98</v>
      </c>
      <c r="P197" s="70"/>
      <c r="Q197" s="17" t="s">
        <v>5</v>
      </c>
    </row>
    <row r="198" spans="1:17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>
        <v>-681.46</v>
      </c>
      <c r="N198" s="15">
        <v>-6392.924</v>
      </c>
      <c r="O198" s="15">
        <v>-15058.596</v>
      </c>
      <c r="P198" s="16">
        <v>1.3555099356726281</v>
      </c>
      <c r="Q198" s="17" t="s">
        <v>6</v>
      </c>
    </row>
    <row r="199" spans="1:17">
      <c r="A199" s="71" t="s">
        <v>50</v>
      </c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2"/>
      <c r="P199" s="16"/>
      <c r="Q199" s="17"/>
    </row>
    <row r="200" spans="1:17">
      <c r="A200" s="35" t="s">
        <v>51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7"/>
      <c r="P200" s="44"/>
      <c r="Q200" s="10"/>
    </row>
    <row r="201" spans="1:17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>
        <v>0</v>
      </c>
      <c r="N201" s="15">
        <v>-250.57400000000001</v>
      </c>
      <c r="O201" s="15">
        <v>-51.026000000000003</v>
      </c>
      <c r="P201" s="16"/>
      <c r="Q201" s="17" t="s">
        <v>3</v>
      </c>
    </row>
    <row r="202" spans="1:17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>
        <v>0</v>
      </c>
      <c r="N202" s="15">
        <v>-330.12099999999998</v>
      </c>
      <c r="O202" s="15">
        <v>-135.61500000000001</v>
      </c>
      <c r="P202" s="16"/>
      <c r="Q202" s="17" t="s">
        <v>4</v>
      </c>
    </row>
    <row r="203" spans="1:17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>
        <v>-327.904</v>
      </c>
      <c r="N203" s="15">
        <v>-409.089</v>
      </c>
      <c r="O203" s="15">
        <v>-267.59899999999999</v>
      </c>
      <c r="P203" s="16"/>
      <c r="Q203" s="17" t="s">
        <v>5</v>
      </c>
    </row>
    <row r="204" spans="1:17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>
        <v>-446.49299999999999</v>
      </c>
      <c r="N204" s="15">
        <v>-500.12099999999998</v>
      </c>
      <c r="O204" s="15">
        <v>-383.70299999999997</v>
      </c>
      <c r="P204" s="16">
        <v>-0.23277966732050842</v>
      </c>
      <c r="Q204" s="17" t="s">
        <v>6</v>
      </c>
    </row>
    <row r="205" spans="1:17">
      <c r="A205" s="59" t="s">
        <v>52</v>
      </c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1"/>
      <c r="P205" s="44"/>
      <c r="Q205" s="10"/>
    </row>
    <row r="206" spans="1:17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>
        <v>0</v>
      </c>
      <c r="N206" s="15">
        <v>-249.55799999999999</v>
      </c>
      <c r="O206" s="15">
        <v>-51.006999999999998</v>
      </c>
      <c r="P206" s="16"/>
      <c r="Q206" s="17" t="s">
        <v>3</v>
      </c>
    </row>
    <row r="207" spans="1:17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>
        <v>0</v>
      </c>
      <c r="N207" s="15">
        <v>-329.01100000000002</v>
      </c>
      <c r="O207" s="15">
        <v>-133.80799999999999</v>
      </c>
      <c r="P207" s="16"/>
      <c r="Q207" s="17" t="s">
        <v>4</v>
      </c>
    </row>
    <row r="208" spans="1:17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>
        <v>-326.32900000000001</v>
      </c>
      <c r="N208" s="15">
        <v>-407.68799999999999</v>
      </c>
      <c r="O208" s="15">
        <v>-261.863</v>
      </c>
      <c r="P208" s="16"/>
      <c r="Q208" s="17" t="s">
        <v>5</v>
      </c>
    </row>
    <row r="209" spans="1:17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>
        <v>-443.06200000000001</v>
      </c>
      <c r="N209" s="15">
        <v>-498.57100000000003</v>
      </c>
      <c r="O209" s="15">
        <v>-363.07799999999997</v>
      </c>
      <c r="P209" s="16"/>
      <c r="Q209" s="17" t="s">
        <v>6</v>
      </c>
    </row>
    <row r="210" spans="1:17">
      <c r="A210" s="38" t="s">
        <v>53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40"/>
      <c r="P210" s="44"/>
      <c r="Q210" s="10"/>
    </row>
    <row r="211" spans="1:17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>
        <v>0</v>
      </c>
      <c r="N211" s="15">
        <v>1719.3040000000001</v>
      </c>
      <c r="O211" s="15">
        <v>4433.7070000000003</v>
      </c>
      <c r="P211" s="16"/>
      <c r="Q211" s="17" t="s">
        <v>3</v>
      </c>
    </row>
    <row r="212" spans="1:17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>
        <v>0</v>
      </c>
      <c r="N212" s="15">
        <v>8404.2469999999994</v>
      </c>
      <c r="O212" s="15">
        <v>5668.8360000000002</v>
      </c>
      <c r="P212" s="16"/>
      <c r="Q212" s="17" t="s">
        <v>4</v>
      </c>
    </row>
    <row r="213" spans="1:17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>
        <v>99.370999999999995</v>
      </c>
      <c r="N213" s="15">
        <v>5724.9579999999996</v>
      </c>
      <c r="O213" s="15">
        <v>8798.8889999999992</v>
      </c>
      <c r="P213" s="16"/>
      <c r="Q213" s="17" t="s">
        <v>5</v>
      </c>
    </row>
    <row r="214" spans="1:17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>
        <v>1496.8530000000001</v>
      </c>
      <c r="N214" s="15">
        <v>9120.8799999999992</v>
      </c>
      <c r="O214" s="15">
        <v>13234.419</v>
      </c>
      <c r="P214" s="16"/>
      <c r="Q214" s="17" t="s">
        <v>6</v>
      </c>
    </row>
    <row r="215" spans="1:17">
      <c r="A215" s="73" t="s">
        <v>54</v>
      </c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5"/>
      <c r="P215" s="44"/>
      <c r="Q215" s="10"/>
    </row>
    <row r="216" spans="1:17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>
        <v>0</v>
      </c>
      <c r="N216" s="55">
        <v>261.827</v>
      </c>
      <c r="O216" s="55">
        <v>580.04300000000001</v>
      </c>
      <c r="P216" s="16"/>
      <c r="Q216" s="17" t="s">
        <v>3</v>
      </c>
    </row>
    <row r="217" spans="1:17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>
        <v>0</v>
      </c>
      <c r="N217" s="15">
        <v>6352.2860000000001</v>
      </c>
      <c r="O217" s="15">
        <v>-1547.48</v>
      </c>
      <c r="P217" s="16"/>
      <c r="Q217" s="17" t="s">
        <v>4</v>
      </c>
    </row>
    <row r="218" spans="1:17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>
        <v>1105.8240000000001</v>
      </c>
      <c r="N218" s="15">
        <v>2853.8530000000001</v>
      </c>
      <c r="O218" s="15">
        <v>-2180.355</v>
      </c>
      <c r="P218" s="16"/>
      <c r="Q218" s="17" t="s">
        <v>5</v>
      </c>
    </row>
    <row r="219" spans="1:17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>
        <v>818.82399999999996</v>
      </c>
      <c r="N219" s="27">
        <v>2729.5059999999999</v>
      </c>
      <c r="O219" s="27">
        <v>-1803.5519999999999</v>
      </c>
      <c r="P219" s="16"/>
      <c r="Q219" s="17" t="s">
        <v>6</v>
      </c>
    </row>
    <row r="220" spans="1:17" hidden="1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16"/>
      <c r="Q220" s="17"/>
    </row>
    <row r="221" spans="1:17" hidden="1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16"/>
      <c r="Q221" s="17"/>
    </row>
    <row r="222" spans="1:17" hidden="1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16"/>
      <c r="Q222" s="17"/>
    </row>
    <row r="223" spans="1:17" hidden="1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16"/>
      <c r="Q223" s="17"/>
    </row>
    <row r="224" spans="1:17" hidden="1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16"/>
      <c r="Q224" s="17"/>
    </row>
    <row r="225" spans="1:17" hidden="1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16"/>
      <c r="Q225" s="17"/>
    </row>
    <row r="226" spans="1:17" hidden="1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16"/>
      <c r="Q226" s="17"/>
    </row>
    <row r="227" spans="1:17" hidden="1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16"/>
      <c r="Q227" s="17"/>
    </row>
    <row r="228" spans="1:17" hidden="1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16"/>
      <c r="Q228" s="17"/>
    </row>
    <row r="229" spans="1:17" hidden="1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16"/>
      <c r="Q229" s="17"/>
    </row>
    <row r="230" spans="1:17" hidden="1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16"/>
      <c r="Q230" s="17"/>
    </row>
    <row r="231" spans="1:17" hidden="1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16"/>
      <c r="Q231" s="17"/>
    </row>
    <row r="232" spans="1:17" hidden="1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16"/>
      <c r="Q232" s="17"/>
    </row>
    <row r="233" spans="1:17" hidden="1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16"/>
      <c r="Q233" s="17"/>
    </row>
    <row r="234" spans="1:17" hidden="1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16"/>
      <c r="Q234" s="17"/>
    </row>
    <row r="235" spans="1:17" hidden="1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16"/>
      <c r="Q235" s="17"/>
    </row>
    <row r="236" spans="1:17" hidden="1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16"/>
      <c r="Q236" s="17"/>
    </row>
    <row r="237" spans="1:17" hidden="1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16"/>
      <c r="Q237" s="17"/>
    </row>
    <row r="238" spans="1:17" hidden="1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16"/>
      <c r="Q238" s="17"/>
    </row>
    <row r="239" spans="1:17" hidden="1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16"/>
      <c r="Q239" s="17"/>
    </row>
    <row r="240" spans="1:17" hidden="1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16"/>
      <c r="Q240" s="17"/>
    </row>
    <row r="241" spans="1:17" hidden="1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16"/>
      <c r="Q241" s="17"/>
    </row>
    <row r="242" spans="1:17" hidden="1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16"/>
      <c r="Q242" s="17"/>
    </row>
    <row r="243" spans="1:17" hidden="1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16"/>
      <c r="Q243" s="17"/>
    </row>
    <row r="244" spans="1:17" hidden="1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16"/>
      <c r="Q244" s="17"/>
    </row>
    <row r="245" spans="1:17" hidden="1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16"/>
      <c r="Q245" s="17"/>
    </row>
    <row r="246" spans="1:17" hidden="1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16"/>
      <c r="Q246" s="17"/>
    </row>
    <row r="247" spans="1:17" hidden="1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16"/>
      <c r="Q247" s="17"/>
    </row>
    <row r="248" spans="1:17" hidden="1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16"/>
      <c r="Q248" s="17"/>
    </row>
    <row r="249" spans="1:17" hidden="1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16"/>
      <c r="Q249" s="17"/>
    </row>
    <row r="250" spans="1:17" hidden="1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16"/>
      <c r="Q250" s="17"/>
    </row>
    <row r="251" spans="1:17" hidden="1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16"/>
      <c r="Q251" s="17"/>
    </row>
    <row r="252" spans="1:17" hidden="1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16"/>
      <c r="Q252" s="17"/>
    </row>
    <row r="253" spans="1:17" hidden="1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16"/>
      <c r="Q253" s="17"/>
    </row>
    <row r="254" spans="1:17" hidden="1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16"/>
      <c r="Q254" s="17"/>
    </row>
    <row r="255" spans="1:17" hidden="1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16"/>
      <c r="Q255" s="17"/>
    </row>
    <row r="256" spans="1:17" hidden="1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16"/>
      <c r="Q256" s="17"/>
    </row>
    <row r="257" spans="1:17" hidden="1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16"/>
      <c r="Q257" s="17"/>
    </row>
    <row r="258" spans="1:17" hidden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16"/>
      <c r="Q258" s="17"/>
    </row>
    <row r="259" spans="1:17" hidden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16"/>
      <c r="Q259" s="17"/>
    </row>
    <row r="260" spans="1:17" hidden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16"/>
      <c r="Q260" s="17"/>
    </row>
    <row r="261" spans="1:17" hidden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16"/>
      <c r="Q261" s="17"/>
    </row>
    <row r="262" spans="1:17" hidden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16"/>
      <c r="Q262" s="17"/>
    </row>
    <row r="263" spans="1:17" hidden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16"/>
      <c r="Q263" s="17"/>
    </row>
    <row r="264" spans="1:17" hidden="1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16"/>
      <c r="Q264" s="17"/>
    </row>
    <row r="265" spans="1:17" hidden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16"/>
      <c r="Q265" s="17"/>
    </row>
    <row r="266" spans="1:17" hidden="1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16"/>
      <c r="Q266" s="17"/>
    </row>
    <row r="267" spans="1:17" hidden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16"/>
      <c r="Q267" s="17"/>
    </row>
    <row r="268" spans="1:17" hidden="1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16"/>
      <c r="Q268" s="17"/>
    </row>
    <row r="269" spans="1:17" hidden="1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16"/>
      <c r="Q269" s="17"/>
    </row>
    <row r="270" spans="1:17" hidden="1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16"/>
      <c r="Q270" s="17"/>
    </row>
    <row r="271" spans="1:17" hidden="1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16"/>
      <c r="Q271" s="17"/>
    </row>
    <row r="272" spans="1:17" hidden="1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16"/>
      <c r="Q272" s="17"/>
    </row>
    <row r="273" spans="1:17" hidden="1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16"/>
      <c r="Q273" s="17"/>
    </row>
    <row r="274" spans="1:17" hidden="1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16"/>
      <c r="Q274" s="17"/>
    </row>
    <row r="275" spans="1:17" hidden="1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16"/>
      <c r="Q275" s="17"/>
    </row>
    <row r="276" spans="1:17" hidden="1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16"/>
      <c r="Q276" s="17"/>
    </row>
    <row r="277" spans="1:17" hidden="1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16"/>
      <c r="Q277" s="17"/>
    </row>
    <row r="278" spans="1:17" hidden="1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16"/>
      <c r="Q278" s="17"/>
    </row>
    <row r="279" spans="1:17" hidden="1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16"/>
      <c r="Q279" s="17"/>
    </row>
    <row r="280" spans="1:17" hidden="1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16"/>
      <c r="Q280" s="17"/>
    </row>
    <row r="281" spans="1:17" hidden="1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16"/>
      <c r="Q281" s="17"/>
    </row>
    <row r="282" spans="1:17" hidden="1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16"/>
      <c r="Q282" s="17"/>
    </row>
    <row r="283" spans="1:17" hidden="1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16"/>
      <c r="Q283" s="17"/>
    </row>
    <row r="284" spans="1:17" hidden="1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16"/>
      <c r="Q284" s="17"/>
    </row>
    <row r="285" spans="1:17" hidden="1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16"/>
      <c r="Q285" s="17"/>
    </row>
    <row r="286" spans="1:17" hidden="1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16"/>
      <c r="Q286" s="17"/>
    </row>
    <row r="287" spans="1:17" hidden="1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16"/>
      <c r="Q287" s="17"/>
    </row>
    <row r="288" spans="1:17" hidden="1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16"/>
      <c r="Q288" s="17"/>
    </row>
    <row r="289" spans="1:17" hidden="1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16"/>
      <c r="Q289" s="17"/>
    </row>
    <row r="290" spans="1:17" hidden="1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16"/>
      <c r="Q290" s="17"/>
    </row>
    <row r="291" spans="1:17" hidden="1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16"/>
      <c r="Q291" s="17"/>
    </row>
    <row r="292" spans="1:17" hidden="1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16"/>
      <c r="Q292" s="17"/>
    </row>
    <row r="293" spans="1:17" hidden="1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16"/>
      <c r="Q293" s="17"/>
    </row>
    <row r="294" spans="1:17" hidden="1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16"/>
      <c r="Q294" s="17"/>
    </row>
    <row r="295" spans="1:17" hidden="1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16"/>
      <c r="Q295" s="17"/>
    </row>
    <row r="296" spans="1:17" hidden="1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16"/>
      <c r="Q296" s="17"/>
    </row>
    <row r="297" spans="1:17" hidden="1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16"/>
      <c r="Q297" s="17"/>
    </row>
    <row r="298" spans="1:17" hidden="1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16"/>
      <c r="Q298" s="17"/>
    </row>
    <row r="299" spans="1:17" hidden="1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16"/>
      <c r="Q299" s="17"/>
    </row>
    <row r="300" spans="1:17">
      <c r="A300" s="77" t="s">
        <v>55</v>
      </c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9"/>
      <c r="P300" s="16"/>
      <c r="Q300" s="80"/>
    </row>
    <row r="301" spans="1:17">
      <c r="A301" s="81" t="s">
        <v>56</v>
      </c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3"/>
      <c r="P301" s="16"/>
      <c r="Q301" s="80"/>
    </row>
    <row r="302" spans="1:17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>
        <f t="shared" ref="M302:N305" si="0">+M112/M72</f>
        <v>0.88067306675732659</v>
      </c>
      <c r="N302" s="84">
        <f t="shared" si="0"/>
        <v>0.87562643698132991</v>
      </c>
      <c r="O302" s="84">
        <f>+O112/O72</f>
        <v>0.90280268304132993</v>
      </c>
      <c r="P302" s="16">
        <f>RATE($P$1,,-INDEX($A302:$S302,,$Q$1-$A$1-$P$1+1),INDEX($A302:$S302,$Q$1-$A$1+1))</f>
        <v>3.1036347136443806E-2</v>
      </c>
      <c r="Q302" s="80" t="s">
        <v>57</v>
      </c>
    </row>
    <row r="303" spans="1:17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>
        <f t="shared" si="0"/>
        <v>0.82200615702315061</v>
      </c>
      <c r="N303" s="84">
        <f t="shared" si="0"/>
        <v>0.87606209248541977</v>
      </c>
      <c r="O303" s="84">
        <f>+O113/O73</f>
        <v>0.90414802297032837</v>
      </c>
      <c r="P303" s="16">
        <f>RATE($P$1,,-INDEX($A303:$S303,,$Q$1-$A$1-$P$1+1),INDEX($A303:$S303,$Q$1-$A$1+1))</f>
        <v>3.2059292059113835E-2</v>
      </c>
      <c r="Q303" s="80" t="s">
        <v>58</v>
      </c>
    </row>
    <row r="304" spans="1:17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>
        <f t="shared" si="0"/>
        <v>0.87327638751848069</v>
      </c>
      <c r="N304" s="84">
        <f t="shared" si="0"/>
        <v>0.89081067694830529</v>
      </c>
      <c r="O304" s="84">
        <f>+O114/O74</f>
        <v>0.90384085670834013</v>
      </c>
      <c r="P304" s="16">
        <f>RATE($P$1,,-INDEX($A304:$S304,,$Q$1-$A$1-$P$1+1),INDEX($A304:$S304,$Q$1-$A$1+1))</f>
        <v>1.4627327778190662E-2</v>
      </c>
      <c r="Q304" s="80" t="s">
        <v>59</v>
      </c>
    </row>
    <row r="305" spans="1:17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>
        <f t="shared" si="0"/>
        <v>0.87561102471580943</v>
      </c>
      <c r="N305" s="84">
        <f t="shared" si="0"/>
        <v>0.8994420448557251</v>
      </c>
      <c r="O305" s="84">
        <f>+O115/O75</f>
        <v>0.89586268845991268</v>
      </c>
      <c r="P305" s="16">
        <f>RATE($P$1,,-INDEX($A305:$S305,,$Q$1-$A$1-$P$1+1),INDEX($A305:$S305,$Q$1-$A$1+1))</f>
        <v>-3.9795297721340233E-3</v>
      </c>
      <c r="Q305" s="80" t="s">
        <v>60</v>
      </c>
    </row>
    <row r="306" spans="1:17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>
        <f>M117</f>
        <v>0.86514786121484744</v>
      </c>
      <c r="N306" s="84">
        <f>N117</f>
        <v>0.8858943425609499</v>
      </c>
      <c r="O306" s="84">
        <f>O117</f>
        <v>0.90144409269552961</v>
      </c>
      <c r="P306" s="16">
        <f>RATE($P$1,,-INDEX($A306:$S306,,$Q$1-$A$1-$P$1+1),INDEX($A306:$S306,$Q$1-$A$1+1))</f>
        <v>1.7552601238685451E-2</v>
      </c>
      <c r="Q306" s="80" t="s">
        <v>61</v>
      </c>
    </row>
    <row r="307" spans="1:17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>
        <f t="shared" ref="M307:N310" si="1">+M174/M96</f>
        <v>0.24440102963960869</v>
      </c>
      <c r="N307" s="84">
        <f t="shared" si="1"/>
        <v>0.27172573023831476</v>
      </c>
      <c r="O307" s="84">
        <f>+O174/O96</f>
        <v>0.27983251067638798</v>
      </c>
      <c r="P307" s="16"/>
      <c r="Q307" s="80" t="s">
        <v>62</v>
      </c>
    </row>
    <row r="308" spans="1:17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>
        <f t="shared" si="1"/>
        <v>0.1301339808029581</v>
      </c>
      <c r="N308" s="84">
        <f t="shared" si="1"/>
        <v>0.26643251293854137</v>
      </c>
      <c r="O308" s="84">
        <f>+O175/O97</f>
        <v>0.27137065811620054</v>
      </c>
      <c r="P308" s="16"/>
      <c r="Q308" s="80" t="s">
        <v>63</v>
      </c>
    </row>
    <row r="309" spans="1:17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>
        <f t="shared" si="1"/>
        <v>0.30265615942853924</v>
      </c>
      <c r="N309" s="84">
        <f t="shared" si="1"/>
        <v>0.27817093272874632</v>
      </c>
      <c r="O309" s="84">
        <f>+O176/O98</f>
        <v>0.22926656377360066</v>
      </c>
      <c r="P309" s="16"/>
      <c r="Q309" s="80" t="s">
        <v>64</v>
      </c>
    </row>
    <row r="310" spans="1:17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>
        <f t="shared" si="1"/>
        <v>0.2184866201918122</v>
      </c>
      <c r="N310" s="84">
        <f t="shared" si="1"/>
        <v>0.23924229467634917</v>
      </c>
      <c r="O310" s="84">
        <f>+O177/O99</f>
        <v>0.18714892874537259</v>
      </c>
      <c r="P310" s="16"/>
      <c r="Q310" s="80" t="s">
        <v>65</v>
      </c>
    </row>
    <row r="311" spans="1:17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>
        <f>M179</f>
        <v>0.22882583915309038</v>
      </c>
      <c r="N311" s="84">
        <f>N179</f>
        <v>0.26304233546687</v>
      </c>
      <c r="O311" s="84">
        <f>O179</f>
        <v>0.2383182192694249</v>
      </c>
      <c r="P311" s="16">
        <f t="shared" ref="P311:P316" si="2">RATE($P$1,,-INDEX($A311:$S311,,$Q$1-$A$1-$P$1+1),INDEX($A311:$S311,$Q$1-$A$1+1))</f>
        <v>-9.3992916210854996E-2</v>
      </c>
      <c r="Q311" s="80" t="s">
        <v>66</v>
      </c>
    </row>
    <row r="312" spans="1:17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>
        <f>M142</f>
        <v>0.41623656187916497</v>
      </c>
      <c r="N312" s="84">
        <f>N142</f>
        <v>0.39101195280238049</v>
      </c>
      <c r="O312" s="84">
        <f>O142</f>
        <v>0.40041271656735561</v>
      </c>
      <c r="P312" s="16">
        <f t="shared" si="2"/>
        <v>2.4042139115185324E-2</v>
      </c>
      <c r="Q312" s="80" t="s">
        <v>67</v>
      </c>
    </row>
    <row r="313" spans="1:17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>
        <f>M150</f>
        <v>0.41623656187916497</v>
      </c>
      <c r="N313" s="84">
        <f>N150</f>
        <v>0.45698565791545592</v>
      </c>
      <c r="O313" s="84">
        <f>O150</f>
        <v>0.45808697621936828</v>
      </c>
      <c r="P313" s="16">
        <f t="shared" si="2"/>
        <v>2.4099625115939923E-3</v>
      </c>
      <c r="Q313" s="80" t="s">
        <v>68</v>
      </c>
    </row>
    <row r="314" spans="1:17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>
        <f>M178/AVERAGE(L37:M37)</f>
        <v>4.5300765969816512E-2</v>
      </c>
      <c r="N314" s="84">
        <f>N178/AVERAGE(M37:N37)</f>
        <v>5.2876383287593795E-2</v>
      </c>
      <c r="O314" s="84">
        <f>O178/AVERAGE(N37:O37)</f>
        <v>4.8133687066010331E-2</v>
      </c>
      <c r="P314" s="16">
        <f t="shared" si="2"/>
        <v>-8.9694035913689782E-2</v>
      </c>
      <c r="Q314" s="80" t="s">
        <v>69</v>
      </c>
    </row>
    <row r="315" spans="1:17">
      <c r="A315" s="85"/>
      <c r="B315" s="85"/>
      <c r="C315" s="85"/>
      <c r="D315" s="85"/>
      <c r="E315" s="85"/>
      <c r="F315" s="85"/>
      <c r="G315" s="85"/>
      <c r="H315" s="85"/>
      <c r="I315" s="85"/>
      <c r="J315" s="85"/>
      <c r="K315" s="85"/>
      <c r="L315" s="85"/>
      <c r="M315" s="85">
        <f>IFERROR((M141*(1-M172))/(M68+M49),"")</f>
        <v>7.4365189853060579E-2</v>
      </c>
      <c r="N315" s="85">
        <f>IFERROR((N141*(1-N172))/(N68+N49),"")</f>
        <v>6.1137519698937326E-2</v>
      </c>
      <c r="O315" s="85">
        <f>IFERROR((O141*(1-O172))/(O68+O49),"")</f>
        <v>6.1492512123478879E-2</v>
      </c>
      <c r="P315" s="16">
        <f t="shared" si="2"/>
        <v>5.8064577413291405E-3</v>
      </c>
      <c r="Q315" s="80" t="s">
        <v>70</v>
      </c>
    </row>
    <row r="316" spans="1:17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>
        <f>M178/AVERAGE(L68:M68)</f>
        <v>0.20565457735794293</v>
      </c>
      <c r="N316" s="84">
        <f>N178/AVERAGE(M68:N68)</f>
        <v>0.18556849722917054</v>
      </c>
      <c r="O316" s="84">
        <f>O178/AVERAGE(N68:O68)</f>
        <v>0.15222260401558807</v>
      </c>
      <c r="P316" s="16">
        <f t="shared" si="2"/>
        <v>-0.17969587355337305</v>
      </c>
      <c r="Q316" s="80" t="s">
        <v>71</v>
      </c>
    </row>
    <row r="317" spans="1:17" s="88" customForma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>
        <f>+M100/AVERAGE(L37:M37)</f>
        <v>0.19797050078557404</v>
      </c>
      <c r="N317" s="64">
        <f>+N100/AVERAGE(M37:N37)</f>
        <v>0.20101852879972446</v>
      </c>
      <c r="O317" s="64">
        <f>+O100/AVERAGE(N37:O37)</f>
        <v>0.20197233435851564</v>
      </c>
      <c r="P317" s="86"/>
      <c r="Q317" s="87" t="s">
        <v>72</v>
      </c>
    </row>
    <row r="318" spans="1:17" s="88" customForma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>
        <f>+AVERAGE(L37:M37)/AVERAGE(L68:M68)</f>
        <v>4.5397593827655953</v>
      </c>
      <c r="N318" s="64">
        <f>+AVERAGE(M37:N37)/AVERAGE(M68:N68)</f>
        <v>3.5094778744579878</v>
      </c>
      <c r="O318" s="64">
        <f>+AVERAGE(N37:O37)/AVERAGE(N68:O68)</f>
        <v>3.1624962327700064</v>
      </c>
      <c r="P318" s="86"/>
      <c r="Q318" s="87" t="s">
        <v>73</v>
      </c>
    </row>
    <row r="319" spans="1:17" hidden="1">
      <c r="A319" s="89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16"/>
      <c r="Q319" s="80"/>
    </row>
    <row r="320" spans="1:17" hidden="1">
      <c r="A320" s="91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16"/>
      <c r="Q320" s="80"/>
    </row>
    <row r="321" spans="1:18" hidden="1">
      <c r="A321" s="91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16"/>
      <c r="Q321" s="80"/>
    </row>
    <row r="322" spans="1:18">
      <c r="A322" s="81" t="s">
        <v>74</v>
      </c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3"/>
      <c r="P322" s="16"/>
      <c r="Q322" s="80"/>
    </row>
    <row r="323" spans="1:18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>
        <f>(N43+N49)/N68</f>
        <v>1.8382249445167402</v>
      </c>
      <c r="O323" s="93">
        <f>(O43+O49)/O68</f>
        <v>2.1929540686120137</v>
      </c>
      <c r="P323" s="16">
        <f>RATE($P$1,,-INDEX($A323:$S323,,$Q$1-$A$1-$P$1+1),INDEX($A323:$S323,$Q$1-$A$1+1))</f>
        <v>0.19297372998522216</v>
      </c>
      <c r="Q323" s="80" t="s">
        <v>75</v>
      </c>
    </row>
    <row r="324" spans="1:18">
      <c r="A324" s="93" t="e">
        <f t="shared" ref="A324:N324" si="3">A49/A141</f>
        <v>#DIV/0!</v>
      </c>
      <c r="B324" s="93" t="e">
        <f t="shared" si="3"/>
        <v>#DIV/0!</v>
      </c>
      <c r="C324" s="93" t="e">
        <f t="shared" si="3"/>
        <v>#DIV/0!</v>
      </c>
      <c r="D324" s="93" t="e">
        <f t="shared" si="3"/>
        <v>#DIV/0!</v>
      </c>
      <c r="E324" s="93" t="e">
        <f t="shared" si="3"/>
        <v>#DIV/0!</v>
      </c>
      <c r="F324" s="93" t="e">
        <f t="shared" si="3"/>
        <v>#DIV/0!</v>
      </c>
      <c r="G324" s="93" t="e">
        <f t="shared" si="3"/>
        <v>#DIV/0!</v>
      </c>
      <c r="H324" s="93" t="e">
        <f t="shared" si="3"/>
        <v>#DIV/0!</v>
      </c>
      <c r="I324" s="93" t="e">
        <f t="shared" si="3"/>
        <v>#DIV/0!</v>
      </c>
      <c r="J324" s="93" t="e">
        <f t="shared" si="3"/>
        <v>#DIV/0!</v>
      </c>
      <c r="K324" s="93" t="e">
        <f t="shared" si="3"/>
        <v>#DIV/0!</v>
      </c>
      <c r="L324" s="93" t="e">
        <f t="shared" si="3"/>
        <v>#DIV/0!</v>
      </c>
      <c r="M324" s="93">
        <f t="shared" si="3"/>
        <v>8.8885367955833239</v>
      </c>
      <c r="N324" s="93">
        <f t="shared" si="3"/>
        <v>8.7431717967219704</v>
      </c>
      <c r="O324" s="93">
        <f>O49/O141</f>
        <v>9.1152049372913915</v>
      </c>
      <c r="P324" s="16">
        <f>RATE($P$1,,-INDEX($A324:$S324,,$Q$1-$A$1-$P$1+1),INDEX($A324:$S324,$Q$1-$A$1+1))</f>
        <v>4.2551278782936165E-2</v>
      </c>
      <c r="Q324" s="80" t="s">
        <v>76</v>
      </c>
    </row>
    <row r="325" spans="1:18" ht="15.95" hidden="1" customHeight="1">
      <c r="A325" s="94" t="s">
        <v>77</v>
      </c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6"/>
      <c r="P325" s="16"/>
      <c r="Q325" s="97"/>
    </row>
    <row r="326" spans="1:18" hidden="1">
      <c r="A326" s="57" t="e">
        <f>365/(A118/(AVERAGE(A19:A19)))</f>
        <v>#DIV/0!</v>
      </c>
      <c r="B326" s="57" t="e">
        <f t="shared" ref="B326:O326" si="4">365/(B118/(AVERAGE(A19:B19)))</f>
        <v>#DIV/0!</v>
      </c>
      <c r="C326" s="57" t="e">
        <f t="shared" si="4"/>
        <v>#DIV/0!</v>
      </c>
      <c r="D326" s="57" t="e">
        <f t="shared" si="4"/>
        <v>#DIV/0!</v>
      </c>
      <c r="E326" s="57" t="e">
        <f t="shared" si="4"/>
        <v>#DIV/0!</v>
      </c>
      <c r="F326" s="57" t="e">
        <f t="shared" si="4"/>
        <v>#DIV/0!</v>
      </c>
      <c r="G326" s="57" t="e">
        <f t="shared" si="4"/>
        <v>#DIV/0!</v>
      </c>
      <c r="H326" s="57" t="e">
        <f t="shared" si="4"/>
        <v>#DIV/0!</v>
      </c>
      <c r="I326" s="57" t="e">
        <f t="shared" si="4"/>
        <v>#DIV/0!</v>
      </c>
      <c r="J326" s="57" t="e">
        <f t="shared" si="4"/>
        <v>#DIV/0!</v>
      </c>
      <c r="K326" s="57" t="e">
        <f t="shared" si="4"/>
        <v>#DIV/0!</v>
      </c>
      <c r="L326" s="57" t="e">
        <f t="shared" si="4"/>
        <v>#DIV/0!</v>
      </c>
      <c r="M326" s="57" t="e">
        <f t="shared" si="4"/>
        <v>#DIV/0!</v>
      </c>
      <c r="N326" s="57">
        <f t="shared" si="4"/>
        <v>129239261.99159318</v>
      </c>
      <c r="O326" s="57">
        <f t="shared" si="4"/>
        <v>83852687.402189329</v>
      </c>
      <c r="P326" s="16"/>
      <c r="Q326" s="97" t="s">
        <v>78</v>
      </c>
    </row>
    <row r="327" spans="1:18" hidden="1">
      <c r="A327" s="57" t="e">
        <f>365/(A138/(AVERAGE(A25:A25)))</f>
        <v>#DIV/0!</v>
      </c>
      <c r="B327" s="57" t="e">
        <f t="shared" ref="B327:O327" si="5">365/(B138/(AVERAGE(A25:B25)))</f>
        <v>#DIV/0!</v>
      </c>
      <c r="C327" s="57" t="e">
        <f t="shared" si="5"/>
        <v>#DIV/0!</v>
      </c>
      <c r="D327" s="57" t="e">
        <f t="shared" si="5"/>
        <v>#DIV/0!</v>
      </c>
      <c r="E327" s="57" t="e">
        <f t="shared" si="5"/>
        <v>#DIV/0!</v>
      </c>
      <c r="F327" s="57" t="e">
        <f t="shared" si="5"/>
        <v>#DIV/0!</v>
      </c>
      <c r="G327" s="57" t="e">
        <f t="shared" si="5"/>
        <v>#DIV/0!</v>
      </c>
      <c r="H327" s="57" t="e">
        <f t="shared" si="5"/>
        <v>#DIV/0!</v>
      </c>
      <c r="I327" s="57" t="e">
        <f t="shared" si="5"/>
        <v>#DIV/0!</v>
      </c>
      <c r="J327" s="57" t="e">
        <f t="shared" si="5"/>
        <v>#DIV/0!</v>
      </c>
      <c r="K327" s="57" t="e">
        <f t="shared" si="5"/>
        <v>#DIV/0!</v>
      </c>
      <c r="L327" s="57" t="e">
        <f t="shared" si="5"/>
        <v>#DIV/0!</v>
      </c>
      <c r="M327" s="57">
        <f t="shared" si="5"/>
        <v>705.57569039936891</v>
      </c>
      <c r="N327" s="57">
        <f t="shared" si="5"/>
        <v>387.29051821570471</v>
      </c>
      <c r="O327" s="57">
        <f t="shared" si="5"/>
        <v>372.97447486999903</v>
      </c>
      <c r="P327" s="16"/>
      <c r="Q327" s="97" t="s">
        <v>79</v>
      </c>
    </row>
    <row r="328" spans="1:18" hidden="1">
      <c r="A328" s="57" t="e">
        <f>365/(A138/AVERAGE((A55:A55)))</f>
        <v>#DIV/0!</v>
      </c>
      <c r="B328" s="57" t="e">
        <f t="shared" ref="B328:O328" si="6">365/(B138/AVERAGE((A55:B55)))</f>
        <v>#DIV/0!</v>
      </c>
      <c r="C328" s="57" t="e">
        <f t="shared" si="6"/>
        <v>#DIV/0!</v>
      </c>
      <c r="D328" s="57" t="e">
        <f t="shared" si="6"/>
        <v>#DIV/0!</v>
      </c>
      <c r="E328" s="57" t="e">
        <f t="shared" si="6"/>
        <v>#DIV/0!</v>
      </c>
      <c r="F328" s="57" t="e">
        <f t="shared" si="6"/>
        <v>#DIV/0!</v>
      </c>
      <c r="G328" s="57" t="e">
        <f t="shared" si="6"/>
        <v>#DIV/0!</v>
      </c>
      <c r="H328" s="57" t="e">
        <f t="shared" si="6"/>
        <v>#DIV/0!</v>
      </c>
      <c r="I328" s="57" t="e">
        <f t="shared" si="6"/>
        <v>#DIV/0!</v>
      </c>
      <c r="J328" s="57" t="e">
        <f t="shared" si="6"/>
        <v>#DIV/0!</v>
      </c>
      <c r="K328" s="57" t="e">
        <f t="shared" si="6"/>
        <v>#DIV/0!</v>
      </c>
      <c r="L328" s="57" t="e">
        <f t="shared" si="6"/>
        <v>#DIV/0!</v>
      </c>
      <c r="M328" s="57">
        <f t="shared" si="6"/>
        <v>22538.297331648559</v>
      </c>
      <c r="N328" s="57">
        <f t="shared" si="6"/>
        <v>12310.874308961776</v>
      </c>
      <c r="O328" s="57">
        <f t="shared" si="6"/>
        <v>12524.133536327645</v>
      </c>
      <c r="P328" s="16"/>
      <c r="Q328" s="97" t="s">
        <v>80</v>
      </c>
    </row>
    <row r="329" spans="1:18" hidden="1">
      <c r="A329" s="57" t="e">
        <f t="shared" ref="A329:L329" si="7">A327+A326-A328</f>
        <v>#DIV/0!</v>
      </c>
      <c r="B329" s="57" t="e">
        <f t="shared" si="7"/>
        <v>#DIV/0!</v>
      </c>
      <c r="C329" s="57" t="e">
        <f t="shared" si="7"/>
        <v>#DIV/0!</v>
      </c>
      <c r="D329" s="57" t="e">
        <f t="shared" si="7"/>
        <v>#DIV/0!</v>
      </c>
      <c r="E329" s="57" t="e">
        <f t="shared" si="7"/>
        <v>#DIV/0!</v>
      </c>
      <c r="F329" s="57" t="e">
        <f t="shared" si="7"/>
        <v>#DIV/0!</v>
      </c>
      <c r="G329" s="57" t="e">
        <f t="shared" si="7"/>
        <v>#DIV/0!</v>
      </c>
      <c r="H329" s="57" t="e">
        <f t="shared" si="7"/>
        <v>#DIV/0!</v>
      </c>
      <c r="I329" s="57" t="e">
        <f t="shared" si="7"/>
        <v>#DIV/0!</v>
      </c>
      <c r="J329" s="57" t="e">
        <f t="shared" si="7"/>
        <v>#DIV/0!</v>
      </c>
      <c r="K329" s="57" t="e">
        <f t="shared" si="7"/>
        <v>#DIV/0!</v>
      </c>
      <c r="L329" s="57" t="e">
        <f t="shared" si="7"/>
        <v>#DIV/0!</v>
      </c>
      <c r="M329" s="57" t="e">
        <f>M327+M326-M328</f>
        <v>#DIV/0!</v>
      </c>
      <c r="N329" s="57">
        <f>N327+N326-N328</f>
        <v>129227338.40780243</v>
      </c>
      <c r="O329" s="57">
        <f>O327+O326-O328</f>
        <v>83840536.243127882</v>
      </c>
      <c r="P329" s="16"/>
      <c r="Q329" s="97" t="s">
        <v>81</v>
      </c>
      <c r="R329" s="98"/>
    </row>
    <row r="330" spans="1:18">
      <c r="A330" s="81" t="s">
        <v>82</v>
      </c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3"/>
      <c r="P330" s="16"/>
      <c r="Q330" s="80"/>
    </row>
    <row r="331" spans="1:18">
      <c r="A331" s="99">
        <v>0</v>
      </c>
      <c r="B331" s="99">
        <v>0</v>
      </c>
      <c r="C331" s="99">
        <v>0</v>
      </c>
      <c r="D331" s="99">
        <v>0</v>
      </c>
      <c r="E331" s="99">
        <v>0</v>
      </c>
      <c r="F331" s="99">
        <v>0</v>
      </c>
      <c r="G331" s="99">
        <v>0</v>
      </c>
      <c r="H331" s="99">
        <v>0</v>
      </c>
      <c r="I331" s="99">
        <v>0</v>
      </c>
      <c r="J331" s="99">
        <v>0</v>
      </c>
      <c r="K331" s="99">
        <v>0</v>
      </c>
      <c r="L331" s="99">
        <v>0</v>
      </c>
      <c r="M331" s="99">
        <v>0</v>
      </c>
      <c r="N331" s="99">
        <v>2497.3360630000002</v>
      </c>
      <c r="O331" s="99">
        <v>2497.3360630000002</v>
      </c>
      <c r="P331" s="16"/>
      <c r="Q331" s="100" t="s">
        <v>83</v>
      </c>
    </row>
    <row r="332" spans="1:18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>
        <v>8.9715422493380288</v>
      </c>
      <c r="O332" s="58">
        <v>10.179631959289091</v>
      </c>
      <c r="P332" s="16"/>
      <c r="Q332" s="100" t="s">
        <v>84</v>
      </c>
    </row>
    <row r="333" spans="1:18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>
        <v>1.2689145233394243</v>
      </c>
      <c r="O333" s="57">
        <v>1.4576208039966947</v>
      </c>
      <c r="P333" s="16"/>
      <c r="Q333" s="80" t="s">
        <v>85</v>
      </c>
    </row>
    <row r="334" spans="1:18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 t="e">
        <v>#DIV/0!</v>
      </c>
      <c r="O334" s="51">
        <v>0.14871472994150059</v>
      </c>
      <c r="P334" s="16"/>
      <c r="Q334" s="101" t="s">
        <v>86</v>
      </c>
    </row>
    <row r="335" spans="1:18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16"/>
      <c r="Q335" s="100" t="s">
        <v>87</v>
      </c>
    </row>
    <row r="336" spans="1:18">
      <c r="A336" s="102"/>
      <c r="B336" s="102"/>
      <c r="C336" s="102"/>
      <c r="D336" s="102"/>
      <c r="E336" s="102"/>
      <c r="F336" s="102"/>
      <c r="G336" s="102"/>
      <c r="H336" s="102"/>
      <c r="I336" s="103"/>
      <c r="J336" s="102"/>
      <c r="K336" s="103"/>
      <c r="L336" s="102"/>
      <c r="M336" s="102"/>
      <c r="N336" s="102">
        <v>0</v>
      </c>
      <c r="O336" s="102">
        <v>0</v>
      </c>
      <c r="P336" s="16"/>
      <c r="Q336" s="101" t="s">
        <v>88</v>
      </c>
    </row>
    <row r="337" spans="1:18">
      <c r="A337" s="104"/>
      <c r="B337" s="104"/>
      <c r="C337" s="104"/>
      <c r="D337" s="104"/>
      <c r="E337" s="104"/>
      <c r="F337" s="104"/>
      <c r="G337" s="104"/>
      <c r="H337" s="104"/>
      <c r="I337" s="105"/>
      <c r="J337" s="104"/>
      <c r="K337" s="105"/>
      <c r="L337" s="104"/>
      <c r="M337" s="104"/>
      <c r="N337" s="104">
        <v>0</v>
      </c>
      <c r="O337" s="104">
        <v>0</v>
      </c>
      <c r="P337" s="16"/>
      <c r="Q337" s="106" t="s">
        <v>89</v>
      </c>
    </row>
    <row r="338" spans="1:18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>
        <v>95879.890192631312</v>
      </c>
      <c r="O338" s="55">
        <v>61184.733543500006</v>
      </c>
      <c r="P338" s="9"/>
      <c r="Q338" s="80" t="s">
        <v>90</v>
      </c>
    </row>
    <row r="339" spans="1:18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>
        <v>4.2794054222927871</v>
      </c>
      <c r="O339" s="107">
        <v>2.4067667768325673</v>
      </c>
      <c r="P339" s="108" t="e">
        <v>#DIV/0!</v>
      </c>
      <c r="Q339" s="100" t="s">
        <v>91</v>
      </c>
      <c r="R339" s="109"/>
    </row>
    <row r="340" spans="1:18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>
        <v>30.256463963472353</v>
      </c>
      <c r="O340" s="107">
        <v>16.808212350443068</v>
      </c>
      <c r="P340" s="108" t="e">
        <v>#DIV/0!</v>
      </c>
      <c r="Q340" s="100" t="s">
        <v>92</v>
      </c>
    </row>
    <row r="341" spans="1:18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>
        <v>24.126456091416124</v>
      </c>
      <c r="O341" s="107">
        <v>16.368161402677089</v>
      </c>
      <c r="P341" s="108" t="e">
        <v>#DIV/0!</v>
      </c>
      <c r="Q341" s="100" t="s">
        <v>93</v>
      </c>
    </row>
    <row r="342" spans="1:18">
      <c r="A342" s="110"/>
      <c r="B342" s="110"/>
      <c r="C342" s="110"/>
      <c r="D342" s="110"/>
      <c r="E342" s="110"/>
      <c r="F342" s="110"/>
      <c r="G342" s="110"/>
      <c r="H342" s="110"/>
      <c r="I342" s="111"/>
      <c r="J342" s="110"/>
      <c r="K342" s="111"/>
      <c r="L342" s="110"/>
      <c r="M342" s="110"/>
      <c r="N342" s="110">
        <v>7.9587309439209575</v>
      </c>
      <c r="O342" s="110">
        <v>4.0057032364599472</v>
      </c>
      <c r="P342" s="108" t="e">
        <v>#DIV/0!</v>
      </c>
      <c r="Q342" s="100" t="s">
        <v>94</v>
      </c>
    </row>
    <row r="343" spans="1:18">
      <c r="A343" s="112"/>
      <c r="B343" s="112"/>
      <c r="C343" s="112"/>
      <c r="D343" s="112"/>
      <c r="E343" s="112"/>
      <c r="F343" s="112"/>
      <c r="G343" s="112"/>
      <c r="H343" s="112"/>
      <c r="I343" s="113"/>
      <c r="J343" s="112"/>
      <c r="K343" s="113"/>
      <c r="L343" s="112"/>
      <c r="M343" s="112"/>
      <c r="N343" s="112">
        <v>51.537300000000002</v>
      </c>
      <c r="O343" s="112">
        <v>38.536899999999996</v>
      </c>
      <c r="P343" s="114"/>
      <c r="Q343" s="115" t="s">
        <v>95</v>
      </c>
    </row>
    <row r="344" spans="1:18">
      <c r="A344" s="116"/>
      <c r="B344" s="116"/>
      <c r="C344" s="116"/>
      <c r="D344" s="116"/>
      <c r="E344" s="116"/>
      <c r="F344" s="116"/>
      <c r="G344" s="116"/>
      <c r="H344" s="116"/>
      <c r="I344" s="117"/>
      <c r="J344" s="116"/>
      <c r="K344" s="117"/>
      <c r="L344" s="116"/>
      <c r="M344" s="116"/>
      <c r="N344" s="116">
        <v>30.87595</v>
      </c>
      <c r="O344" s="116">
        <v>23.8</v>
      </c>
      <c r="P344" s="118"/>
      <c r="Q344" s="119" t="s">
        <v>96</v>
      </c>
    </row>
    <row r="345" spans="1:18">
      <c r="A345" s="120"/>
      <c r="B345" s="120"/>
      <c r="C345" s="120"/>
      <c r="D345" s="120"/>
      <c r="E345" s="120"/>
      <c r="F345" s="120"/>
      <c r="G345" s="120"/>
      <c r="H345" s="120"/>
      <c r="I345" s="121"/>
      <c r="J345" s="120"/>
      <c r="K345" s="121"/>
      <c r="L345" s="120"/>
      <c r="M345" s="120"/>
      <c r="N345" s="120">
        <v>38.392866548145989</v>
      </c>
      <c r="O345" s="122" t="s">
        <v>137</v>
      </c>
      <c r="P345" s="114">
        <v>2.9411764705882248E-2</v>
      </c>
      <c r="Q345" s="100" t="s">
        <v>97</v>
      </c>
    </row>
    <row r="346" spans="1:18">
      <c r="A346" s="123" t="s">
        <v>98</v>
      </c>
      <c r="B346" s="124"/>
      <c r="C346" s="124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5"/>
      <c r="O346" s="126"/>
      <c r="P346" s="114">
        <f>+O345/O343-1</f>
        <v>-0.36424569698133469</v>
      </c>
      <c r="Q346" s="80"/>
    </row>
    <row r="347" spans="1:18">
      <c r="A347" s="110"/>
      <c r="B347" s="110"/>
      <c r="C347" s="110"/>
      <c r="D347" s="110"/>
      <c r="E347" s="110"/>
      <c r="F347" s="110"/>
      <c r="G347" s="110"/>
      <c r="H347" s="110"/>
      <c r="I347" s="110"/>
      <c r="J347" s="111"/>
      <c r="K347" s="110"/>
      <c r="L347" s="111"/>
      <c r="M347" s="110"/>
      <c r="N347" s="107"/>
      <c r="O347" s="107"/>
      <c r="P347" s="127"/>
      <c r="Q347" s="100" t="s">
        <v>99</v>
      </c>
    </row>
    <row r="348" spans="1:18">
      <c r="A348" s="110"/>
      <c r="B348" s="110"/>
      <c r="C348" s="110"/>
      <c r="D348" s="110"/>
      <c r="E348" s="110"/>
      <c r="F348" s="110"/>
      <c r="G348" s="110"/>
      <c r="H348" s="110"/>
      <c r="I348" s="110"/>
      <c r="J348" s="111"/>
      <c r="K348" s="110"/>
      <c r="L348" s="111"/>
      <c r="M348" s="107"/>
      <c r="N348" s="128" t="str">
        <f>IFERROR((P347-P348)/P347,"")</f>
        <v/>
      </c>
      <c r="O348" s="128" t="str">
        <f>IFERROR((P347-P348)/P347,"")</f>
        <v/>
      </c>
      <c r="P348" s="127"/>
      <c r="Q348" s="100" t="s">
        <v>100</v>
      </c>
    </row>
    <row r="349" spans="1:18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30"/>
      <c r="M349" s="129"/>
      <c r="N349" s="129" t="str">
        <f t="shared" ref="N349:O352" si="8">IFERROR(($P339-N339)/$P339,"")</f>
        <v/>
      </c>
      <c r="O349" s="129" t="str">
        <f t="shared" si="8"/>
        <v/>
      </c>
      <c r="P349" s="114"/>
      <c r="Q349" s="106" t="s">
        <v>101</v>
      </c>
    </row>
    <row r="350" spans="1:18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30"/>
      <c r="M350" s="129"/>
      <c r="N350" s="129" t="str">
        <f t="shared" si="8"/>
        <v/>
      </c>
      <c r="O350" s="129" t="str">
        <f t="shared" si="8"/>
        <v/>
      </c>
      <c r="P350" s="114"/>
      <c r="Q350" s="106" t="s">
        <v>102</v>
      </c>
    </row>
    <row r="351" spans="1:18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30"/>
      <c r="M351" s="129"/>
      <c r="N351" s="129" t="str">
        <f t="shared" si="8"/>
        <v/>
      </c>
      <c r="O351" s="129" t="str">
        <f t="shared" si="8"/>
        <v/>
      </c>
      <c r="P351" s="114"/>
      <c r="Q351" s="106" t="s">
        <v>103</v>
      </c>
    </row>
    <row r="352" spans="1:18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30"/>
      <c r="M352" s="129"/>
      <c r="N352" s="129" t="str">
        <f t="shared" si="8"/>
        <v/>
      </c>
      <c r="O352" s="129" t="str">
        <f t="shared" si="8"/>
        <v/>
      </c>
      <c r="P352" s="114"/>
      <c r="Q352" s="106" t="s">
        <v>104</v>
      </c>
    </row>
    <row r="353" spans="1:17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30"/>
      <c r="M353" s="129"/>
      <c r="N353" s="129" t="str">
        <f>IFERROR((N347-N345)/N347,"")</f>
        <v/>
      </c>
      <c r="O353" s="129" t="str">
        <f>IFERROR((O347-O345)/O347,"")</f>
        <v/>
      </c>
      <c r="P353" s="114"/>
      <c r="Q353" s="106" t="s">
        <v>105</v>
      </c>
    </row>
    <row r="354" spans="1:17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30"/>
      <c r="M354" s="131"/>
      <c r="N354" s="129" t="str">
        <f>IFERROR(AVERAGE(N349:N353),"")</f>
        <v/>
      </c>
      <c r="O354" s="129" t="str">
        <f>IFERROR(AVERAGE(O349:O353),"")</f>
        <v/>
      </c>
      <c r="P354" s="114"/>
      <c r="Q354" s="106" t="s">
        <v>106</v>
      </c>
    </row>
    <row r="355" spans="1:17">
      <c r="A355" s="132" t="s">
        <v>107</v>
      </c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4"/>
      <c r="P355" s="114"/>
      <c r="Q355" s="80"/>
    </row>
    <row r="356" spans="1:17" hidden="1">
      <c r="A356" s="135"/>
      <c r="B356" s="136">
        <f t="shared" ref="B356:O356" si="9">+A356+A$335</f>
        <v>0</v>
      </c>
      <c r="C356" s="136">
        <f t="shared" si="9"/>
        <v>0</v>
      </c>
      <c r="D356" s="136">
        <f t="shared" si="9"/>
        <v>0</v>
      </c>
      <c r="E356" s="136">
        <f t="shared" si="9"/>
        <v>0</v>
      </c>
      <c r="F356" s="136">
        <f t="shared" si="9"/>
        <v>0</v>
      </c>
      <c r="G356" s="136">
        <f t="shared" si="9"/>
        <v>0</v>
      </c>
      <c r="H356" s="136">
        <f t="shared" si="9"/>
        <v>0</v>
      </c>
      <c r="I356" s="136">
        <f t="shared" si="9"/>
        <v>0</v>
      </c>
      <c r="J356" s="136">
        <f t="shared" si="9"/>
        <v>0</v>
      </c>
      <c r="K356" s="136">
        <f t="shared" si="9"/>
        <v>0</v>
      </c>
      <c r="L356" s="136">
        <f t="shared" si="9"/>
        <v>0</v>
      </c>
      <c r="M356" s="136">
        <f t="shared" si="9"/>
        <v>0</v>
      </c>
      <c r="N356" s="136">
        <f t="shared" si="9"/>
        <v>0</v>
      </c>
      <c r="O356" s="136">
        <f t="shared" si="9"/>
        <v>0</v>
      </c>
      <c r="P356" s="114"/>
      <c r="Q356" s="100"/>
    </row>
    <row r="357" spans="1:17" hidden="1">
      <c r="A357" s="137">
        <f t="shared" ref="A357:N357" si="10">+A$345+A356</f>
        <v>0</v>
      </c>
      <c r="B357" s="138">
        <f t="shared" si="10"/>
        <v>0</v>
      </c>
      <c r="C357" s="138">
        <f t="shared" si="10"/>
        <v>0</v>
      </c>
      <c r="D357" s="138">
        <f t="shared" si="10"/>
        <v>0</v>
      </c>
      <c r="E357" s="138">
        <f t="shared" si="10"/>
        <v>0</v>
      </c>
      <c r="F357" s="138">
        <f t="shared" si="10"/>
        <v>0</v>
      </c>
      <c r="G357" s="138">
        <f t="shared" si="10"/>
        <v>0</v>
      </c>
      <c r="H357" s="138">
        <f t="shared" si="10"/>
        <v>0</v>
      </c>
      <c r="I357" s="138">
        <f t="shared" si="10"/>
        <v>0</v>
      </c>
      <c r="J357" s="138">
        <f t="shared" si="10"/>
        <v>0</v>
      </c>
      <c r="K357" s="138">
        <f t="shared" si="10"/>
        <v>0</v>
      </c>
      <c r="L357" s="138">
        <f t="shared" si="10"/>
        <v>0</v>
      </c>
      <c r="M357" s="138">
        <f t="shared" si="10"/>
        <v>0</v>
      </c>
      <c r="N357" s="138">
        <f t="shared" si="10"/>
        <v>38.392866548145989</v>
      </c>
      <c r="O357" s="138">
        <f>+O$345+O356</f>
        <v>24.5</v>
      </c>
      <c r="P357" s="114"/>
      <c r="Q357" s="100"/>
    </row>
    <row r="358" spans="1:17" hidden="1">
      <c r="A358" s="139"/>
      <c r="B358" s="140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 t="e">
        <f>N357/$A357-1</f>
        <v>#DIV/0!</v>
      </c>
      <c r="O358" s="140" t="e">
        <f>O357/$A357-1</f>
        <v>#DIV/0!</v>
      </c>
      <c r="P358" s="114"/>
      <c r="Q358" s="141"/>
    </row>
    <row r="359" spans="1:17" hidden="1">
      <c r="A359" s="142"/>
      <c r="B359" s="143" t="e">
        <f t="shared" ref="B359:N359" si="11">RATE(B$1-$A$1,,-$A357,B357)</f>
        <v>#NUM!</v>
      </c>
      <c r="C359" s="143" t="e">
        <f t="shared" si="11"/>
        <v>#NUM!</v>
      </c>
      <c r="D359" s="143" t="e">
        <f t="shared" si="11"/>
        <v>#NUM!</v>
      </c>
      <c r="E359" s="143" t="e">
        <f t="shared" si="11"/>
        <v>#NUM!</v>
      </c>
      <c r="F359" s="143" t="e">
        <f t="shared" si="11"/>
        <v>#NUM!</v>
      </c>
      <c r="G359" s="143" t="e">
        <f t="shared" si="11"/>
        <v>#NUM!</v>
      </c>
      <c r="H359" s="143" t="e">
        <f t="shared" si="11"/>
        <v>#NUM!</v>
      </c>
      <c r="I359" s="143" t="e">
        <f t="shared" si="11"/>
        <v>#NUM!</v>
      </c>
      <c r="J359" s="143" t="e">
        <f t="shared" si="11"/>
        <v>#NUM!</v>
      </c>
      <c r="K359" s="143" t="e">
        <f t="shared" si="11"/>
        <v>#NUM!</v>
      </c>
      <c r="L359" s="143" t="e">
        <f t="shared" si="11"/>
        <v>#NUM!</v>
      </c>
      <c r="M359" s="143" t="e">
        <f t="shared" si="11"/>
        <v>#NUM!</v>
      </c>
      <c r="N359" s="143" t="e">
        <f t="shared" si="11"/>
        <v>#NUM!</v>
      </c>
      <c r="O359" s="143" t="e">
        <f>RATE(O$1-$A$1,,-$A357,O357)</f>
        <v>#NUM!</v>
      </c>
      <c r="P359" s="144"/>
      <c r="Q359" s="145"/>
    </row>
    <row r="360" spans="1:17" hidden="1">
      <c r="A360" s="135"/>
      <c r="B360" s="136"/>
      <c r="C360" s="136">
        <f t="shared" ref="C360:O360" si="12">+B360+B$335</f>
        <v>0</v>
      </c>
      <c r="D360" s="136">
        <f t="shared" si="12"/>
        <v>0</v>
      </c>
      <c r="E360" s="136">
        <f t="shared" si="12"/>
        <v>0</v>
      </c>
      <c r="F360" s="136">
        <f t="shared" si="12"/>
        <v>0</v>
      </c>
      <c r="G360" s="136">
        <f t="shared" si="12"/>
        <v>0</v>
      </c>
      <c r="H360" s="136">
        <f t="shared" si="12"/>
        <v>0</v>
      </c>
      <c r="I360" s="136">
        <f t="shared" si="12"/>
        <v>0</v>
      </c>
      <c r="J360" s="136">
        <f t="shared" si="12"/>
        <v>0</v>
      </c>
      <c r="K360" s="136">
        <f t="shared" si="12"/>
        <v>0</v>
      </c>
      <c r="L360" s="136">
        <f t="shared" si="12"/>
        <v>0</v>
      </c>
      <c r="M360" s="136">
        <f t="shared" si="12"/>
        <v>0</v>
      </c>
      <c r="N360" s="136">
        <f t="shared" si="12"/>
        <v>0</v>
      </c>
      <c r="O360" s="136">
        <f t="shared" si="12"/>
        <v>0</v>
      </c>
      <c r="P360" s="114"/>
      <c r="Q360" s="100"/>
    </row>
    <row r="361" spans="1:17" hidden="1">
      <c r="A361" s="137"/>
      <c r="B361" s="138">
        <f t="shared" ref="B361:N361" si="13">+B$345+B360</f>
        <v>0</v>
      </c>
      <c r="C361" s="138">
        <f t="shared" si="13"/>
        <v>0</v>
      </c>
      <c r="D361" s="138">
        <f t="shared" si="13"/>
        <v>0</v>
      </c>
      <c r="E361" s="138">
        <f t="shared" si="13"/>
        <v>0</v>
      </c>
      <c r="F361" s="138">
        <f t="shared" si="13"/>
        <v>0</v>
      </c>
      <c r="G361" s="138">
        <f t="shared" si="13"/>
        <v>0</v>
      </c>
      <c r="H361" s="138">
        <f t="shared" si="13"/>
        <v>0</v>
      </c>
      <c r="I361" s="138">
        <f t="shared" si="13"/>
        <v>0</v>
      </c>
      <c r="J361" s="138">
        <f t="shared" si="13"/>
        <v>0</v>
      </c>
      <c r="K361" s="138">
        <f t="shared" si="13"/>
        <v>0</v>
      </c>
      <c r="L361" s="138">
        <f t="shared" si="13"/>
        <v>0</v>
      </c>
      <c r="M361" s="138">
        <f t="shared" si="13"/>
        <v>0</v>
      </c>
      <c r="N361" s="138">
        <f t="shared" si="13"/>
        <v>38.392866548145989</v>
      </c>
      <c r="O361" s="138">
        <f>+O$345+O360</f>
        <v>24.5</v>
      </c>
      <c r="P361" s="114"/>
      <c r="Q361" s="100"/>
    </row>
    <row r="362" spans="1:17" hidden="1">
      <c r="A362" s="139"/>
      <c r="B362" s="140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 t="e">
        <f>N361/$B361-1</f>
        <v>#DIV/0!</v>
      </c>
      <c r="O362" s="140" t="e">
        <f>O361/$B361-1</f>
        <v>#DIV/0!</v>
      </c>
      <c r="P362" s="114"/>
      <c r="Q362" s="141"/>
    </row>
    <row r="363" spans="1:17" hidden="1">
      <c r="A363" s="142"/>
      <c r="B363" s="143"/>
      <c r="C363" s="143" t="e">
        <f t="shared" ref="C363:N363" si="14">RATE(C$1-$B$1,,-$B361,C361)</f>
        <v>#NUM!</v>
      </c>
      <c r="D363" s="143" t="e">
        <f t="shared" si="14"/>
        <v>#NUM!</v>
      </c>
      <c r="E363" s="143" t="e">
        <f t="shared" si="14"/>
        <v>#NUM!</v>
      </c>
      <c r="F363" s="143" t="e">
        <f t="shared" si="14"/>
        <v>#NUM!</v>
      </c>
      <c r="G363" s="143" t="e">
        <f t="shared" si="14"/>
        <v>#NUM!</v>
      </c>
      <c r="H363" s="143" t="e">
        <f t="shared" si="14"/>
        <v>#NUM!</v>
      </c>
      <c r="I363" s="143" t="e">
        <f t="shared" si="14"/>
        <v>#NUM!</v>
      </c>
      <c r="J363" s="143" t="e">
        <f t="shared" si="14"/>
        <v>#NUM!</v>
      </c>
      <c r="K363" s="143" t="e">
        <f t="shared" si="14"/>
        <v>#NUM!</v>
      </c>
      <c r="L363" s="143" t="e">
        <f t="shared" si="14"/>
        <v>#NUM!</v>
      </c>
      <c r="M363" s="143" t="e">
        <f t="shared" si="14"/>
        <v>#NUM!</v>
      </c>
      <c r="N363" s="143" t="e">
        <f t="shared" si="14"/>
        <v>#NUM!</v>
      </c>
      <c r="O363" s="143" t="e">
        <f>RATE(O$1-$B$1,,-$B361,O361)</f>
        <v>#NUM!</v>
      </c>
      <c r="P363" s="144"/>
      <c r="Q363" s="145"/>
    </row>
    <row r="364" spans="1:17" hidden="1">
      <c r="A364" s="135"/>
      <c r="B364" s="136"/>
      <c r="C364" s="136"/>
      <c r="D364" s="136">
        <f t="shared" ref="D364:O364" si="15">+C364+C$335</f>
        <v>0</v>
      </c>
      <c r="E364" s="136">
        <f t="shared" si="15"/>
        <v>0</v>
      </c>
      <c r="F364" s="136">
        <f t="shared" si="15"/>
        <v>0</v>
      </c>
      <c r="G364" s="136">
        <f t="shared" si="15"/>
        <v>0</v>
      </c>
      <c r="H364" s="136">
        <f t="shared" si="15"/>
        <v>0</v>
      </c>
      <c r="I364" s="136">
        <f t="shared" si="15"/>
        <v>0</v>
      </c>
      <c r="J364" s="136">
        <f t="shared" si="15"/>
        <v>0</v>
      </c>
      <c r="K364" s="136">
        <f t="shared" si="15"/>
        <v>0</v>
      </c>
      <c r="L364" s="136">
        <f t="shared" si="15"/>
        <v>0</v>
      </c>
      <c r="M364" s="136">
        <f t="shared" si="15"/>
        <v>0</v>
      </c>
      <c r="N364" s="136">
        <f t="shared" si="15"/>
        <v>0</v>
      </c>
      <c r="O364" s="136">
        <f t="shared" si="15"/>
        <v>0</v>
      </c>
      <c r="P364" s="114"/>
      <c r="Q364" s="100"/>
    </row>
    <row r="365" spans="1:17" hidden="1">
      <c r="A365" s="137"/>
      <c r="B365" s="138"/>
      <c r="C365" s="138">
        <f t="shared" ref="C365:N365" si="16">+C$345+C364</f>
        <v>0</v>
      </c>
      <c r="D365" s="138">
        <f t="shared" si="16"/>
        <v>0</v>
      </c>
      <c r="E365" s="138">
        <f t="shared" si="16"/>
        <v>0</v>
      </c>
      <c r="F365" s="138">
        <f t="shared" si="16"/>
        <v>0</v>
      </c>
      <c r="G365" s="138">
        <f t="shared" si="16"/>
        <v>0</v>
      </c>
      <c r="H365" s="138">
        <f t="shared" si="16"/>
        <v>0</v>
      </c>
      <c r="I365" s="138">
        <f t="shared" si="16"/>
        <v>0</v>
      </c>
      <c r="J365" s="138">
        <f t="shared" si="16"/>
        <v>0</v>
      </c>
      <c r="K365" s="138">
        <f t="shared" si="16"/>
        <v>0</v>
      </c>
      <c r="L365" s="138">
        <f t="shared" si="16"/>
        <v>0</v>
      </c>
      <c r="M365" s="138">
        <f t="shared" si="16"/>
        <v>0</v>
      </c>
      <c r="N365" s="138">
        <f t="shared" si="16"/>
        <v>38.392866548145989</v>
      </c>
      <c r="O365" s="138">
        <f>+O$345+O364</f>
        <v>24.5</v>
      </c>
      <c r="P365" s="114"/>
      <c r="Q365" s="100"/>
    </row>
    <row r="366" spans="1:17" hidden="1">
      <c r="A366" s="139"/>
      <c r="B366" s="140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 t="e">
        <f>N365/$C365-1</f>
        <v>#DIV/0!</v>
      </c>
      <c r="O366" s="140" t="e">
        <f>O365/$C365-1</f>
        <v>#DIV/0!</v>
      </c>
      <c r="P366" s="114"/>
      <c r="Q366" s="141"/>
    </row>
    <row r="367" spans="1:17" hidden="1">
      <c r="A367" s="142"/>
      <c r="B367" s="143"/>
      <c r="C367" s="143"/>
      <c r="D367" s="143" t="e">
        <f t="shared" ref="D367:N367" si="17">RATE(D$1-$C$1,,-$C365,D365)</f>
        <v>#NUM!</v>
      </c>
      <c r="E367" s="143" t="e">
        <f t="shared" si="17"/>
        <v>#NUM!</v>
      </c>
      <c r="F367" s="143" t="e">
        <f t="shared" si="17"/>
        <v>#NUM!</v>
      </c>
      <c r="G367" s="143" t="e">
        <f t="shared" si="17"/>
        <v>#NUM!</v>
      </c>
      <c r="H367" s="143" t="e">
        <f t="shared" si="17"/>
        <v>#NUM!</v>
      </c>
      <c r="I367" s="143" t="e">
        <f t="shared" si="17"/>
        <v>#NUM!</v>
      </c>
      <c r="J367" s="143" t="e">
        <f t="shared" si="17"/>
        <v>#NUM!</v>
      </c>
      <c r="K367" s="143" t="e">
        <f t="shared" si="17"/>
        <v>#NUM!</v>
      </c>
      <c r="L367" s="143" t="e">
        <f t="shared" si="17"/>
        <v>#NUM!</v>
      </c>
      <c r="M367" s="143" t="e">
        <f t="shared" si="17"/>
        <v>#NUM!</v>
      </c>
      <c r="N367" s="143" t="e">
        <f t="shared" si="17"/>
        <v>#NUM!</v>
      </c>
      <c r="O367" s="143" t="e">
        <f>RATE(O$1-$C$1,,-$C365,O365)</f>
        <v>#NUM!</v>
      </c>
      <c r="P367" s="144"/>
      <c r="Q367" s="145"/>
    </row>
    <row r="368" spans="1:17" hidden="1">
      <c r="A368" s="135"/>
      <c r="B368" s="136"/>
      <c r="C368" s="136"/>
      <c r="D368" s="136"/>
      <c r="E368" s="136">
        <f t="shared" ref="E368:O368" si="18">+D368+D$335</f>
        <v>0</v>
      </c>
      <c r="F368" s="136">
        <f t="shared" si="18"/>
        <v>0</v>
      </c>
      <c r="G368" s="136">
        <f t="shared" si="18"/>
        <v>0</v>
      </c>
      <c r="H368" s="136">
        <f t="shared" si="18"/>
        <v>0</v>
      </c>
      <c r="I368" s="136">
        <f t="shared" si="18"/>
        <v>0</v>
      </c>
      <c r="J368" s="136">
        <f t="shared" si="18"/>
        <v>0</v>
      </c>
      <c r="K368" s="136">
        <f t="shared" si="18"/>
        <v>0</v>
      </c>
      <c r="L368" s="136">
        <f t="shared" si="18"/>
        <v>0</v>
      </c>
      <c r="M368" s="136">
        <f t="shared" si="18"/>
        <v>0</v>
      </c>
      <c r="N368" s="136">
        <f t="shared" si="18"/>
        <v>0</v>
      </c>
      <c r="O368" s="136">
        <f t="shared" si="18"/>
        <v>0</v>
      </c>
      <c r="P368" s="114"/>
      <c r="Q368" s="100"/>
    </row>
    <row r="369" spans="1:17" hidden="1">
      <c r="A369" s="137"/>
      <c r="B369" s="138"/>
      <c r="C369" s="138"/>
      <c r="D369" s="138">
        <f t="shared" ref="D369:N369" si="19">+D$345+D368</f>
        <v>0</v>
      </c>
      <c r="E369" s="138">
        <f t="shared" si="19"/>
        <v>0</v>
      </c>
      <c r="F369" s="138">
        <f t="shared" si="19"/>
        <v>0</v>
      </c>
      <c r="G369" s="138">
        <f t="shared" si="19"/>
        <v>0</v>
      </c>
      <c r="H369" s="138">
        <f t="shared" si="19"/>
        <v>0</v>
      </c>
      <c r="I369" s="138">
        <f t="shared" si="19"/>
        <v>0</v>
      </c>
      <c r="J369" s="138">
        <f t="shared" si="19"/>
        <v>0</v>
      </c>
      <c r="K369" s="138">
        <f t="shared" si="19"/>
        <v>0</v>
      </c>
      <c r="L369" s="138">
        <f t="shared" si="19"/>
        <v>0</v>
      </c>
      <c r="M369" s="138">
        <f t="shared" si="19"/>
        <v>0</v>
      </c>
      <c r="N369" s="138">
        <f t="shared" si="19"/>
        <v>38.392866548145989</v>
      </c>
      <c r="O369" s="138">
        <f>+O$345+O368</f>
        <v>24.5</v>
      </c>
      <c r="P369" s="114"/>
      <c r="Q369" s="100"/>
    </row>
    <row r="370" spans="1:17" hidden="1">
      <c r="A370" s="139"/>
      <c r="B370" s="140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 t="e">
        <f>N369/$D369-1</f>
        <v>#DIV/0!</v>
      </c>
      <c r="O370" s="140" t="e">
        <f>O369/$D369-1</f>
        <v>#DIV/0!</v>
      </c>
      <c r="P370" s="114"/>
      <c r="Q370" s="141"/>
    </row>
    <row r="371" spans="1:17" hidden="1">
      <c r="A371" s="142"/>
      <c r="B371" s="143"/>
      <c r="C371" s="143"/>
      <c r="D371" s="143"/>
      <c r="E371" s="143" t="e">
        <f t="shared" ref="E371:N371" si="20">RATE(E$1-$D$1,,-$D369,E369)</f>
        <v>#NUM!</v>
      </c>
      <c r="F371" s="143" t="e">
        <f t="shared" si="20"/>
        <v>#NUM!</v>
      </c>
      <c r="G371" s="143" t="e">
        <f t="shared" si="20"/>
        <v>#NUM!</v>
      </c>
      <c r="H371" s="143" t="e">
        <f t="shared" si="20"/>
        <v>#NUM!</v>
      </c>
      <c r="I371" s="143" t="e">
        <f t="shared" si="20"/>
        <v>#NUM!</v>
      </c>
      <c r="J371" s="143" t="e">
        <f t="shared" si="20"/>
        <v>#NUM!</v>
      </c>
      <c r="K371" s="143" t="e">
        <f t="shared" si="20"/>
        <v>#NUM!</v>
      </c>
      <c r="L371" s="143" t="e">
        <f t="shared" si="20"/>
        <v>#NUM!</v>
      </c>
      <c r="M371" s="143" t="e">
        <f t="shared" si="20"/>
        <v>#NUM!</v>
      </c>
      <c r="N371" s="143" t="e">
        <f t="shared" si="20"/>
        <v>#NUM!</v>
      </c>
      <c r="O371" s="143" t="e">
        <f>RATE(O$1-$D$1,,-$D369,O369)</f>
        <v>#NUM!</v>
      </c>
      <c r="P371" s="144"/>
      <c r="Q371" s="145"/>
    </row>
    <row r="372" spans="1:17" hidden="1">
      <c r="A372" s="135"/>
      <c r="B372" s="136"/>
      <c r="C372" s="136"/>
      <c r="D372" s="136"/>
      <c r="E372" s="136"/>
      <c r="F372" s="136">
        <f t="shared" ref="F372:O372" si="21">+E372+E$335</f>
        <v>0</v>
      </c>
      <c r="G372" s="136">
        <f t="shared" si="21"/>
        <v>0</v>
      </c>
      <c r="H372" s="136">
        <f t="shared" si="21"/>
        <v>0</v>
      </c>
      <c r="I372" s="136">
        <f t="shared" si="21"/>
        <v>0</v>
      </c>
      <c r="J372" s="136">
        <f t="shared" si="21"/>
        <v>0</v>
      </c>
      <c r="K372" s="136">
        <f t="shared" si="21"/>
        <v>0</v>
      </c>
      <c r="L372" s="136">
        <f t="shared" si="21"/>
        <v>0</v>
      </c>
      <c r="M372" s="136">
        <f t="shared" si="21"/>
        <v>0</v>
      </c>
      <c r="N372" s="136">
        <f t="shared" si="21"/>
        <v>0</v>
      </c>
      <c r="O372" s="136">
        <f t="shared" si="21"/>
        <v>0</v>
      </c>
      <c r="P372" s="114"/>
      <c r="Q372" s="100"/>
    </row>
    <row r="373" spans="1:17" hidden="1">
      <c r="A373" s="137"/>
      <c r="B373" s="138"/>
      <c r="C373" s="138"/>
      <c r="D373" s="138"/>
      <c r="E373" s="138">
        <f t="shared" ref="E373:N373" si="22">+E$345+E372</f>
        <v>0</v>
      </c>
      <c r="F373" s="138">
        <f t="shared" si="22"/>
        <v>0</v>
      </c>
      <c r="G373" s="138">
        <f t="shared" si="22"/>
        <v>0</v>
      </c>
      <c r="H373" s="138">
        <f t="shared" si="22"/>
        <v>0</v>
      </c>
      <c r="I373" s="138">
        <f t="shared" si="22"/>
        <v>0</v>
      </c>
      <c r="J373" s="138">
        <f t="shared" si="22"/>
        <v>0</v>
      </c>
      <c r="K373" s="138">
        <f t="shared" si="22"/>
        <v>0</v>
      </c>
      <c r="L373" s="138">
        <f t="shared" si="22"/>
        <v>0</v>
      </c>
      <c r="M373" s="138">
        <f t="shared" si="22"/>
        <v>0</v>
      </c>
      <c r="N373" s="138">
        <f t="shared" si="22"/>
        <v>38.392866548145989</v>
      </c>
      <c r="O373" s="138">
        <f>+O$345+O372</f>
        <v>24.5</v>
      </c>
      <c r="P373" s="114"/>
      <c r="Q373" s="100"/>
    </row>
    <row r="374" spans="1:17" hidden="1">
      <c r="A374" s="139"/>
      <c r="B374" s="140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 t="e">
        <f>N373/$E373-1</f>
        <v>#DIV/0!</v>
      </c>
      <c r="O374" s="140" t="e">
        <f>O373/$E373-1</f>
        <v>#DIV/0!</v>
      </c>
      <c r="P374" s="114"/>
      <c r="Q374" s="141"/>
    </row>
    <row r="375" spans="1:17" hidden="1">
      <c r="A375" s="142"/>
      <c r="B375" s="143"/>
      <c r="C375" s="143"/>
      <c r="D375" s="143"/>
      <c r="E375" s="143"/>
      <c r="F375" s="143" t="e">
        <f t="shared" ref="F375:N375" si="23">RATE(F$1-$E$1,,-$E373,F373)</f>
        <v>#NUM!</v>
      </c>
      <c r="G375" s="143" t="e">
        <f t="shared" si="23"/>
        <v>#NUM!</v>
      </c>
      <c r="H375" s="143" t="e">
        <f t="shared" si="23"/>
        <v>#NUM!</v>
      </c>
      <c r="I375" s="143" t="e">
        <f t="shared" si="23"/>
        <v>#NUM!</v>
      </c>
      <c r="J375" s="143" t="e">
        <f t="shared" si="23"/>
        <v>#NUM!</v>
      </c>
      <c r="K375" s="143" t="e">
        <f t="shared" si="23"/>
        <v>#NUM!</v>
      </c>
      <c r="L375" s="143" t="e">
        <f t="shared" si="23"/>
        <v>#NUM!</v>
      </c>
      <c r="M375" s="143" t="e">
        <f t="shared" si="23"/>
        <v>#NUM!</v>
      </c>
      <c r="N375" s="143" t="e">
        <f t="shared" si="23"/>
        <v>#NUM!</v>
      </c>
      <c r="O375" s="143" t="e">
        <f>RATE(O$1-$E$1,,-$E373,O373)</f>
        <v>#NUM!</v>
      </c>
      <c r="P375" s="144"/>
      <c r="Q375" s="145"/>
    </row>
    <row r="376" spans="1:17" hidden="1">
      <c r="A376" s="135"/>
      <c r="B376" s="136"/>
      <c r="C376" s="136"/>
      <c r="D376" s="136"/>
      <c r="E376" s="136"/>
      <c r="F376" s="136"/>
      <c r="G376" s="136">
        <f t="shared" ref="G376:O376" si="24">+F376+F$335</f>
        <v>0</v>
      </c>
      <c r="H376" s="136">
        <f t="shared" si="24"/>
        <v>0</v>
      </c>
      <c r="I376" s="136">
        <f t="shared" si="24"/>
        <v>0</v>
      </c>
      <c r="J376" s="136">
        <f t="shared" si="24"/>
        <v>0</v>
      </c>
      <c r="K376" s="136">
        <f t="shared" si="24"/>
        <v>0</v>
      </c>
      <c r="L376" s="136">
        <f t="shared" si="24"/>
        <v>0</v>
      </c>
      <c r="M376" s="136">
        <f t="shared" si="24"/>
        <v>0</v>
      </c>
      <c r="N376" s="136">
        <f t="shared" si="24"/>
        <v>0</v>
      </c>
      <c r="O376" s="136">
        <f t="shared" si="24"/>
        <v>0</v>
      </c>
      <c r="P376" s="114"/>
      <c r="Q376" s="100"/>
    </row>
    <row r="377" spans="1:17" hidden="1">
      <c r="A377" s="137"/>
      <c r="B377" s="138"/>
      <c r="C377" s="138"/>
      <c r="D377" s="138"/>
      <c r="E377" s="138"/>
      <c r="F377" s="138">
        <f t="shared" ref="F377:N377" si="25">+F$345+F376</f>
        <v>0</v>
      </c>
      <c r="G377" s="138">
        <f t="shared" si="25"/>
        <v>0</v>
      </c>
      <c r="H377" s="138">
        <f t="shared" si="25"/>
        <v>0</v>
      </c>
      <c r="I377" s="138">
        <f t="shared" si="25"/>
        <v>0</v>
      </c>
      <c r="J377" s="138">
        <f t="shared" si="25"/>
        <v>0</v>
      </c>
      <c r="K377" s="138">
        <f t="shared" si="25"/>
        <v>0</v>
      </c>
      <c r="L377" s="138">
        <f t="shared" si="25"/>
        <v>0</v>
      </c>
      <c r="M377" s="138">
        <f t="shared" si="25"/>
        <v>0</v>
      </c>
      <c r="N377" s="138">
        <f t="shared" si="25"/>
        <v>38.392866548145989</v>
      </c>
      <c r="O377" s="138">
        <f>+O$345+O376</f>
        <v>24.5</v>
      </c>
      <c r="P377" s="114"/>
      <c r="Q377" s="100"/>
    </row>
    <row r="378" spans="1:17" hidden="1">
      <c r="A378" s="139"/>
      <c r="B378" s="140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 t="e">
        <f>N377/$F377-1</f>
        <v>#DIV/0!</v>
      </c>
      <c r="O378" s="140" t="e">
        <f>O377/$F377-1</f>
        <v>#DIV/0!</v>
      </c>
      <c r="P378" s="114"/>
      <c r="Q378" s="141"/>
    </row>
    <row r="379" spans="1:17" hidden="1">
      <c r="A379" s="142"/>
      <c r="B379" s="143"/>
      <c r="C379" s="143"/>
      <c r="D379" s="143"/>
      <c r="E379" s="143"/>
      <c r="F379" s="143"/>
      <c r="G379" s="143" t="e">
        <f t="shared" ref="G379:N379" si="26">RATE(G$1-$F$1,,-$F377,G377)</f>
        <v>#NUM!</v>
      </c>
      <c r="H379" s="143" t="e">
        <f t="shared" si="26"/>
        <v>#NUM!</v>
      </c>
      <c r="I379" s="143" t="e">
        <f t="shared" si="26"/>
        <v>#NUM!</v>
      </c>
      <c r="J379" s="143" t="e">
        <f t="shared" si="26"/>
        <v>#NUM!</v>
      </c>
      <c r="K379" s="143" t="e">
        <f t="shared" si="26"/>
        <v>#NUM!</v>
      </c>
      <c r="L379" s="143" t="e">
        <f t="shared" si="26"/>
        <v>#NUM!</v>
      </c>
      <c r="M379" s="143" t="e">
        <f t="shared" si="26"/>
        <v>#NUM!</v>
      </c>
      <c r="N379" s="143" t="e">
        <f t="shared" si="26"/>
        <v>#NUM!</v>
      </c>
      <c r="O379" s="143" t="e">
        <f>RATE(O$1-$F$1,,-$F377,O377)</f>
        <v>#NUM!</v>
      </c>
      <c r="P379" s="144"/>
      <c r="Q379" s="145"/>
    </row>
    <row r="380" spans="1:17" hidden="1">
      <c r="A380" s="135"/>
      <c r="B380" s="136"/>
      <c r="C380" s="136"/>
      <c r="D380" s="136"/>
      <c r="E380" s="136"/>
      <c r="F380" s="136"/>
      <c r="G380" s="136"/>
      <c r="H380" s="136">
        <f t="shared" ref="H380:O380" si="27">+G380+G$335</f>
        <v>0</v>
      </c>
      <c r="I380" s="136">
        <f t="shared" si="27"/>
        <v>0</v>
      </c>
      <c r="J380" s="136">
        <f t="shared" si="27"/>
        <v>0</v>
      </c>
      <c r="K380" s="136">
        <f t="shared" si="27"/>
        <v>0</v>
      </c>
      <c r="L380" s="136">
        <f t="shared" si="27"/>
        <v>0</v>
      </c>
      <c r="M380" s="136">
        <f t="shared" si="27"/>
        <v>0</v>
      </c>
      <c r="N380" s="136">
        <f t="shared" si="27"/>
        <v>0</v>
      </c>
      <c r="O380" s="136">
        <f t="shared" si="27"/>
        <v>0</v>
      </c>
      <c r="P380" s="114"/>
      <c r="Q380" s="100"/>
    </row>
    <row r="381" spans="1:17" hidden="1">
      <c r="A381" s="137"/>
      <c r="B381" s="138"/>
      <c r="C381" s="138"/>
      <c r="D381" s="138"/>
      <c r="E381" s="138"/>
      <c r="F381" s="138"/>
      <c r="G381" s="138">
        <f t="shared" ref="G381:N381" si="28">+G$345+G380</f>
        <v>0</v>
      </c>
      <c r="H381" s="138">
        <f t="shared" si="28"/>
        <v>0</v>
      </c>
      <c r="I381" s="138">
        <f t="shared" si="28"/>
        <v>0</v>
      </c>
      <c r="J381" s="138">
        <f t="shared" si="28"/>
        <v>0</v>
      </c>
      <c r="K381" s="138">
        <f t="shared" si="28"/>
        <v>0</v>
      </c>
      <c r="L381" s="138">
        <f t="shared" si="28"/>
        <v>0</v>
      </c>
      <c r="M381" s="138">
        <f t="shared" si="28"/>
        <v>0</v>
      </c>
      <c r="N381" s="138">
        <f t="shared" si="28"/>
        <v>38.392866548145989</v>
      </c>
      <c r="O381" s="138">
        <f>+O$345+O380</f>
        <v>24.5</v>
      </c>
      <c r="P381" s="114"/>
      <c r="Q381" s="100"/>
    </row>
    <row r="382" spans="1:17" hidden="1">
      <c r="A382" s="139"/>
      <c r="B382" s="140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 t="e">
        <f>N381/$G381-1</f>
        <v>#DIV/0!</v>
      </c>
      <c r="O382" s="140" t="e">
        <f>O381/$G381-1</f>
        <v>#DIV/0!</v>
      </c>
      <c r="P382" s="114"/>
      <c r="Q382" s="141"/>
    </row>
    <row r="383" spans="1:17" hidden="1">
      <c r="A383" s="142"/>
      <c r="B383" s="143"/>
      <c r="C383" s="143"/>
      <c r="D383" s="143"/>
      <c r="E383" s="143"/>
      <c r="F383" s="143"/>
      <c r="G383" s="143"/>
      <c r="H383" s="143" t="e">
        <f t="shared" ref="H383:N383" si="29">RATE(H$1-$G$1,,-$G381,H381)</f>
        <v>#NUM!</v>
      </c>
      <c r="I383" s="143" t="e">
        <f t="shared" si="29"/>
        <v>#NUM!</v>
      </c>
      <c r="J383" s="143" t="e">
        <f t="shared" si="29"/>
        <v>#NUM!</v>
      </c>
      <c r="K383" s="143" t="e">
        <f t="shared" si="29"/>
        <v>#NUM!</v>
      </c>
      <c r="L383" s="143" t="e">
        <f t="shared" si="29"/>
        <v>#NUM!</v>
      </c>
      <c r="M383" s="143" t="e">
        <f t="shared" si="29"/>
        <v>#NUM!</v>
      </c>
      <c r="N383" s="143" t="e">
        <f t="shared" si="29"/>
        <v>#NUM!</v>
      </c>
      <c r="O383" s="143" t="e">
        <f>RATE(O$1-$G$1,,-$G381,O381)</f>
        <v>#NUM!</v>
      </c>
      <c r="P383" s="144"/>
      <c r="Q383" s="145"/>
    </row>
    <row r="384" spans="1:17" hidden="1">
      <c r="A384" s="135"/>
      <c r="B384" s="136"/>
      <c r="C384" s="136"/>
      <c r="D384" s="136"/>
      <c r="E384" s="136"/>
      <c r="F384" s="136"/>
      <c r="G384" s="136"/>
      <c r="H384" s="136"/>
      <c r="I384" s="136">
        <f t="shared" ref="I384:O384" si="30">+H384+H$335</f>
        <v>0</v>
      </c>
      <c r="J384" s="136">
        <f t="shared" si="30"/>
        <v>0</v>
      </c>
      <c r="K384" s="136">
        <f t="shared" si="30"/>
        <v>0</v>
      </c>
      <c r="L384" s="136">
        <f t="shared" si="30"/>
        <v>0</v>
      </c>
      <c r="M384" s="136">
        <f t="shared" si="30"/>
        <v>0</v>
      </c>
      <c r="N384" s="136">
        <f t="shared" si="30"/>
        <v>0</v>
      </c>
      <c r="O384" s="136">
        <f t="shared" si="30"/>
        <v>0</v>
      </c>
      <c r="P384" s="114"/>
      <c r="Q384" s="100" t="s">
        <v>108</v>
      </c>
    </row>
    <row r="385" spans="1:17" hidden="1">
      <c r="A385" s="137"/>
      <c r="B385" s="138"/>
      <c r="C385" s="138"/>
      <c r="D385" s="138"/>
      <c r="E385" s="138"/>
      <c r="F385" s="138"/>
      <c r="G385" s="138"/>
      <c r="H385" s="138">
        <f t="shared" ref="H385:N385" si="31">+H$345+H384</f>
        <v>0</v>
      </c>
      <c r="I385" s="138">
        <f t="shared" si="31"/>
        <v>0</v>
      </c>
      <c r="J385" s="138">
        <f t="shared" si="31"/>
        <v>0</v>
      </c>
      <c r="K385" s="138">
        <f t="shared" si="31"/>
        <v>0</v>
      </c>
      <c r="L385" s="138">
        <f t="shared" si="31"/>
        <v>0</v>
      </c>
      <c r="M385" s="138">
        <f t="shared" si="31"/>
        <v>0</v>
      </c>
      <c r="N385" s="138">
        <f t="shared" si="31"/>
        <v>38.392866548145989</v>
      </c>
      <c r="O385" s="138">
        <f>+O$345+O384</f>
        <v>24.5</v>
      </c>
      <c r="P385" s="114"/>
      <c r="Q385" s="100" t="s">
        <v>109</v>
      </c>
    </row>
    <row r="386" spans="1:17" hidden="1">
      <c r="A386" s="139"/>
      <c r="B386" s="140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 t="e">
        <f>N385/$H385-1</f>
        <v>#DIV/0!</v>
      </c>
      <c r="O386" s="140" t="e">
        <f>O385/$H385-1</f>
        <v>#DIV/0!</v>
      </c>
      <c r="P386" s="114"/>
      <c r="Q386" s="141" t="s">
        <v>110</v>
      </c>
    </row>
    <row r="387" spans="1:17" hidden="1">
      <c r="A387" s="142"/>
      <c r="B387" s="143"/>
      <c r="C387" s="143"/>
      <c r="D387" s="143"/>
      <c r="E387" s="143"/>
      <c r="F387" s="143"/>
      <c r="G387" s="143"/>
      <c r="H387" s="143"/>
      <c r="I387" s="143" t="e">
        <f t="shared" ref="I387:N387" si="32">RATE(I$1-$H$1,,-$H385,I385)</f>
        <v>#NUM!</v>
      </c>
      <c r="J387" s="143" t="e">
        <f t="shared" si="32"/>
        <v>#NUM!</v>
      </c>
      <c r="K387" s="143" t="e">
        <f t="shared" si="32"/>
        <v>#NUM!</v>
      </c>
      <c r="L387" s="143" t="e">
        <f t="shared" si="32"/>
        <v>#NUM!</v>
      </c>
      <c r="M387" s="143" t="e">
        <f t="shared" si="32"/>
        <v>#NUM!</v>
      </c>
      <c r="N387" s="143" t="e">
        <f t="shared" si="32"/>
        <v>#NUM!</v>
      </c>
      <c r="O387" s="143" t="e">
        <f>RATE(O$1-$H$1,,-$H385,O385)</f>
        <v>#NUM!</v>
      </c>
      <c r="P387" s="144"/>
      <c r="Q387" s="145" t="s">
        <v>111</v>
      </c>
    </row>
    <row r="388" spans="1:17" hidden="1">
      <c r="A388" s="135"/>
      <c r="B388" s="136"/>
      <c r="C388" s="136"/>
      <c r="D388" s="136"/>
      <c r="E388" s="136"/>
      <c r="F388" s="136"/>
      <c r="G388" s="136"/>
      <c r="H388" s="136"/>
      <c r="I388" s="136"/>
      <c r="J388" s="136">
        <f t="shared" ref="J388:O388" si="33">+I388+I$335</f>
        <v>0</v>
      </c>
      <c r="K388" s="136">
        <f t="shared" si="33"/>
        <v>0</v>
      </c>
      <c r="L388" s="136">
        <f t="shared" si="33"/>
        <v>0</v>
      </c>
      <c r="M388" s="136">
        <f t="shared" si="33"/>
        <v>0</v>
      </c>
      <c r="N388" s="136">
        <f t="shared" si="33"/>
        <v>0</v>
      </c>
      <c r="O388" s="136">
        <f t="shared" si="33"/>
        <v>0</v>
      </c>
      <c r="P388" s="114"/>
      <c r="Q388" s="100" t="s">
        <v>108</v>
      </c>
    </row>
    <row r="389" spans="1:17" hidden="1">
      <c r="A389" s="137"/>
      <c r="B389" s="138"/>
      <c r="C389" s="138"/>
      <c r="D389" s="138"/>
      <c r="E389" s="138"/>
      <c r="F389" s="138"/>
      <c r="G389" s="138"/>
      <c r="H389" s="138"/>
      <c r="I389" s="138">
        <f t="shared" ref="I389:N389" si="34">+I$345+I388</f>
        <v>0</v>
      </c>
      <c r="J389" s="138">
        <f t="shared" si="34"/>
        <v>0</v>
      </c>
      <c r="K389" s="138">
        <f t="shared" si="34"/>
        <v>0</v>
      </c>
      <c r="L389" s="138">
        <f t="shared" si="34"/>
        <v>0</v>
      </c>
      <c r="M389" s="138">
        <f t="shared" si="34"/>
        <v>0</v>
      </c>
      <c r="N389" s="138">
        <f t="shared" si="34"/>
        <v>38.392866548145989</v>
      </c>
      <c r="O389" s="138">
        <f>+O$345+O388</f>
        <v>24.5</v>
      </c>
      <c r="P389" s="114"/>
      <c r="Q389" s="100" t="s">
        <v>109</v>
      </c>
    </row>
    <row r="390" spans="1:17" hidden="1">
      <c r="A390" s="139"/>
      <c r="B390" s="140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 t="e">
        <f>N389/$I389-1</f>
        <v>#DIV/0!</v>
      </c>
      <c r="O390" s="140" t="e">
        <f>O389/$I389-1</f>
        <v>#DIV/0!</v>
      </c>
      <c r="P390" s="114"/>
      <c r="Q390" s="141" t="s">
        <v>110</v>
      </c>
    </row>
    <row r="391" spans="1:17" hidden="1">
      <c r="A391" s="142"/>
      <c r="B391" s="143"/>
      <c r="C391" s="143"/>
      <c r="D391" s="143"/>
      <c r="E391" s="143"/>
      <c r="F391" s="143"/>
      <c r="G391" s="143"/>
      <c r="H391" s="143"/>
      <c r="I391" s="143"/>
      <c r="J391" s="143" t="e">
        <f t="shared" ref="J391:O391" si="35">RATE(J$1-$I$1,,-$I389,J389)</f>
        <v>#NUM!</v>
      </c>
      <c r="K391" s="143" t="e">
        <f t="shared" si="35"/>
        <v>#NUM!</v>
      </c>
      <c r="L391" s="143" t="e">
        <f t="shared" si="35"/>
        <v>#NUM!</v>
      </c>
      <c r="M391" s="143" t="e">
        <f t="shared" si="35"/>
        <v>#NUM!</v>
      </c>
      <c r="N391" s="143" t="e">
        <f t="shared" si="35"/>
        <v>#NUM!</v>
      </c>
      <c r="O391" s="143" t="e">
        <f t="shared" si="35"/>
        <v>#NUM!</v>
      </c>
      <c r="P391" s="144"/>
      <c r="Q391" s="145" t="s">
        <v>111</v>
      </c>
    </row>
    <row r="392" spans="1:17" hidden="1">
      <c r="A392" s="135"/>
      <c r="B392" s="136"/>
      <c r="C392" s="136"/>
      <c r="D392" s="136"/>
      <c r="E392" s="136"/>
      <c r="F392" s="136"/>
      <c r="G392" s="136"/>
      <c r="H392" s="136"/>
      <c r="I392" s="136"/>
      <c r="J392" s="136"/>
      <c r="K392" s="136">
        <f>+J392+J$335</f>
        <v>0</v>
      </c>
      <c r="L392" s="136">
        <f>+K392+K$335</f>
        <v>0</v>
      </c>
      <c r="M392" s="136">
        <f>+L392+L$335</f>
        <v>0</v>
      </c>
      <c r="N392" s="136">
        <f>+M392+M$335</f>
        <v>0</v>
      </c>
      <c r="O392" s="136">
        <f>+N392+N$335</f>
        <v>0</v>
      </c>
      <c r="P392" s="114"/>
      <c r="Q392" s="100" t="s">
        <v>108</v>
      </c>
    </row>
    <row r="393" spans="1:17" hidden="1">
      <c r="A393" s="137"/>
      <c r="B393" s="138"/>
      <c r="C393" s="138"/>
      <c r="D393" s="138"/>
      <c r="E393" s="138"/>
      <c r="F393" s="138"/>
      <c r="G393" s="138"/>
      <c r="H393" s="138"/>
      <c r="I393" s="138"/>
      <c r="J393" s="138">
        <f t="shared" ref="J393:O393" si="36">+J$345+J392</f>
        <v>0</v>
      </c>
      <c r="K393" s="138">
        <f t="shared" si="36"/>
        <v>0</v>
      </c>
      <c r="L393" s="138">
        <f t="shared" si="36"/>
        <v>0</v>
      </c>
      <c r="M393" s="138">
        <f t="shared" si="36"/>
        <v>0</v>
      </c>
      <c r="N393" s="138">
        <f t="shared" si="36"/>
        <v>38.392866548145989</v>
      </c>
      <c r="O393" s="138">
        <f t="shared" si="36"/>
        <v>24.5</v>
      </c>
      <c r="P393" s="114"/>
      <c r="Q393" s="100" t="s">
        <v>109</v>
      </c>
    </row>
    <row r="394" spans="1:17" hidden="1">
      <c r="A394" s="139"/>
      <c r="B394" s="140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 t="e">
        <f>N393/$J393-1</f>
        <v>#DIV/0!</v>
      </c>
      <c r="O394" s="140" t="e">
        <f>O393/$J393-1</f>
        <v>#DIV/0!</v>
      </c>
      <c r="P394" s="114"/>
      <c r="Q394" s="141" t="s">
        <v>110</v>
      </c>
    </row>
    <row r="395" spans="1:17" hidden="1">
      <c r="A395" s="142"/>
      <c r="B395" s="143"/>
      <c r="C395" s="143"/>
      <c r="D395" s="143"/>
      <c r="E395" s="143"/>
      <c r="F395" s="143"/>
      <c r="G395" s="143"/>
      <c r="H395" s="143"/>
      <c r="I395" s="143"/>
      <c r="J395" s="143"/>
      <c r="K395" s="143" t="e">
        <f>RATE(K$1-$J$1,,-$J393,K393)</f>
        <v>#NUM!</v>
      </c>
      <c r="L395" s="143" t="e">
        <f>RATE(L$1-$J$1,,-$J393,L393)</f>
        <v>#NUM!</v>
      </c>
      <c r="M395" s="143" t="e">
        <f>RATE(M$1-$J$1,,-$J393,M393)</f>
        <v>#NUM!</v>
      </c>
      <c r="N395" s="143" t="e">
        <f>RATE(N$1-$J$1,,-$J393,N393)</f>
        <v>#NUM!</v>
      </c>
      <c r="O395" s="143" t="e">
        <f>RATE(O$1-$J$1,,-$J393,O393)</f>
        <v>#NUM!</v>
      </c>
      <c r="P395" s="144"/>
      <c r="Q395" s="145" t="s">
        <v>111</v>
      </c>
    </row>
    <row r="396" spans="1:17" hidden="1">
      <c r="A396" s="135"/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>
        <f>+K396+K$335</f>
        <v>0</v>
      </c>
      <c r="M396" s="136">
        <f>+L396+L$335</f>
        <v>0</v>
      </c>
      <c r="N396" s="136">
        <f>+M396+M$335</f>
        <v>0</v>
      </c>
      <c r="O396" s="136">
        <f>+N396+N$335</f>
        <v>0</v>
      </c>
      <c r="P396" s="114"/>
      <c r="Q396" s="100" t="s">
        <v>108</v>
      </c>
    </row>
    <row r="397" spans="1:17" hidden="1">
      <c r="A397" s="137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>
        <f>+K$345+K396</f>
        <v>0</v>
      </c>
      <c r="L397" s="138">
        <f>+L$345+L396</f>
        <v>0</v>
      </c>
      <c r="M397" s="138">
        <f>+M$345+M396</f>
        <v>0</v>
      </c>
      <c r="N397" s="138">
        <f>+N$345+N396</f>
        <v>38.392866548145989</v>
      </c>
      <c r="O397" s="138">
        <f>+O$345+O396</f>
        <v>24.5</v>
      </c>
      <c r="P397" s="114"/>
      <c r="Q397" s="100" t="s">
        <v>109</v>
      </c>
    </row>
    <row r="398" spans="1:17" hidden="1">
      <c r="A398" s="139"/>
      <c r="B398" s="140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 t="e">
        <f>N397/$K397-1</f>
        <v>#DIV/0!</v>
      </c>
      <c r="O398" s="140" t="e">
        <f>O397/$K397-1</f>
        <v>#DIV/0!</v>
      </c>
      <c r="P398" s="114"/>
      <c r="Q398" s="141" t="s">
        <v>110</v>
      </c>
    </row>
    <row r="399" spans="1:17" hidden="1">
      <c r="A399" s="142"/>
      <c r="B399" s="143"/>
      <c r="C399" s="143"/>
      <c r="D399" s="143"/>
      <c r="E399" s="143"/>
      <c r="F399" s="143"/>
      <c r="G399" s="143"/>
      <c r="H399" s="143"/>
      <c r="I399" s="143"/>
      <c r="J399" s="143"/>
      <c r="K399" s="143"/>
      <c r="L399" s="143" t="e">
        <f>RATE(L$1-$K$1,,-$K397,L397)</f>
        <v>#NUM!</v>
      </c>
      <c r="M399" s="143" t="e">
        <f>RATE(M$1-$K$1,,-$K397,M397)</f>
        <v>#NUM!</v>
      </c>
      <c r="N399" s="143" t="e">
        <f>RATE(N$1-$K$1,,-$K397,N397)</f>
        <v>#NUM!</v>
      </c>
      <c r="O399" s="143" t="e">
        <f>RATE(O$1-$K$1,,-$K397,O397)</f>
        <v>#NUM!</v>
      </c>
      <c r="P399" s="144"/>
      <c r="Q399" s="145" t="s">
        <v>111</v>
      </c>
    </row>
    <row r="400" spans="1:17" hidden="1">
      <c r="A400" s="135"/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>
        <f>+L400+L$335</f>
        <v>0</v>
      </c>
      <c r="N400" s="136">
        <f>+M400+M$335</f>
        <v>0</v>
      </c>
      <c r="O400" s="136">
        <f>+N400+N$335</f>
        <v>0</v>
      </c>
      <c r="P400" s="114"/>
      <c r="Q400" s="100" t="s">
        <v>108</v>
      </c>
    </row>
    <row r="401" spans="1:17" hidden="1">
      <c r="A401" s="137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>
        <f>+L$345+L400</f>
        <v>0</v>
      </c>
      <c r="M401" s="138">
        <f>+M$345+M400</f>
        <v>0</v>
      </c>
      <c r="N401" s="138">
        <f>+N$345+N400</f>
        <v>38.392866548145989</v>
      </c>
      <c r="O401" s="138">
        <f>+O$345+O400</f>
        <v>24.5</v>
      </c>
      <c r="P401" s="114"/>
      <c r="Q401" s="100" t="s">
        <v>109</v>
      </c>
    </row>
    <row r="402" spans="1:17" hidden="1">
      <c r="A402" s="139"/>
      <c r="B402" s="140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 t="e">
        <f>N401/$L401-1</f>
        <v>#DIV/0!</v>
      </c>
      <c r="O402" s="140" t="e">
        <f>O401/$L401-1</f>
        <v>#DIV/0!</v>
      </c>
      <c r="P402" s="114"/>
      <c r="Q402" s="141" t="s">
        <v>110</v>
      </c>
    </row>
    <row r="403" spans="1:17" hidden="1">
      <c r="A403" s="142"/>
      <c r="B403" s="143"/>
      <c r="C403" s="143"/>
      <c r="D403" s="143"/>
      <c r="E403" s="143"/>
      <c r="F403" s="143"/>
      <c r="G403" s="143"/>
      <c r="H403" s="143"/>
      <c r="I403" s="143"/>
      <c r="J403" s="143"/>
      <c r="K403" s="143"/>
      <c r="L403" s="143"/>
      <c r="M403" s="143"/>
      <c r="N403" s="143" t="e">
        <f>RATE(N$1-$L$1,,-$L401,N401)</f>
        <v>#NUM!</v>
      </c>
      <c r="O403" s="143" t="e">
        <f>RATE(O$1-$L$1,,-$L401,O401)</f>
        <v>#NUM!</v>
      </c>
      <c r="P403" s="144"/>
      <c r="Q403" s="145" t="s">
        <v>111</v>
      </c>
    </row>
    <row r="404" spans="1:17">
      <c r="A404" s="135"/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>
        <f>+M404+M$335</f>
        <v>0</v>
      </c>
      <c r="O404" s="136">
        <f>+N404+N$335</f>
        <v>0</v>
      </c>
      <c r="P404" s="114"/>
      <c r="Q404" s="100" t="s">
        <v>108</v>
      </c>
    </row>
    <row r="405" spans="1:17">
      <c r="A405" s="137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>
        <f>+M$345+M404</f>
        <v>0</v>
      </c>
      <c r="N405" s="138">
        <f>+N$345+N404</f>
        <v>38.392866548145989</v>
      </c>
      <c r="O405" s="138">
        <f>+O$345+O404</f>
        <v>24.5</v>
      </c>
      <c r="P405" s="114"/>
      <c r="Q405" s="100" t="s">
        <v>109</v>
      </c>
    </row>
    <row r="406" spans="1:17">
      <c r="A406" s="139"/>
      <c r="B406" s="140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 t="e">
        <f>N405/$M405-1</f>
        <v>#DIV/0!</v>
      </c>
      <c r="O406" s="140" t="e">
        <f>O405/$M405-1</f>
        <v>#DIV/0!</v>
      </c>
      <c r="P406" s="114"/>
      <c r="Q406" s="141" t="s">
        <v>110</v>
      </c>
    </row>
    <row r="407" spans="1:17">
      <c r="A407" s="142"/>
      <c r="B407" s="143"/>
      <c r="C407" s="143"/>
      <c r="D407" s="143"/>
      <c r="E407" s="143"/>
      <c r="F407" s="143"/>
      <c r="G407" s="143"/>
      <c r="H407" s="143"/>
      <c r="I407" s="143"/>
      <c r="J407" s="143"/>
      <c r="K407" s="143"/>
      <c r="L407" s="143"/>
      <c r="M407" s="143"/>
      <c r="N407" s="143" t="e">
        <f>RATE(N$1-$M$1,,-$M405,N405)</f>
        <v>#NUM!</v>
      </c>
      <c r="O407" s="143" t="e">
        <f>RATE(O$1-$M$1,,-$M405,O405)</f>
        <v>#NUM!</v>
      </c>
      <c r="P407" s="144"/>
      <c r="Q407" s="145" t="s">
        <v>111</v>
      </c>
    </row>
    <row r="408" spans="1:17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1:17">
      <c r="A409" s="10"/>
      <c r="B409" s="10"/>
      <c r="C409" s="10"/>
      <c r="D409" s="10"/>
      <c r="E409" s="10"/>
      <c r="F409" s="10"/>
      <c r="G409" s="10"/>
      <c r="H409" s="10"/>
      <c r="I409" s="146" t="s">
        <v>112</v>
      </c>
      <c r="J409" s="147"/>
      <c r="K409" s="147"/>
      <c r="L409" s="147"/>
      <c r="M409" s="147"/>
      <c r="N409" s="147"/>
      <c r="O409" s="148"/>
      <c r="P409" s="10"/>
    </row>
    <row r="410" spans="1:17">
      <c r="A410" s="10"/>
      <c r="B410" s="10"/>
      <c r="C410" s="10"/>
      <c r="D410" s="10"/>
      <c r="E410" s="10"/>
      <c r="F410" s="10"/>
      <c r="G410" s="10"/>
      <c r="H410" s="10"/>
      <c r="I410" s="149" t="s">
        <v>113</v>
      </c>
      <c r="J410" s="150"/>
      <c r="K410" s="150"/>
      <c r="L410" s="150"/>
      <c r="M410" s="150"/>
      <c r="N410" s="150"/>
      <c r="O410" s="151"/>
      <c r="P410" s="10"/>
    </row>
    <row r="411" spans="1:17">
      <c r="A411" s="10"/>
      <c r="B411" s="10"/>
      <c r="C411" s="10"/>
      <c r="D411" s="10"/>
      <c r="E411" s="10"/>
      <c r="F411" s="10"/>
      <c r="G411" s="10"/>
      <c r="H411" s="10"/>
      <c r="I411" s="152"/>
      <c r="J411" s="152"/>
      <c r="K411" s="152"/>
      <c r="L411" s="152"/>
      <c r="M411" s="152">
        <v>385</v>
      </c>
      <c r="N411" s="152">
        <v>282.5</v>
      </c>
      <c r="O411" s="152">
        <v>330.4</v>
      </c>
      <c r="P411" s="153">
        <f>+O411/N411-1</f>
        <v>0.16955752212389363</v>
      </c>
      <c r="Q411" s="5" t="s">
        <v>3</v>
      </c>
    </row>
    <row r="412" spans="1:17">
      <c r="A412" s="10"/>
      <c r="B412" s="10"/>
      <c r="C412" s="10"/>
      <c r="D412" s="10"/>
      <c r="E412" s="10"/>
      <c r="F412" s="10"/>
      <c r="G412" s="10"/>
      <c r="H412" s="10"/>
      <c r="I412" s="152"/>
      <c r="J412" s="152"/>
      <c r="K412" s="152"/>
      <c r="L412" s="152"/>
      <c r="M412" s="152">
        <v>279</v>
      </c>
      <c r="N412" s="152">
        <v>279.10000000000002</v>
      </c>
      <c r="O412" s="152">
        <v>355.2</v>
      </c>
      <c r="P412" s="153">
        <f>+O412/N412-1</f>
        <v>0.27266212826943725</v>
      </c>
      <c r="Q412" s="5" t="s">
        <v>4</v>
      </c>
    </row>
    <row r="413" spans="1:17">
      <c r="A413" s="10"/>
      <c r="B413" s="10"/>
      <c r="C413" s="10"/>
      <c r="D413" s="10"/>
      <c r="E413" s="10"/>
      <c r="F413" s="10"/>
      <c r="G413" s="10"/>
      <c r="H413" s="10"/>
      <c r="I413" s="152"/>
      <c r="J413" s="152"/>
      <c r="K413" s="152"/>
      <c r="L413" s="152"/>
      <c r="M413" s="152">
        <f>921.5-M412-M411</f>
        <v>257.5</v>
      </c>
      <c r="N413" s="152">
        <v>249.1</v>
      </c>
      <c r="O413" s="152">
        <v>383.2</v>
      </c>
      <c r="P413" s="153">
        <f>+O413/N413-1</f>
        <v>0.5383380168606986</v>
      </c>
      <c r="Q413" s="5" t="s">
        <v>5</v>
      </c>
    </row>
    <row r="414" spans="1:17">
      <c r="A414" s="10"/>
      <c r="B414" s="10"/>
      <c r="C414" s="10"/>
      <c r="D414" s="10"/>
      <c r="E414" s="10"/>
      <c r="F414" s="10"/>
      <c r="G414" s="10"/>
      <c r="H414" s="10"/>
      <c r="I414" s="152"/>
      <c r="J414" s="152"/>
      <c r="K414" s="152"/>
      <c r="L414" s="152"/>
      <c r="M414" s="152">
        <f>+M415-M413-M412-M411</f>
        <v>283.29999999999995</v>
      </c>
      <c r="N414" s="152">
        <f>+N415-N413-N412-N411</f>
        <v>300.89999999999986</v>
      </c>
      <c r="O414" s="152">
        <f>1474.5-O413-O412-O411</f>
        <v>405.69999999999993</v>
      </c>
      <c r="P414" s="153">
        <f>+O414/N414-1</f>
        <v>0.34828846792954504</v>
      </c>
      <c r="Q414" s="5" t="s">
        <v>21</v>
      </c>
    </row>
    <row r="415" spans="1:17" s="88" customFormat="1">
      <c r="A415" s="154"/>
      <c r="B415" s="154"/>
      <c r="C415" s="154"/>
      <c r="D415" s="154"/>
      <c r="E415" s="154"/>
      <c r="F415" s="154"/>
      <c r="G415" s="154"/>
      <c r="H415" s="154"/>
      <c r="I415" s="155">
        <v>2374.88</v>
      </c>
      <c r="J415" s="155">
        <v>2450.8015730000002</v>
      </c>
      <c r="K415" s="155">
        <v>2176.1999999999998</v>
      </c>
      <c r="L415" s="155">
        <v>1663</v>
      </c>
      <c r="M415" s="155">
        <v>1204.8</v>
      </c>
      <c r="N415" s="155">
        <v>1111.5999999999999</v>
      </c>
      <c r="O415" s="155">
        <f>IF(O412=0,O411*4,IF(O413=0,(O412+O411)*2,IF(O414=0,((O413+O412+O411)/3)*4,SUM(O411:O414))))</f>
        <v>1474.5</v>
      </c>
      <c r="P415" s="154"/>
      <c r="Q415" s="88" t="s">
        <v>114</v>
      </c>
    </row>
    <row r="416" spans="1:17">
      <c r="A416" s="10"/>
      <c r="B416" s="10"/>
      <c r="C416" s="10"/>
      <c r="D416" s="10"/>
      <c r="E416" s="10"/>
      <c r="F416" s="10"/>
      <c r="G416" s="10"/>
      <c r="H416" s="10"/>
      <c r="I416" s="156"/>
      <c r="J416" s="156">
        <f t="shared" ref="J416:O416" si="37">+J415/I415-1</f>
        <v>3.1968593360506725E-2</v>
      </c>
      <c r="K416" s="156">
        <f t="shared" si="37"/>
        <v>-0.11204561643228561</v>
      </c>
      <c r="L416" s="156">
        <f t="shared" si="37"/>
        <v>-0.23582391324326801</v>
      </c>
      <c r="M416" s="156">
        <f t="shared" si="37"/>
        <v>-0.27552615754660259</v>
      </c>
      <c r="N416" s="156">
        <f t="shared" si="37"/>
        <v>-7.7357237715803495E-2</v>
      </c>
      <c r="O416" s="156">
        <f t="shared" si="37"/>
        <v>0.32646635480388642</v>
      </c>
      <c r="P416" s="10"/>
      <c r="Q416" s="5" t="s">
        <v>115</v>
      </c>
    </row>
    <row r="417" spans="1:17">
      <c r="A417" s="10"/>
      <c r="B417" s="10"/>
      <c r="C417" s="10"/>
      <c r="D417" s="10"/>
      <c r="E417" s="10"/>
      <c r="F417" s="10"/>
      <c r="G417" s="10"/>
      <c r="H417" s="10"/>
      <c r="I417" s="157">
        <f t="shared" ref="I417:N417" si="38">+I415/I$439</f>
        <v>0.52423494674922633</v>
      </c>
      <c r="J417" s="157">
        <f t="shared" si="38"/>
        <v>0.42871853034235985</v>
      </c>
      <c r="K417" s="157">
        <f t="shared" si="38"/>
        <v>0.30657181094597447</v>
      </c>
      <c r="L417" s="157">
        <f t="shared" si="38"/>
        <v>0.18930856271201876</v>
      </c>
      <c r="M417" s="157">
        <f t="shared" si="38"/>
        <v>0.11444529936450942</v>
      </c>
      <c r="N417" s="157">
        <f t="shared" si="38"/>
        <v>9.2465354605799452E-2</v>
      </c>
      <c r="O417" s="157">
        <f>+O415/O$439</f>
        <v>9.6734195817041499E-2</v>
      </c>
      <c r="P417" s="10"/>
      <c r="Q417" s="5" t="s">
        <v>23</v>
      </c>
    </row>
    <row r="418" spans="1:17">
      <c r="A418" s="10"/>
      <c r="B418" s="10"/>
      <c r="C418" s="10"/>
      <c r="D418" s="10"/>
      <c r="E418" s="10"/>
      <c r="F418" s="10"/>
      <c r="G418" s="10"/>
      <c r="H418" s="10"/>
      <c r="I418" s="149" t="s">
        <v>116</v>
      </c>
      <c r="J418" s="150"/>
      <c r="K418" s="150"/>
      <c r="L418" s="150"/>
      <c r="M418" s="150"/>
      <c r="N418" s="150"/>
      <c r="O418" s="151"/>
      <c r="P418" s="10"/>
    </row>
    <row r="419" spans="1:17">
      <c r="A419" s="10"/>
      <c r="B419" s="10"/>
      <c r="C419" s="10"/>
      <c r="D419" s="10"/>
      <c r="E419" s="10"/>
      <c r="F419" s="10"/>
      <c r="G419" s="10"/>
      <c r="H419" s="10"/>
      <c r="I419" s="152"/>
      <c r="J419" s="152"/>
      <c r="K419" s="152"/>
      <c r="L419" s="152"/>
      <c r="M419" s="152">
        <v>2048.3000000000002</v>
      </c>
      <c r="N419" s="152">
        <v>2048.3000000000002</v>
      </c>
      <c r="O419" s="152">
        <v>2434.5</v>
      </c>
      <c r="P419" s="153">
        <f>+O419/N419-1</f>
        <v>0.1885465996191964</v>
      </c>
      <c r="Q419" s="5" t="s">
        <v>3</v>
      </c>
    </row>
    <row r="420" spans="1:17">
      <c r="A420" s="10"/>
      <c r="B420" s="10"/>
      <c r="C420" s="10"/>
      <c r="D420" s="10"/>
      <c r="E420" s="10"/>
      <c r="F420" s="10"/>
      <c r="G420" s="10"/>
      <c r="H420" s="10"/>
      <c r="I420" s="152"/>
      <c r="J420" s="152"/>
      <c r="K420" s="152"/>
      <c r="L420" s="152"/>
      <c r="M420" s="152">
        <v>2133.3000000000002</v>
      </c>
      <c r="N420" s="152">
        <v>2133.3000000000002</v>
      </c>
      <c r="O420" s="152">
        <v>2632</v>
      </c>
      <c r="P420" s="153">
        <f>+O420/N420-1</f>
        <v>0.23376927764496314</v>
      </c>
      <c r="Q420" s="5" t="s">
        <v>4</v>
      </c>
    </row>
    <row r="421" spans="1:17">
      <c r="A421" s="10"/>
      <c r="B421" s="10"/>
      <c r="C421" s="10"/>
      <c r="D421" s="10"/>
      <c r="E421" s="10"/>
      <c r="F421" s="10"/>
      <c r="G421" s="10"/>
      <c r="H421" s="10"/>
      <c r="I421" s="152"/>
      <c r="J421" s="152"/>
      <c r="K421" s="152"/>
      <c r="L421" s="152"/>
      <c r="M421" s="152">
        <f>5543.2-M420-M419</f>
        <v>1361.5999999999995</v>
      </c>
      <c r="N421" s="152">
        <v>2206</v>
      </c>
      <c r="O421" s="152">
        <v>2876.9</v>
      </c>
      <c r="P421" s="153">
        <f>+O421/N421-1</f>
        <v>0.30412511332728931</v>
      </c>
      <c r="Q421" s="5" t="s">
        <v>5</v>
      </c>
    </row>
    <row r="422" spans="1:17">
      <c r="A422" s="10"/>
      <c r="B422" s="10"/>
      <c r="C422" s="10"/>
      <c r="D422" s="10"/>
      <c r="E422" s="10"/>
      <c r="F422" s="10"/>
      <c r="G422" s="10"/>
      <c r="H422" s="10"/>
      <c r="I422" s="152"/>
      <c r="J422" s="152"/>
      <c r="K422" s="152"/>
      <c r="L422" s="152"/>
      <c r="M422" s="152">
        <f>+M423-M421-M420-M419</f>
        <v>1987.3000000000002</v>
      </c>
      <c r="N422" s="152">
        <f>+N423-N421-N420-N419</f>
        <v>2325.5</v>
      </c>
      <c r="O422" s="152">
        <f>11057.8-O421-O420-O419</f>
        <v>3114.3999999999996</v>
      </c>
      <c r="P422" s="153">
        <f>+O422/N422-1</f>
        <v>0.33923887336056757</v>
      </c>
      <c r="Q422" s="5" t="s">
        <v>21</v>
      </c>
    </row>
    <row r="423" spans="1:17">
      <c r="A423" s="10"/>
      <c r="B423" s="10"/>
      <c r="C423" s="10"/>
      <c r="D423" s="10"/>
      <c r="E423" s="10"/>
      <c r="F423" s="10"/>
      <c r="G423" s="10"/>
      <c r="H423" s="10"/>
      <c r="I423" s="155">
        <v>1452.0327749999999</v>
      </c>
      <c r="J423" s="155">
        <v>2438.528288</v>
      </c>
      <c r="K423" s="155">
        <v>4200</v>
      </c>
      <c r="L423" s="155">
        <v>5972.2</v>
      </c>
      <c r="M423" s="155">
        <v>7530.5</v>
      </c>
      <c r="N423" s="155">
        <v>8713.1</v>
      </c>
      <c r="O423" s="155">
        <f>IF(O420=0,O419*4,IF(O421=0,(O420+O419)*2,IF(O422=0,((O421+O420+O419)/3)*4,SUM(O419:O422))))</f>
        <v>11057.8</v>
      </c>
      <c r="P423" s="10"/>
      <c r="Q423" s="5" t="s">
        <v>114</v>
      </c>
    </row>
    <row r="424" spans="1:17">
      <c r="A424" s="10"/>
      <c r="B424" s="10"/>
      <c r="C424" s="10"/>
      <c r="D424" s="10"/>
      <c r="E424" s="10"/>
      <c r="F424" s="10"/>
      <c r="G424" s="10"/>
      <c r="H424" s="10"/>
      <c r="I424" s="156"/>
      <c r="J424" s="156">
        <f t="shared" ref="J424:O424" si="39">+J423/I423-1</f>
        <v>0.67938928788986885</v>
      </c>
      <c r="K424" s="156">
        <f t="shared" si="39"/>
        <v>0.72235032936390531</v>
      </c>
      <c r="L424" s="156">
        <f t="shared" si="39"/>
        <v>0.42195238095238086</v>
      </c>
      <c r="M424" s="156">
        <f t="shared" si="39"/>
        <v>0.2609256220488263</v>
      </c>
      <c r="N424" s="156">
        <f t="shared" si="39"/>
        <v>0.15704136511519828</v>
      </c>
      <c r="O424" s="156">
        <f t="shared" si="39"/>
        <v>0.26910054974693254</v>
      </c>
      <c r="P424" s="10"/>
      <c r="Q424" s="5" t="s">
        <v>115</v>
      </c>
    </row>
    <row r="425" spans="1:17">
      <c r="A425" s="10"/>
      <c r="B425" s="10"/>
      <c r="C425" s="10"/>
      <c r="D425" s="10"/>
      <c r="E425" s="10"/>
      <c r="F425" s="10"/>
      <c r="G425" s="10"/>
      <c r="H425" s="10"/>
      <c r="I425" s="157">
        <f t="shared" ref="I425:N425" si="40">+I423/I$439</f>
        <v>0.32052412099990579</v>
      </c>
      <c r="J425" s="157">
        <f t="shared" si="40"/>
        <v>0.4265715655429077</v>
      </c>
      <c r="K425" s="157">
        <f t="shared" si="40"/>
        <v>0.59167429738677191</v>
      </c>
      <c r="L425" s="157">
        <f t="shared" si="40"/>
        <v>0.67984882635521249</v>
      </c>
      <c r="M425" s="157">
        <f t="shared" si="40"/>
        <v>0.71533061658734909</v>
      </c>
      <c r="N425" s="157">
        <f t="shared" si="40"/>
        <v>0.72477499209768914</v>
      </c>
      <c r="O425" s="157">
        <f>+O423/O$439</f>
        <v>0.72544414412050273</v>
      </c>
      <c r="P425" s="10"/>
      <c r="Q425" s="5" t="s">
        <v>23</v>
      </c>
    </row>
    <row r="426" spans="1:17">
      <c r="A426" s="10"/>
      <c r="B426" s="10"/>
      <c r="C426" s="10"/>
      <c r="D426" s="10"/>
      <c r="E426" s="10"/>
      <c r="F426" s="10"/>
      <c r="G426" s="10"/>
      <c r="H426" s="10"/>
      <c r="I426" s="149" t="s">
        <v>117</v>
      </c>
      <c r="J426" s="150"/>
      <c r="K426" s="150"/>
      <c r="L426" s="150"/>
      <c r="M426" s="150"/>
      <c r="N426" s="150"/>
      <c r="O426" s="151"/>
      <c r="P426" s="10"/>
    </row>
    <row r="427" spans="1:17">
      <c r="A427" s="10"/>
      <c r="B427" s="10"/>
      <c r="C427" s="10"/>
      <c r="D427" s="10"/>
      <c r="E427" s="10"/>
      <c r="F427" s="10"/>
      <c r="G427" s="10"/>
      <c r="H427" s="10"/>
      <c r="I427" s="152"/>
      <c r="J427" s="152"/>
      <c r="K427" s="152"/>
      <c r="L427" s="152"/>
      <c r="M427" s="152">
        <v>544.9</v>
      </c>
      <c r="N427" s="152">
        <v>544.9</v>
      </c>
      <c r="O427" s="152">
        <v>591.20000000000005</v>
      </c>
      <c r="P427" s="153">
        <f>+O427/N427-1</f>
        <v>8.4969719214534889E-2</v>
      </c>
      <c r="Q427" s="5" t="s">
        <v>3</v>
      </c>
    </row>
    <row r="428" spans="1:17">
      <c r="A428" s="10"/>
      <c r="B428" s="10"/>
      <c r="C428" s="10"/>
      <c r="D428" s="10"/>
      <c r="E428" s="10"/>
      <c r="F428" s="10"/>
      <c r="G428" s="10"/>
      <c r="H428" s="10"/>
      <c r="I428" s="152"/>
      <c r="J428" s="152"/>
      <c r="K428" s="152"/>
      <c r="L428" s="152"/>
      <c r="M428" s="152">
        <v>498.9</v>
      </c>
      <c r="N428" s="152">
        <v>498.9</v>
      </c>
      <c r="O428" s="152">
        <v>623</v>
      </c>
      <c r="P428" s="153">
        <f>+O428/N428-1</f>
        <v>0.2487472439366607</v>
      </c>
      <c r="Q428" s="5" t="s">
        <v>4</v>
      </c>
    </row>
    <row r="429" spans="1:17">
      <c r="A429" s="10"/>
      <c r="B429" s="10"/>
      <c r="C429" s="10"/>
      <c r="D429" s="10"/>
      <c r="E429" s="10"/>
      <c r="F429" s="10"/>
      <c r="G429" s="10"/>
      <c r="H429" s="10"/>
      <c r="I429" s="152"/>
      <c r="J429" s="152"/>
      <c r="K429" s="152"/>
      <c r="L429" s="152"/>
      <c r="M429" s="152">
        <f>1218.4-M428-M427</f>
        <v>174.60000000000014</v>
      </c>
      <c r="N429" s="152">
        <v>459.7</v>
      </c>
      <c r="O429" s="152">
        <v>660.1</v>
      </c>
      <c r="P429" s="153">
        <f>+O429/N429-1</f>
        <v>0.43593648031324794</v>
      </c>
      <c r="Q429" s="5" t="s">
        <v>5</v>
      </c>
    </row>
    <row r="430" spans="1:17">
      <c r="A430" s="10"/>
      <c r="B430" s="10"/>
      <c r="C430" s="10"/>
      <c r="D430" s="10"/>
      <c r="E430" s="10"/>
      <c r="F430" s="10"/>
      <c r="G430" s="10"/>
      <c r="H430" s="10"/>
      <c r="I430" s="152"/>
      <c r="J430" s="152"/>
      <c r="K430" s="152"/>
      <c r="L430" s="152"/>
      <c r="M430" s="152">
        <f>+M431-M429-M428-M427</f>
        <v>573.6</v>
      </c>
      <c r="N430" s="152">
        <f>+N431-N429-N428-N427</f>
        <v>693.6</v>
      </c>
      <c r="O430" s="152">
        <f>2710.5-O429-O428-O427</f>
        <v>836.2</v>
      </c>
      <c r="P430" s="153">
        <f>+O430/N430-1</f>
        <v>0.20559400230680502</v>
      </c>
      <c r="Q430" s="5" t="s">
        <v>21</v>
      </c>
    </row>
    <row r="431" spans="1:17">
      <c r="A431" s="10"/>
      <c r="B431" s="10"/>
      <c r="C431" s="10"/>
      <c r="D431" s="10"/>
      <c r="E431" s="10"/>
      <c r="F431" s="10"/>
      <c r="G431" s="10"/>
      <c r="H431" s="10"/>
      <c r="I431" s="155">
        <v>703.26976000000002</v>
      </c>
      <c r="J431" s="155">
        <v>827.245</v>
      </c>
      <c r="K431" s="155">
        <v>722.3</v>
      </c>
      <c r="L431" s="155">
        <v>1149.3999999999999</v>
      </c>
      <c r="M431" s="155">
        <v>1792</v>
      </c>
      <c r="N431" s="155">
        <v>2197.1</v>
      </c>
      <c r="O431" s="155">
        <f>IF(O428=0,O427*4,IF(O429=0,(O428+O427)*2,IF(O430=0,((O429+O428+O427)/3)*4,SUM(O427:O430))))</f>
        <v>2710.5</v>
      </c>
      <c r="P431" s="10"/>
      <c r="Q431" s="5" t="s">
        <v>114</v>
      </c>
    </row>
    <row r="432" spans="1:17">
      <c r="A432" s="10"/>
      <c r="B432" s="10"/>
      <c r="C432" s="10"/>
      <c r="D432" s="10"/>
      <c r="E432" s="10"/>
      <c r="F432" s="10"/>
      <c r="G432" s="10"/>
      <c r="H432" s="10"/>
      <c r="I432" s="156"/>
      <c r="J432" s="156">
        <f t="shared" ref="J432:O432" si="41">+J431/I431-1</f>
        <v>0.1762840478168719</v>
      </c>
      <c r="K432" s="156">
        <f t="shared" si="41"/>
        <v>-0.12686084533602504</v>
      </c>
      <c r="L432" s="156">
        <f t="shared" si="41"/>
        <v>0.5913055517098158</v>
      </c>
      <c r="M432" s="156">
        <f t="shared" si="41"/>
        <v>0.5590742996345921</v>
      </c>
      <c r="N432" s="156">
        <f t="shared" si="41"/>
        <v>0.22606026785714284</v>
      </c>
      <c r="O432" s="156">
        <f t="shared" si="41"/>
        <v>0.23367165809476131</v>
      </c>
      <c r="P432" s="10"/>
      <c r="Q432" s="5" t="s">
        <v>115</v>
      </c>
    </row>
    <row r="433" spans="1:17">
      <c r="A433" s="10"/>
      <c r="B433" s="10"/>
      <c r="C433" s="10"/>
      <c r="D433" s="10"/>
      <c r="E433" s="10"/>
      <c r="F433" s="10"/>
      <c r="G433" s="10"/>
      <c r="H433" s="10"/>
      <c r="I433" s="157">
        <f t="shared" ref="I433:N433" si="42">+I431/I$439</f>
        <v>0.15524093225086791</v>
      </c>
      <c r="J433" s="157">
        <f t="shared" si="42"/>
        <v>0.14470990411473245</v>
      </c>
      <c r="K433" s="157">
        <f t="shared" si="42"/>
        <v>0.10175389166725364</v>
      </c>
      <c r="L433" s="157">
        <f t="shared" si="42"/>
        <v>0.13084261093276869</v>
      </c>
      <c r="M433" s="157">
        <f t="shared" si="42"/>
        <v>0.17022408404814152</v>
      </c>
      <c r="N433" s="157">
        <f t="shared" si="42"/>
        <v>0.18275965329651131</v>
      </c>
      <c r="O433" s="157">
        <f>+O431/O$439</f>
        <v>0.17782166006245573</v>
      </c>
      <c r="P433" s="10"/>
      <c r="Q433" s="5" t="s">
        <v>23</v>
      </c>
    </row>
    <row r="434" spans="1:17">
      <c r="A434" s="10"/>
      <c r="B434" s="10"/>
      <c r="C434" s="10"/>
      <c r="D434" s="10"/>
      <c r="E434" s="10"/>
      <c r="F434" s="10"/>
      <c r="G434" s="10"/>
      <c r="H434" s="10"/>
      <c r="I434" s="146" t="s">
        <v>118</v>
      </c>
      <c r="J434" s="147"/>
      <c r="K434" s="147"/>
      <c r="L434" s="147"/>
      <c r="M434" s="147"/>
      <c r="N434" s="147"/>
      <c r="O434" s="148"/>
      <c r="P434" s="10"/>
    </row>
    <row r="435" spans="1:17">
      <c r="A435" s="10"/>
      <c r="B435" s="10"/>
      <c r="C435" s="10"/>
      <c r="D435" s="10"/>
      <c r="E435" s="10"/>
      <c r="F435" s="10"/>
      <c r="G435" s="10"/>
      <c r="H435" s="10"/>
      <c r="I435" s="152">
        <f t="shared" ref="I435:O439" si="43">+I411+I419+I427</f>
        <v>0</v>
      </c>
      <c r="J435" s="152">
        <f t="shared" si="43"/>
        <v>0</v>
      </c>
      <c r="K435" s="152">
        <f t="shared" si="43"/>
        <v>0</v>
      </c>
      <c r="L435" s="152">
        <f t="shared" si="43"/>
        <v>0</v>
      </c>
      <c r="M435" s="152">
        <f t="shared" si="43"/>
        <v>2978.2000000000003</v>
      </c>
      <c r="N435" s="152">
        <f t="shared" si="43"/>
        <v>2875.7000000000003</v>
      </c>
      <c r="O435" s="152">
        <f t="shared" si="43"/>
        <v>3356.1000000000004</v>
      </c>
      <c r="P435" s="153">
        <f>+O435/N435-1</f>
        <v>0.16705497791841983</v>
      </c>
      <c r="Q435" s="5" t="s">
        <v>3</v>
      </c>
    </row>
    <row r="436" spans="1:17">
      <c r="A436" s="10"/>
      <c r="B436" s="10"/>
      <c r="C436" s="10"/>
      <c r="D436" s="10"/>
      <c r="E436" s="10"/>
      <c r="F436" s="10"/>
      <c r="G436" s="10"/>
      <c r="H436" s="10"/>
      <c r="I436" s="152">
        <f t="shared" si="43"/>
        <v>0</v>
      </c>
      <c r="J436" s="152">
        <f t="shared" si="43"/>
        <v>0</v>
      </c>
      <c r="K436" s="152">
        <f t="shared" si="43"/>
        <v>0</v>
      </c>
      <c r="L436" s="152">
        <f t="shared" si="43"/>
        <v>0</v>
      </c>
      <c r="M436" s="152">
        <f t="shared" si="43"/>
        <v>2911.2000000000003</v>
      </c>
      <c r="N436" s="152">
        <f t="shared" si="43"/>
        <v>2911.3</v>
      </c>
      <c r="O436" s="152">
        <f t="shared" si="43"/>
        <v>3610.2</v>
      </c>
      <c r="P436" s="153">
        <f>+O436/N436-1</f>
        <v>0.24006457596262831</v>
      </c>
      <c r="Q436" s="5" t="s">
        <v>4</v>
      </c>
    </row>
    <row r="437" spans="1:17">
      <c r="A437" s="10"/>
      <c r="B437" s="10"/>
      <c r="C437" s="10"/>
      <c r="D437" s="10"/>
      <c r="E437" s="10"/>
      <c r="F437" s="10"/>
      <c r="G437" s="10"/>
      <c r="H437" s="10"/>
      <c r="I437" s="152">
        <f t="shared" si="43"/>
        <v>0</v>
      </c>
      <c r="J437" s="152">
        <f t="shared" si="43"/>
        <v>0</v>
      </c>
      <c r="K437" s="152">
        <f t="shared" si="43"/>
        <v>0</v>
      </c>
      <c r="L437" s="152">
        <f t="shared" si="43"/>
        <v>0</v>
      </c>
      <c r="M437" s="152">
        <f t="shared" si="43"/>
        <v>1793.6999999999996</v>
      </c>
      <c r="N437" s="152">
        <f t="shared" si="43"/>
        <v>2914.7999999999997</v>
      </c>
      <c r="O437" s="152">
        <f t="shared" si="43"/>
        <v>3920.2</v>
      </c>
      <c r="P437" s="153">
        <f>+O437/N437-1</f>
        <v>0.34492932619733785</v>
      </c>
      <c r="Q437" s="5" t="s">
        <v>5</v>
      </c>
    </row>
    <row r="438" spans="1:17">
      <c r="A438" s="10"/>
      <c r="B438" s="10"/>
      <c r="C438" s="10"/>
      <c r="D438" s="10"/>
      <c r="E438" s="10"/>
      <c r="F438" s="10"/>
      <c r="G438" s="10"/>
      <c r="H438" s="10"/>
      <c r="I438" s="152">
        <f t="shared" si="43"/>
        <v>0</v>
      </c>
      <c r="J438" s="152">
        <f t="shared" si="43"/>
        <v>0</v>
      </c>
      <c r="K438" s="152">
        <f t="shared" si="43"/>
        <v>0</v>
      </c>
      <c r="L438" s="152">
        <f t="shared" si="43"/>
        <v>0</v>
      </c>
      <c r="M438" s="152">
        <f t="shared" si="43"/>
        <v>2844.2000000000003</v>
      </c>
      <c r="N438" s="152">
        <f t="shared" si="43"/>
        <v>3319.9999999999995</v>
      </c>
      <c r="O438" s="152">
        <f t="shared" si="43"/>
        <v>4356.2999999999993</v>
      </c>
      <c r="P438" s="153">
        <f>+O438/N438-1</f>
        <v>0.31213855421686754</v>
      </c>
      <c r="Q438" s="5" t="s">
        <v>21</v>
      </c>
    </row>
    <row r="439" spans="1:17">
      <c r="A439" s="10"/>
      <c r="B439" s="10"/>
      <c r="C439" s="10"/>
      <c r="D439" s="10"/>
      <c r="E439" s="10"/>
      <c r="F439" s="10"/>
      <c r="G439" s="10"/>
      <c r="H439" s="10"/>
      <c r="I439" s="155">
        <f t="shared" si="43"/>
        <v>4530.1825349999999</v>
      </c>
      <c r="J439" s="155">
        <f t="shared" si="43"/>
        <v>5716.5748610000001</v>
      </c>
      <c r="K439" s="155">
        <f t="shared" si="43"/>
        <v>7098.5</v>
      </c>
      <c r="L439" s="155">
        <f t="shared" si="43"/>
        <v>8784.6</v>
      </c>
      <c r="M439" s="155">
        <f t="shared" si="43"/>
        <v>10527.3</v>
      </c>
      <c r="N439" s="155">
        <f t="shared" si="43"/>
        <v>12021.800000000001</v>
      </c>
      <c r="O439" s="155">
        <f t="shared" si="43"/>
        <v>15242.8</v>
      </c>
      <c r="P439" s="10"/>
      <c r="Q439" s="5" t="s">
        <v>114</v>
      </c>
    </row>
    <row r="440" spans="1:17">
      <c r="A440" s="10"/>
      <c r="B440" s="10"/>
      <c r="C440" s="10"/>
      <c r="D440" s="10"/>
      <c r="E440" s="10"/>
      <c r="F440" s="10"/>
      <c r="G440" s="10"/>
      <c r="H440" s="10"/>
      <c r="I440" s="156"/>
      <c r="J440" s="156">
        <f t="shared" ref="J440:O440" si="44">+J439/I439-1</f>
        <v>0.26188620807969287</v>
      </c>
      <c r="K440" s="156">
        <f t="shared" si="44"/>
        <v>0.24174005809455279</v>
      </c>
      <c r="L440" s="156">
        <f t="shared" si="44"/>
        <v>0.23752905543424663</v>
      </c>
      <c r="M440" s="156">
        <f t="shared" si="44"/>
        <v>0.19838125811078466</v>
      </c>
      <c r="N440" s="156">
        <f t="shared" si="44"/>
        <v>0.14196422634483685</v>
      </c>
      <c r="O440" s="156">
        <f t="shared" si="44"/>
        <v>0.26792992729874054</v>
      </c>
      <c r="P440" s="10"/>
      <c r="Q440" s="5" t="s">
        <v>115</v>
      </c>
    </row>
    <row r="441" spans="1:17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1:17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58" t="s">
        <v>119</v>
      </c>
      <c r="L442" s="159"/>
      <c r="M442" s="159"/>
      <c r="N442" s="159"/>
      <c r="O442" s="160"/>
      <c r="P442" s="10"/>
    </row>
    <row r="443" spans="1:17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46" t="s">
        <v>116</v>
      </c>
      <c r="L443" s="147"/>
      <c r="M443" s="147"/>
      <c r="N443" s="147"/>
      <c r="O443" s="148"/>
      <c r="P443" s="10"/>
    </row>
    <row r="444" spans="1:17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49" t="s">
        <v>120</v>
      </c>
      <c r="L444" s="150"/>
      <c r="M444" s="150"/>
      <c r="N444" s="150"/>
      <c r="O444" s="151"/>
      <c r="P444" s="10"/>
    </row>
    <row r="445" spans="1:17">
      <c r="A445" s="10"/>
      <c r="B445" s="10"/>
      <c r="C445" s="10"/>
      <c r="D445" s="10"/>
      <c r="E445" s="10"/>
      <c r="F445" s="10"/>
      <c r="G445" s="10"/>
      <c r="H445" s="10"/>
      <c r="I445" s="161"/>
      <c r="J445" s="161"/>
      <c r="K445" s="162"/>
      <c r="L445" s="162"/>
      <c r="M445" s="162"/>
      <c r="N445" s="162">
        <f t="shared" ref="N445" si="45">N419*4/((N495+M498)/2)</f>
        <v>0.18687039550941767</v>
      </c>
      <c r="O445" s="162">
        <f>O419*4/((O495+N498)/2)</f>
        <v>0.17906365430652732</v>
      </c>
      <c r="P445" s="10"/>
      <c r="Q445" s="5" t="s">
        <v>3</v>
      </c>
    </row>
    <row r="446" spans="1:17">
      <c r="A446" s="10"/>
      <c r="B446" s="10"/>
      <c r="C446" s="10"/>
      <c r="D446" s="10"/>
      <c r="E446" s="10"/>
      <c r="F446" s="10"/>
      <c r="G446" s="10"/>
      <c r="H446" s="10"/>
      <c r="I446" s="161"/>
      <c r="J446" s="161"/>
      <c r="K446" s="162"/>
      <c r="L446" s="162"/>
      <c r="M446" s="162"/>
      <c r="N446" s="162">
        <f t="shared" ref="N446:N447" si="46">N420*4/((N496+N495)/2)</f>
        <v>0.18677959157822618</v>
      </c>
      <c r="O446" s="162">
        <f>O420*4/((O496+O495)/2)</f>
        <v>0.17991445177188733</v>
      </c>
      <c r="P446" s="10"/>
      <c r="Q446" s="5" t="s">
        <v>4</v>
      </c>
    </row>
    <row r="447" spans="1:17">
      <c r="A447" s="10"/>
      <c r="B447" s="10"/>
      <c r="C447" s="10"/>
      <c r="D447" s="10"/>
      <c r="E447" s="10"/>
      <c r="F447" s="10"/>
      <c r="G447" s="10"/>
      <c r="H447" s="10"/>
      <c r="I447" s="161"/>
      <c r="J447" s="161"/>
      <c r="K447" s="162"/>
      <c r="L447" s="162"/>
      <c r="M447" s="162"/>
      <c r="N447" s="162">
        <f t="shared" si="46"/>
        <v>0.18618807721943723</v>
      </c>
      <c r="O447" s="162">
        <f>O421*4/((O497+O496)/2)</f>
        <v>0.18199301551432098</v>
      </c>
      <c r="P447" s="10"/>
      <c r="Q447" s="5" t="s">
        <v>5</v>
      </c>
    </row>
    <row r="448" spans="1:17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62"/>
      <c r="L448" s="162"/>
      <c r="M448" s="162"/>
      <c r="N448" s="162">
        <f>N422*4/((N498+N497)/2)</f>
        <v>0.18454976434391815</v>
      </c>
      <c r="O448" s="162">
        <f>O422*4/((O498+O497)/2)</f>
        <v>0.18274365952070246</v>
      </c>
      <c r="P448" s="10"/>
      <c r="Q448" s="5" t="s">
        <v>21</v>
      </c>
    </row>
    <row r="449" spans="1:17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57">
        <v>0.193</v>
      </c>
      <c r="L449" s="157">
        <v>0.17399999999999999</v>
      </c>
      <c r="M449" s="157">
        <v>0.17599999999999999</v>
      </c>
      <c r="N449" s="157">
        <f>N423/((N498+M498)/2)</f>
        <v>0.18269251222689625</v>
      </c>
      <c r="O449" s="157">
        <f>O423/((O498+N498)/2)</f>
        <v>0.17945796692760949</v>
      </c>
      <c r="P449" s="10"/>
      <c r="Q449" s="5" t="s">
        <v>114</v>
      </c>
    </row>
    <row r="450" spans="1:17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63" t="s">
        <v>121</v>
      </c>
      <c r="L450" s="164"/>
      <c r="M450" s="164"/>
      <c r="N450" s="164"/>
      <c r="O450" s="165"/>
      <c r="P450" s="10"/>
    </row>
    <row r="451" spans="1:17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84"/>
      <c r="L451" s="84"/>
      <c r="M451" s="84"/>
      <c r="N451" s="84">
        <f t="shared" ref="N451" si="47">+N104*4/((N46+M49)/2)</f>
        <v>2.9012161399268967E-2</v>
      </c>
      <c r="O451" s="84">
        <f>+O104*4/((O46+N49)/2)</f>
        <v>2.4729098608353855E-2</v>
      </c>
      <c r="P451" s="10"/>
      <c r="Q451" s="5" t="s">
        <v>3</v>
      </c>
    </row>
    <row r="452" spans="1:17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66"/>
      <c r="L452" s="166"/>
      <c r="M452" s="166"/>
      <c r="N452" s="166">
        <f t="shared" ref="N452:O454" si="48">N105*4/((N47+N46)/2)</f>
        <v>2.9506975042090964E-2</v>
      </c>
      <c r="O452" s="166">
        <f>O105*4/((O47+O46)/2)</f>
        <v>2.4447226239334076E-2</v>
      </c>
      <c r="P452" s="10"/>
      <c r="Q452" s="5" t="s">
        <v>4</v>
      </c>
    </row>
    <row r="453" spans="1:17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66"/>
      <c r="L453" s="166"/>
      <c r="M453" s="166"/>
      <c r="N453" s="166">
        <f t="shared" si="48"/>
        <v>2.7559526245048087E-2</v>
      </c>
      <c r="O453" s="166">
        <f>O106*4/((O48+O47)/2)</f>
        <v>2.5223883144470927E-2</v>
      </c>
      <c r="P453" s="10"/>
      <c r="Q453" s="5" t="s">
        <v>5</v>
      </c>
    </row>
    <row r="454" spans="1:17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66"/>
      <c r="L454" s="166"/>
      <c r="M454" s="166"/>
      <c r="N454" s="166">
        <f t="shared" si="48"/>
        <v>2.6807670093800404E-2</v>
      </c>
      <c r="O454" s="166">
        <f t="shared" si="48"/>
        <v>2.7347649945268799E-2</v>
      </c>
      <c r="P454" s="10"/>
      <c r="Q454" s="5" t="s">
        <v>21</v>
      </c>
    </row>
    <row r="455" spans="1:17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67">
        <v>2.5999999999999999E-2</v>
      </c>
      <c r="L455" s="167">
        <v>0.03</v>
      </c>
      <c r="M455" s="167">
        <v>3.1E-2</v>
      </c>
      <c r="N455" s="167">
        <f>N108/((N49+M49)/2)</f>
        <v>2.7938852235939823E-2</v>
      </c>
      <c r="O455" s="167">
        <f>O108/((O49+N49)/2)</f>
        <v>2.5483835772725151E-2</v>
      </c>
      <c r="P455" s="10"/>
      <c r="Q455" s="5" t="s">
        <v>114</v>
      </c>
    </row>
    <row r="456" spans="1:17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58" t="s">
        <v>119</v>
      </c>
      <c r="L456" s="159"/>
      <c r="M456" s="159"/>
      <c r="N456" s="159"/>
      <c r="O456" s="160"/>
      <c r="P456" s="10"/>
    </row>
    <row r="457" spans="1:1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62"/>
      <c r="L457" s="162"/>
      <c r="M457" s="162"/>
      <c r="N457" s="162">
        <f>+N445-N451</f>
        <v>0.15785823411014871</v>
      </c>
      <c r="O457" s="162">
        <f>+O445-O451</f>
        <v>0.15433455569817348</v>
      </c>
      <c r="P457" s="10"/>
      <c r="Q457" s="5" t="s">
        <v>3</v>
      </c>
    </row>
    <row r="458" spans="1:17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62"/>
      <c r="L458" s="162"/>
      <c r="M458" s="162"/>
      <c r="N458" s="162">
        <f t="shared" ref="N458:O460" si="49">+N446-N452</f>
        <v>0.15727261653613522</v>
      </c>
      <c r="O458" s="162">
        <f t="shared" si="49"/>
        <v>0.15546722553255327</v>
      </c>
      <c r="P458" s="10"/>
      <c r="Q458" s="5" t="s">
        <v>4</v>
      </c>
    </row>
    <row r="459" spans="1:17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62"/>
      <c r="L459" s="162"/>
      <c r="M459" s="162"/>
      <c r="N459" s="162">
        <f t="shared" si="49"/>
        <v>0.15862855097438913</v>
      </c>
      <c r="O459" s="162">
        <f t="shared" si="49"/>
        <v>0.15676913236985004</v>
      </c>
      <c r="P459" s="10"/>
      <c r="Q459" s="5" t="s">
        <v>5</v>
      </c>
    </row>
    <row r="460" spans="1:17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62"/>
      <c r="L460" s="162"/>
      <c r="M460" s="162"/>
      <c r="N460" s="162">
        <f t="shared" si="49"/>
        <v>0.15774209425011776</v>
      </c>
      <c r="O460" s="162">
        <f t="shared" si="49"/>
        <v>0.15539600957543365</v>
      </c>
      <c r="P460" s="10"/>
      <c r="Q460" s="5" t="s">
        <v>21</v>
      </c>
    </row>
    <row r="461" spans="1:17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68">
        <v>0.17299999999999999</v>
      </c>
      <c r="L461" s="168">
        <v>0.151</v>
      </c>
      <c r="M461" s="168">
        <v>0.152</v>
      </c>
      <c r="N461" s="168">
        <f>+N449-N455</f>
        <v>0.15475365999095642</v>
      </c>
      <c r="O461" s="168">
        <f>+O449-O455</f>
        <v>0.15397413115488434</v>
      </c>
      <c r="P461" s="10"/>
      <c r="Q461" s="5" t="s">
        <v>114</v>
      </c>
    </row>
    <row r="462" spans="1:17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1:17">
      <c r="H463" s="169"/>
      <c r="I463" s="169"/>
      <c r="J463" s="169"/>
      <c r="K463" s="169"/>
      <c r="L463" s="170" t="s">
        <v>122</v>
      </c>
      <c r="M463" s="171"/>
      <c r="N463" s="171"/>
      <c r="O463" s="172"/>
      <c r="P463" s="10"/>
    </row>
    <row r="464" spans="1:17">
      <c r="H464" s="169"/>
      <c r="I464" s="169"/>
      <c r="J464" s="169"/>
      <c r="K464" s="169"/>
      <c r="L464" s="173" t="s">
        <v>123</v>
      </c>
      <c r="M464" s="174"/>
      <c r="N464" s="174"/>
      <c r="O464" s="175"/>
      <c r="P464" s="10"/>
    </row>
    <row r="465" spans="7:17">
      <c r="J465" s="176"/>
      <c r="K465" s="176"/>
      <c r="L465" s="62"/>
      <c r="M465" s="62"/>
      <c r="N465" s="62">
        <v>34029.794999999998</v>
      </c>
      <c r="O465" s="62">
        <v>47291.624000000003</v>
      </c>
      <c r="P465" s="177">
        <f>+O465/N465-1</f>
        <v>0.38971228007691505</v>
      </c>
      <c r="Q465" s="5" t="s">
        <v>3</v>
      </c>
    </row>
    <row r="466" spans="7:17">
      <c r="J466" s="176"/>
      <c r="K466" s="176"/>
      <c r="L466" s="62"/>
      <c r="M466" s="62"/>
      <c r="N466" s="62">
        <v>36574.718000000001</v>
      </c>
      <c r="O466" s="62">
        <v>49957.379000000001</v>
      </c>
      <c r="P466" s="177">
        <f>+O466/N466-1</f>
        <v>0.36589922579854206</v>
      </c>
      <c r="Q466" s="5" t="s">
        <v>4</v>
      </c>
    </row>
    <row r="467" spans="7:17">
      <c r="J467" s="176"/>
      <c r="K467" s="176"/>
      <c r="L467" s="62"/>
      <c r="M467" s="62">
        <v>30709.205999999998</v>
      </c>
      <c r="N467" s="62">
        <v>37899.712</v>
      </c>
      <c r="O467" s="62">
        <v>54041.506000000001</v>
      </c>
      <c r="P467" s="177">
        <f>+O467/N467-1</f>
        <v>0.42590809133325336</v>
      </c>
      <c r="Q467" s="5" t="s">
        <v>5</v>
      </c>
    </row>
    <row r="468" spans="7:17">
      <c r="I468" s="178"/>
      <c r="J468" s="176"/>
      <c r="K468" s="176"/>
      <c r="L468" s="62">
        <v>34912.142999999996</v>
      </c>
      <c r="M468" s="62">
        <v>32481.754000000001</v>
      </c>
      <c r="N468" s="62">
        <v>41640.091</v>
      </c>
      <c r="O468" s="62">
        <v>58935.904999999999</v>
      </c>
      <c r="P468" s="177">
        <f>+O468/N468-1</f>
        <v>0.41536446209975852</v>
      </c>
      <c r="Q468" s="5" t="s">
        <v>21</v>
      </c>
    </row>
    <row r="469" spans="7:17">
      <c r="H469" s="169"/>
      <c r="I469" s="169"/>
      <c r="J469" s="169"/>
      <c r="K469" s="169"/>
      <c r="L469" s="173" t="s">
        <v>124</v>
      </c>
      <c r="M469" s="174"/>
      <c r="N469" s="174"/>
      <c r="O469" s="175"/>
      <c r="P469" s="10"/>
    </row>
    <row r="470" spans="7:17">
      <c r="G470" s="179"/>
      <c r="H470" s="179"/>
      <c r="I470" s="179"/>
      <c r="J470" s="179"/>
      <c r="K470" s="179"/>
      <c r="L470" s="162"/>
      <c r="M470" s="162"/>
      <c r="N470" s="162">
        <f t="shared" ref="N470:O472" si="50">+N465/N495</f>
        <v>0.75877505898714492</v>
      </c>
      <c r="O470" s="162">
        <f t="shared" si="50"/>
        <v>0.8411791450302597</v>
      </c>
      <c r="P470" s="177"/>
      <c r="Q470" s="5" t="s">
        <v>3</v>
      </c>
    </row>
    <row r="471" spans="7:17">
      <c r="G471" s="179"/>
      <c r="H471" s="179"/>
      <c r="I471" s="179"/>
      <c r="J471" s="179"/>
      <c r="K471" s="179"/>
      <c r="L471" s="162"/>
      <c r="M471" s="162"/>
      <c r="N471" s="162">
        <f t="shared" si="50"/>
        <v>0.78615516241069894</v>
      </c>
      <c r="O471" s="162">
        <f t="shared" si="50"/>
        <v>0.82149491734194557</v>
      </c>
      <c r="P471" s="177"/>
      <c r="Q471" s="5" t="s">
        <v>4</v>
      </c>
    </row>
    <row r="472" spans="7:17">
      <c r="G472" s="179"/>
      <c r="H472" s="179"/>
      <c r="I472" s="179"/>
      <c r="J472" s="179"/>
      <c r="K472" s="179"/>
      <c r="L472" s="162"/>
      <c r="M472" s="162">
        <f t="shared" ref="M472" si="51">+M467/M497</f>
        <v>0.76627367447009287</v>
      </c>
      <c r="N472" s="162">
        <f t="shared" si="50"/>
        <v>0.78528542130365009</v>
      </c>
      <c r="O472" s="162">
        <f t="shared" si="50"/>
        <v>0.82318569194468372</v>
      </c>
      <c r="P472" s="177"/>
      <c r="Q472" s="5" t="s">
        <v>5</v>
      </c>
    </row>
    <row r="473" spans="7:17">
      <c r="G473" s="179"/>
      <c r="H473" s="179"/>
      <c r="I473" s="179"/>
      <c r="J473" s="179"/>
      <c r="K473" s="179"/>
      <c r="L473" s="162">
        <f t="shared" ref="L473:M473" si="52">+L468/L498</f>
        <v>0.90727739414534048</v>
      </c>
      <c r="M473" s="162">
        <f t="shared" si="52"/>
        <v>0.75820643534511512</v>
      </c>
      <c r="N473" s="162">
        <f>+N468/N498</f>
        <v>0.79246295158157098</v>
      </c>
      <c r="O473" s="162">
        <f>+O468/O498</f>
        <v>0.83371882894682203</v>
      </c>
      <c r="P473" s="177"/>
      <c r="Q473" s="5" t="s">
        <v>21</v>
      </c>
    </row>
    <row r="474" spans="7:17">
      <c r="H474" s="180"/>
      <c r="I474" s="180"/>
      <c r="J474" s="180"/>
      <c r="K474" s="180"/>
      <c r="L474" s="181" t="s">
        <v>125</v>
      </c>
      <c r="M474" s="182"/>
      <c r="N474" s="182"/>
      <c r="O474" s="183"/>
      <c r="P474" s="10"/>
    </row>
    <row r="475" spans="7:17">
      <c r="J475" s="176"/>
      <c r="K475" s="176"/>
      <c r="L475" s="184"/>
      <c r="M475" s="184"/>
      <c r="N475" s="184">
        <v>10186.550999999999</v>
      </c>
      <c r="O475" s="184">
        <v>8270.1589999999997</v>
      </c>
      <c r="P475" s="177">
        <f>+O475/N475-1</f>
        <v>-0.1881296230686913</v>
      </c>
      <c r="Q475" s="5" t="s">
        <v>3</v>
      </c>
    </row>
    <row r="476" spans="7:17">
      <c r="J476" s="176"/>
      <c r="K476" s="176"/>
      <c r="L476" s="185"/>
      <c r="M476" s="185"/>
      <c r="N476" s="185">
        <v>9269.5429999999997</v>
      </c>
      <c r="O476" s="185">
        <v>10050.496999999999</v>
      </c>
      <c r="P476" s="177">
        <f>+O476/N476-1</f>
        <v>8.4249460841812729E-2</v>
      </c>
      <c r="Q476" s="5" t="s">
        <v>4</v>
      </c>
    </row>
    <row r="477" spans="7:17">
      <c r="J477" s="176"/>
      <c r="K477" s="176"/>
      <c r="L477" s="185"/>
      <c r="M477" s="185">
        <v>8929.5879999999997</v>
      </c>
      <c r="N477" s="185">
        <v>9739.1910000000007</v>
      </c>
      <c r="O477" s="185">
        <v>10677.058999999999</v>
      </c>
      <c r="P477" s="177">
        <f>+O477/N477-1</f>
        <v>9.6298347573222198E-2</v>
      </c>
      <c r="Q477" s="5" t="s">
        <v>5</v>
      </c>
    </row>
    <row r="478" spans="7:17">
      <c r="I478" s="178"/>
      <c r="J478" s="176"/>
      <c r="K478" s="176"/>
      <c r="L478" s="186">
        <v>3124.5630000000001</v>
      </c>
      <c r="M478" s="186">
        <v>9708.8989999999994</v>
      </c>
      <c r="N478" s="186">
        <v>10340.127</v>
      </c>
      <c r="O478" s="186">
        <v>10733.415000000001</v>
      </c>
      <c r="P478" s="177">
        <f>+O478/N478-1</f>
        <v>3.8035122779439767E-2</v>
      </c>
      <c r="Q478" s="5" t="s">
        <v>21</v>
      </c>
    </row>
    <row r="479" spans="7:17">
      <c r="H479" s="180"/>
      <c r="I479" s="180"/>
      <c r="J479" s="180"/>
      <c r="K479" s="180"/>
      <c r="L479" s="181" t="s">
        <v>126</v>
      </c>
      <c r="M479" s="182"/>
      <c r="N479" s="182"/>
      <c r="O479" s="183"/>
      <c r="P479" s="10"/>
    </row>
    <row r="480" spans="7:17">
      <c r="G480" s="179"/>
      <c r="H480" s="179"/>
      <c r="I480" s="179"/>
      <c r="J480" s="179"/>
      <c r="K480" s="179"/>
      <c r="L480" s="166"/>
      <c r="M480" s="166"/>
      <c r="N480" s="166">
        <f t="shared" ref="N480:O482" si="53">+N475/N495</f>
        <v>0.22713333524050203</v>
      </c>
      <c r="O480" s="166">
        <f t="shared" si="53"/>
        <v>0.14710184782159957</v>
      </c>
      <c r="P480" s="177"/>
      <c r="Q480" s="5" t="s">
        <v>3</v>
      </c>
    </row>
    <row r="481" spans="7:17">
      <c r="G481" s="179"/>
      <c r="H481" s="179"/>
      <c r="I481" s="179"/>
      <c r="J481" s="179"/>
      <c r="K481" s="179"/>
      <c r="L481" s="166"/>
      <c r="M481" s="166"/>
      <c r="N481" s="166">
        <f t="shared" si="53"/>
        <v>0.19924416321235772</v>
      </c>
      <c r="O481" s="166">
        <f t="shared" si="53"/>
        <v>0.16526952309208359</v>
      </c>
      <c r="P481" s="177"/>
      <c r="Q481" s="5" t="s">
        <v>4</v>
      </c>
    </row>
    <row r="482" spans="7:17">
      <c r="G482" s="179"/>
      <c r="H482" s="179"/>
      <c r="I482" s="179"/>
      <c r="J482" s="179"/>
      <c r="K482" s="179"/>
      <c r="L482" s="166"/>
      <c r="M482" s="166">
        <f t="shared" ref="M482" si="54">+M477/M497</f>
        <v>0.22281618770163084</v>
      </c>
      <c r="N482" s="166">
        <f t="shared" si="53"/>
        <v>0.20179690831401878</v>
      </c>
      <c r="O482" s="166">
        <f t="shared" si="53"/>
        <v>0.16263799533731002</v>
      </c>
      <c r="P482" s="177"/>
      <c r="Q482" s="5" t="s">
        <v>5</v>
      </c>
    </row>
    <row r="483" spans="7:17">
      <c r="G483" s="179"/>
      <c r="H483" s="179"/>
      <c r="I483" s="179"/>
      <c r="J483" s="179"/>
      <c r="K483" s="179"/>
      <c r="L483" s="166">
        <f t="shared" ref="L483:M483" si="55">+L478/L498</f>
        <v>8.119940894155217E-2</v>
      </c>
      <c r="M483" s="166">
        <f t="shared" si="55"/>
        <v>0.22663030148912994</v>
      </c>
      <c r="N483" s="166">
        <f>+N478/N498</f>
        <v>0.1967855344540024</v>
      </c>
      <c r="O483" s="166">
        <f>+O478/O498</f>
        <v>0.15183698603423931</v>
      </c>
      <c r="P483" s="177"/>
      <c r="Q483" s="5" t="s">
        <v>21</v>
      </c>
    </row>
    <row r="484" spans="7:17">
      <c r="H484" s="169"/>
      <c r="I484" s="169"/>
      <c r="J484" s="169"/>
      <c r="K484" s="169"/>
      <c r="L484" s="187" t="s">
        <v>127</v>
      </c>
      <c r="M484" s="188"/>
      <c r="N484" s="188"/>
      <c r="O484" s="189"/>
      <c r="P484" s="10"/>
    </row>
    <row r="485" spans="7:17">
      <c r="J485" s="176"/>
      <c r="K485" s="176"/>
      <c r="L485" s="184"/>
      <c r="M485" s="184"/>
      <c r="N485" s="184">
        <v>631.98500000000001</v>
      </c>
      <c r="O485" s="184">
        <v>658.85</v>
      </c>
      <c r="P485" s="177">
        <f>+O485/N485-1</f>
        <v>4.2508920306652875E-2</v>
      </c>
      <c r="Q485" s="5" t="s">
        <v>3</v>
      </c>
    </row>
    <row r="486" spans="7:17">
      <c r="J486" s="176"/>
      <c r="K486" s="176"/>
      <c r="L486" s="185"/>
      <c r="M486" s="185"/>
      <c r="N486" s="185">
        <v>679.27499999999998</v>
      </c>
      <c r="O486" s="185">
        <v>804.89099999999996</v>
      </c>
      <c r="P486" s="177">
        <f>+O486/N486-1</f>
        <v>0.18492657612896091</v>
      </c>
      <c r="Q486" s="5" t="s">
        <v>4</v>
      </c>
    </row>
    <row r="487" spans="7:17">
      <c r="J487" s="176"/>
      <c r="K487" s="176"/>
      <c r="L487" s="185"/>
      <c r="M487" s="185">
        <v>437.23500000000001</v>
      </c>
      <c r="N487" s="185">
        <v>623.43700000000001</v>
      </c>
      <c r="O487" s="185">
        <v>930.66399999999999</v>
      </c>
      <c r="P487" s="177">
        <f>+O487/N487-1</f>
        <v>0.4927955831944526</v>
      </c>
      <c r="Q487" s="5" t="s">
        <v>5</v>
      </c>
    </row>
    <row r="488" spans="7:17">
      <c r="I488" s="178"/>
      <c r="J488" s="176"/>
      <c r="K488" s="176"/>
      <c r="L488" s="186">
        <v>443.41399999999999</v>
      </c>
      <c r="M488" s="186">
        <v>649.59799999999996</v>
      </c>
      <c r="N488" s="186">
        <v>564.94000000000005</v>
      </c>
      <c r="O488" s="186">
        <v>1021.0650000000001</v>
      </c>
      <c r="P488" s="177">
        <f>+O488/N488-1</f>
        <v>0.80738662512833215</v>
      </c>
      <c r="Q488" s="5" t="s">
        <v>21</v>
      </c>
    </row>
    <row r="489" spans="7:17">
      <c r="H489" s="169"/>
      <c r="I489" s="169"/>
      <c r="J489" s="169"/>
      <c r="K489" s="169"/>
      <c r="L489" s="187" t="s">
        <v>128</v>
      </c>
      <c r="M489" s="188"/>
      <c r="N489" s="188"/>
      <c r="O489" s="189"/>
      <c r="P489" s="10"/>
    </row>
    <row r="490" spans="7:17">
      <c r="G490" s="190"/>
      <c r="H490" s="190"/>
      <c r="I490" s="190"/>
      <c r="J490" s="190"/>
      <c r="K490" s="190"/>
      <c r="L490" s="166"/>
      <c r="M490" s="166"/>
      <c r="N490" s="166">
        <f t="shared" ref="N490:O492" si="56">+N485/N495</f>
        <v>1.4091605772353046E-2</v>
      </c>
      <c r="O490" s="166">
        <f t="shared" si="56"/>
        <v>1.171900714814079E-2</v>
      </c>
      <c r="P490" s="177"/>
      <c r="Q490" s="5" t="s">
        <v>3</v>
      </c>
    </row>
    <row r="491" spans="7:17">
      <c r="G491" s="190"/>
      <c r="H491" s="190"/>
      <c r="I491" s="190"/>
      <c r="J491" s="190"/>
      <c r="K491" s="190"/>
      <c r="L491" s="166"/>
      <c r="M491" s="166"/>
      <c r="N491" s="166">
        <f t="shared" si="56"/>
        <v>1.4600674376943318E-2</v>
      </c>
      <c r="O491" s="166">
        <f t="shared" si="56"/>
        <v>1.3235559565970742E-2</v>
      </c>
      <c r="P491" s="177"/>
      <c r="Q491" s="5" t="s">
        <v>4</v>
      </c>
    </row>
    <row r="492" spans="7:17">
      <c r="G492" s="190"/>
      <c r="H492" s="190"/>
      <c r="I492" s="190"/>
      <c r="J492" s="190"/>
      <c r="K492" s="190"/>
      <c r="L492" s="166"/>
      <c r="M492" s="166">
        <f t="shared" ref="M492" si="57">+M487/M497</f>
        <v>1.0910137828276351E-2</v>
      </c>
      <c r="N492" s="166">
        <f t="shared" si="56"/>
        <v>1.2917670382331235E-2</v>
      </c>
      <c r="O492" s="166">
        <f t="shared" si="56"/>
        <v>1.4176312718006177E-2</v>
      </c>
      <c r="P492" s="177"/>
      <c r="Q492" s="5" t="s">
        <v>5</v>
      </c>
    </row>
    <row r="493" spans="7:17">
      <c r="G493" s="190"/>
      <c r="H493" s="190"/>
      <c r="I493" s="190"/>
      <c r="J493" s="190"/>
      <c r="K493" s="190"/>
      <c r="L493" s="166">
        <f t="shared" ref="L493:M493" si="58">+L488/L498</f>
        <v>1.1523196913107341E-2</v>
      </c>
      <c r="M493" s="166">
        <f t="shared" si="58"/>
        <v>1.5163263165755028E-2</v>
      </c>
      <c r="N493" s="166">
        <f>+N488/N498</f>
        <v>1.075151396442656E-2</v>
      </c>
      <c r="O493" s="166">
        <f>+O488/O498</f>
        <v>1.4444185018938571E-2</v>
      </c>
      <c r="P493" s="177"/>
      <c r="Q493" s="5" t="s">
        <v>21</v>
      </c>
    </row>
    <row r="494" spans="7:17">
      <c r="H494" s="169"/>
      <c r="I494" s="169"/>
      <c r="J494" s="169"/>
      <c r="K494" s="169"/>
      <c r="L494" s="173" t="s">
        <v>129</v>
      </c>
      <c r="M494" s="174"/>
      <c r="N494" s="174"/>
      <c r="O494" s="175"/>
      <c r="P494" s="10"/>
    </row>
    <row r="495" spans="7:17">
      <c r="G495" s="178"/>
      <c r="H495" s="178"/>
      <c r="I495" s="178"/>
      <c r="J495" s="176"/>
      <c r="K495" s="176"/>
      <c r="L495" s="62"/>
      <c r="M495" s="62"/>
      <c r="N495" s="62">
        <f t="shared" ref="L495:Q498" si="59">+N465+N475+N485</f>
        <v>44848.330999999998</v>
      </c>
      <c r="O495" s="62">
        <f t="shared" si="59"/>
        <v>56220.633000000002</v>
      </c>
      <c r="P495" s="177">
        <f>+O495/N495-1</f>
        <v>0.25357246850501536</v>
      </c>
      <c r="Q495" s="5" t="s">
        <v>3</v>
      </c>
    </row>
    <row r="496" spans="7:17">
      <c r="G496" s="178"/>
      <c r="H496" s="178"/>
      <c r="I496" s="178"/>
      <c r="J496" s="176"/>
      <c r="K496" s="176"/>
      <c r="L496" s="62"/>
      <c r="M496" s="62"/>
      <c r="N496" s="62">
        <f t="shared" si="59"/>
        <v>46523.536</v>
      </c>
      <c r="O496" s="62">
        <f t="shared" si="59"/>
        <v>60812.767000000007</v>
      </c>
      <c r="P496" s="177">
        <f>+O496/N496-1</f>
        <v>0.30713983133182321</v>
      </c>
      <c r="Q496" s="5" t="s">
        <v>4</v>
      </c>
    </row>
    <row r="497" spans="7:17">
      <c r="G497" s="178"/>
      <c r="H497" s="178"/>
      <c r="I497" s="178"/>
      <c r="J497" s="176"/>
      <c r="K497" s="176"/>
      <c r="L497" s="62"/>
      <c r="M497" s="62">
        <f t="shared" si="59"/>
        <v>40076.028999999995</v>
      </c>
      <c r="N497" s="62">
        <f t="shared" si="59"/>
        <v>48262.34</v>
      </c>
      <c r="O497" s="62">
        <f t="shared" si="59"/>
        <v>65649.229000000007</v>
      </c>
      <c r="P497" s="177">
        <f>+O497/N497-1</f>
        <v>0.36025789466486735</v>
      </c>
      <c r="Q497" s="5" t="s">
        <v>5</v>
      </c>
    </row>
    <row r="498" spans="7:17">
      <c r="G498" s="178"/>
      <c r="H498" s="178"/>
      <c r="I498" s="178"/>
      <c r="J498" s="176"/>
      <c r="K498" s="176"/>
      <c r="L498" s="62">
        <f t="shared" si="59"/>
        <v>38480.119999999995</v>
      </c>
      <c r="M498" s="62">
        <f t="shared" si="59"/>
        <v>42840.250999999997</v>
      </c>
      <c r="N498" s="62">
        <f t="shared" si="59"/>
        <v>52545.158000000003</v>
      </c>
      <c r="O498" s="62">
        <f t="shared" si="59"/>
        <v>70690.385000000009</v>
      </c>
      <c r="P498" s="177">
        <f>+O498/N498-1</f>
        <v>0.34532633815660052</v>
      </c>
      <c r="Q498" s="5" t="s">
        <v>21</v>
      </c>
    </row>
    <row r="499" spans="7:17">
      <c r="I499" s="179"/>
      <c r="J499" s="179"/>
      <c r="K499" s="179"/>
      <c r="L499" s="168"/>
      <c r="M499" s="168">
        <f t="shared" ref="M499:N499" si="60">+M498/L498-1</f>
        <v>0.11330866431809472</v>
      </c>
      <c r="N499" s="168">
        <f t="shared" si="60"/>
        <v>0.22653711809484989</v>
      </c>
      <c r="O499" s="168">
        <f>+O498/N498-1</f>
        <v>0.34532633815660052</v>
      </c>
      <c r="P499" s="177"/>
      <c r="Q499" s="5" t="s">
        <v>115</v>
      </c>
    </row>
    <row r="500" spans="7:17">
      <c r="H500" s="169"/>
      <c r="I500" s="169"/>
      <c r="J500" s="169"/>
      <c r="K500" s="169"/>
      <c r="L500" s="173" t="s">
        <v>130</v>
      </c>
      <c r="M500" s="174"/>
      <c r="N500" s="174"/>
      <c r="O500" s="175"/>
      <c r="P500" s="10"/>
    </row>
    <row r="501" spans="7:17">
      <c r="G501" s="178"/>
      <c r="H501" s="178"/>
      <c r="I501" s="178"/>
      <c r="J501" s="176"/>
      <c r="K501" s="176"/>
      <c r="L501" s="184"/>
      <c r="M501" s="184"/>
      <c r="N501" s="184">
        <v>2270.7240000000002</v>
      </c>
      <c r="O501" s="184">
        <v>2292.4110000000001</v>
      </c>
      <c r="P501" s="177"/>
      <c r="Q501" s="5" t="s">
        <v>3</v>
      </c>
    </row>
    <row r="502" spans="7:17">
      <c r="G502" s="178"/>
      <c r="H502" s="178"/>
      <c r="I502" s="178"/>
      <c r="J502" s="176"/>
      <c r="K502" s="176"/>
      <c r="L502" s="185"/>
      <c r="M502" s="185"/>
      <c r="N502" s="185">
        <v>2265.444</v>
      </c>
      <c r="O502" s="185">
        <v>2353.6170000000002</v>
      </c>
      <c r="P502" s="177"/>
      <c r="Q502" s="5" t="s">
        <v>4</v>
      </c>
    </row>
    <row r="503" spans="7:17">
      <c r="G503" s="178"/>
      <c r="H503" s="178"/>
      <c r="I503" s="178"/>
      <c r="J503" s="176"/>
      <c r="K503" s="176"/>
      <c r="L503" s="185"/>
      <c r="M503" s="185">
        <v>2348.9650000000001</v>
      </c>
      <c r="N503" s="185">
        <v>2263.6779999999999</v>
      </c>
      <c r="O503" s="185">
        <v>2566.9960000000001</v>
      </c>
      <c r="P503" s="177"/>
      <c r="Q503" s="5" t="s">
        <v>5</v>
      </c>
    </row>
    <row r="504" spans="7:17">
      <c r="G504" s="178"/>
      <c r="H504" s="178"/>
      <c r="I504" s="178"/>
      <c r="J504" s="176"/>
      <c r="K504" s="176"/>
      <c r="L504" s="186">
        <v>2110.6799999999998</v>
      </c>
      <c r="M504" s="186">
        <v>2333.2620000000002</v>
      </c>
      <c r="N504" s="186">
        <v>2259.7959999999998</v>
      </c>
      <c r="O504" s="186">
        <v>2793.0859999999998</v>
      </c>
      <c r="P504" s="177"/>
      <c r="Q504" s="5" t="s">
        <v>21</v>
      </c>
    </row>
    <row r="505" spans="7:17">
      <c r="H505" s="169"/>
      <c r="I505" s="169"/>
      <c r="J505" s="169"/>
      <c r="K505" s="169"/>
      <c r="L505" s="173" t="s">
        <v>131</v>
      </c>
      <c r="M505" s="174"/>
      <c r="N505" s="174"/>
      <c r="O505" s="175"/>
      <c r="P505" s="10"/>
    </row>
    <row r="506" spans="7:17">
      <c r="G506" s="179"/>
      <c r="H506" s="179"/>
      <c r="I506" s="179"/>
      <c r="J506" s="179"/>
      <c r="K506" s="179"/>
      <c r="L506" s="157"/>
      <c r="M506" s="157"/>
      <c r="N506" s="157">
        <f t="shared" ref="L506:P509" si="61">+N501/N485</f>
        <v>3.5930029984888883</v>
      </c>
      <c r="O506" s="157">
        <f>+O501/O485</f>
        <v>3.4794126128860894</v>
      </c>
      <c r="P506" s="177"/>
      <c r="Q506" s="5" t="s">
        <v>3</v>
      </c>
    </row>
    <row r="507" spans="7:17">
      <c r="G507" s="179"/>
      <c r="H507" s="179"/>
      <c r="I507" s="179"/>
      <c r="J507" s="179"/>
      <c r="K507" s="179"/>
      <c r="L507" s="162"/>
      <c r="M507" s="162"/>
      <c r="N507" s="162">
        <f t="shared" si="61"/>
        <v>3.3350910897648229</v>
      </c>
      <c r="O507" s="162">
        <f>+O502/O486</f>
        <v>2.9241437660503102</v>
      </c>
      <c r="P507" s="177"/>
      <c r="Q507" s="5" t="s">
        <v>4</v>
      </c>
    </row>
    <row r="508" spans="7:17">
      <c r="G508" s="179"/>
      <c r="H508" s="179"/>
      <c r="I508" s="179"/>
      <c r="J508" s="179"/>
      <c r="K508" s="179"/>
      <c r="L508" s="162"/>
      <c r="M508" s="162">
        <f t="shared" si="61"/>
        <v>5.3723169462645943</v>
      </c>
      <c r="N508" s="162">
        <f t="shared" si="61"/>
        <v>3.6309651175660087</v>
      </c>
      <c r="O508" s="162">
        <f>+O503/O487</f>
        <v>2.7582414276258671</v>
      </c>
      <c r="P508" s="177"/>
      <c r="Q508" s="5" t="s">
        <v>5</v>
      </c>
    </row>
    <row r="509" spans="7:17">
      <c r="G509" s="179"/>
      <c r="H509" s="179"/>
      <c r="I509" s="179"/>
      <c r="J509" s="179"/>
      <c r="K509" s="179"/>
      <c r="L509" s="191">
        <f t="shared" si="61"/>
        <v>4.760066213516037</v>
      </c>
      <c r="M509" s="191">
        <f t="shared" si="61"/>
        <v>3.5918552704903655</v>
      </c>
      <c r="N509" s="191">
        <f t="shared" si="61"/>
        <v>4.0000637235812642</v>
      </c>
      <c r="O509" s="191">
        <f>+O504/O488</f>
        <v>2.7354634621694012</v>
      </c>
      <c r="P509" s="177"/>
      <c r="Q509" s="5" t="s">
        <v>21</v>
      </c>
    </row>
    <row r="510" spans="7:17">
      <c r="H510" s="169"/>
      <c r="I510" s="169"/>
      <c r="J510" s="169"/>
      <c r="K510" s="169"/>
      <c r="L510" s="170" t="s">
        <v>113</v>
      </c>
      <c r="M510" s="171"/>
      <c r="N510" s="171"/>
      <c r="O510" s="172"/>
      <c r="P510" s="10"/>
    </row>
    <row r="511" spans="7:17">
      <c r="H511" s="169"/>
      <c r="I511" s="169"/>
      <c r="J511" s="169"/>
      <c r="K511" s="169"/>
      <c r="L511" s="173" t="s">
        <v>123</v>
      </c>
      <c r="M511" s="174"/>
      <c r="N511" s="174"/>
      <c r="O511" s="175"/>
      <c r="P511" s="10"/>
    </row>
    <row r="512" spans="7:17">
      <c r="J512" s="176"/>
      <c r="K512" s="176"/>
      <c r="L512" s="62"/>
      <c r="M512" s="62"/>
      <c r="N512" s="62">
        <v>6035.9549999999999</v>
      </c>
      <c r="O512" s="62">
        <v>6981.674</v>
      </c>
      <c r="P512" s="177">
        <f>+O512/N512-1</f>
        <v>0.15668092290283808</v>
      </c>
      <c r="Q512" s="5" t="s">
        <v>3</v>
      </c>
    </row>
    <row r="513" spans="7:17">
      <c r="J513" s="176"/>
      <c r="K513" s="176"/>
      <c r="L513" s="62"/>
      <c r="M513" s="62"/>
      <c r="N513" s="62">
        <v>5790.6629999999996</v>
      </c>
      <c r="O513" s="62">
        <v>7025.3209999999999</v>
      </c>
      <c r="P513" s="177">
        <f>+O513/N513-1</f>
        <v>0.21321530885150808</v>
      </c>
      <c r="Q513" s="5" t="s">
        <v>4</v>
      </c>
    </row>
    <row r="514" spans="7:17">
      <c r="J514" s="176"/>
      <c r="K514" s="176"/>
      <c r="L514" s="62"/>
      <c r="M514" s="62">
        <v>6236.9560000000001</v>
      </c>
      <c r="N514" s="62">
        <v>6219.4059999999999</v>
      </c>
      <c r="O514" s="62">
        <v>6859.8819999999996</v>
      </c>
      <c r="P514" s="177">
        <f>+O514/N514-1</f>
        <v>0.10298025245497722</v>
      </c>
      <c r="Q514" s="5" t="s">
        <v>5</v>
      </c>
    </row>
    <row r="515" spans="7:17">
      <c r="I515" s="178"/>
      <c r="J515" s="176"/>
      <c r="K515" s="176"/>
      <c r="L515" s="62">
        <v>8101.3770000000004</v>
      </c>
      <c r="M515" s="62">
        <v>5927.8720000000003</v>
      </c>
      <c r="N515" s="62">
        <v>6128.8909999999996</v>
      </c>
      <c r="O515" s="62">
        <v>6764.3159999999998</v>
      </c>
      <c r="P515" s="177">
        <f>+O515/N515-1</f>
        <v>0.10367699474505265</v>
      </c>
      <c r="Q515" s="5" t="s">
        <v>21</v>
      </c>
    </row>
    <row r="516" spans="7:17">
      <c r="H516" s="169"/>
      <c r="I516" s="169"/>
      <c r="J516" s="169"/>
      <c r="K516" s="169"/>
      <c r="L516" s="173" t="s">
        <v>124</v>
      </c>
      <c r="M516" s="174"/>
      <c r="N516" s="174"/>
      <c r="O516" s="175"/>
      <c r="P516" s="10"/>
    </row>
    <row r="517" spans="7:17">
      <c r="G517" s="179"/>
      <c r="H517" s="179"/>
      <c r="I517" s="179"/>
      <c r="J517" s="179"/>
      <c r="K517" s="179"/>
      <c r="L517" s="162"/>
      <c r="M517" s="162"/>
      <c r="N517" s="162">
        <f t="shared" ref="N517:O518" si="62">+N512/N542</f>
        <v>0.71226540556831452</v>
      </c>
      <c r="O517" s="162">
        <f t="shared" si="62"/>
        <v>0.73661844062981185</v>
      </c>
      <c r="P517" s="177"/>
      <c r="Q517" s="5" t="s">
        <v>3</v>
      </c>
    </row>
    <row r="518" spans="7:17">
      <c r="G518" s="179"/>
      <c r="H518" s="179"/>
      <c r="I518" s="179"/>
      <c r="J518" s="179"/>
      <c r="K518" s="179"/>
      <c r="L518" s="162"/>
      <c r="M518" s="162"/>
      <c r="N518" s="162">
        <f t="shared" si="62"/>
        <v>0.69484056554746143</v>
      </c>
      <c r="O518" s="162">
        <f t="shared" si="62"/>
        <v>0.71348589215937697</v>
      </c>
      <c r="P518" s="177"/>
      <c r="Q518" s="5" t="s">
        <v>4</v>
      </c>
    </row>
    <row r="519" spans="7:17">
      <c r="G519" s="179"/>
      <c r="H519" s="179"/>
      <c r="I519" s="179"/>
      <c r="J519" s="179"/>
      <c r="K519" s="179"/>
      <c r="L519" s="162"/>
      <c r="M519" s="162">
        <f t="shared" ref="M519:O519" si="63">+M514/M544</f>
        <v>0.72398815933795191</v>
      </c>
      <c r="N519" s="162">
        <f t="shared" si="63"/>
        <v>0.74500053304967895</v>
      </c>
      <c r="O519" s="162">
        <f t="shared" si="63"/>
        <v>0.67150340157563249</v>
      </c>
      <c r="P519" s="177"/>
      <c r="Q519" s="5" t="s">
        <v>5</v>
      </c>
    </row>
    <row r="520" spans="7:17">
      <c r="G520" s="179"/>
      <c r="H520" s="179"/>
      <c r="I520" s="179"/>
      <c r="J520" s="179"/>
      <c r="K520" s="179"/>
      <c r="L520" s="162">
        <f t="shared" ref="L520:M520" si="64">+L515/L545</f>
        <v>0.85284062402163707</v>
      </c>
      <c r="M520" s="162">
        <f t="shared" si="64"/>
        <v>0.69813993744634728</v>
      </c>
      <c r="N520" s="162">
        <f>+N515/N545</f>
        <v>0.68763186436593304</v>
      </c>
      <c r="O520" s="162">
        <f>+O515/O545</f>
        <v>0.63965126828296826</v>
      </c>
      <c r="P520" s="177"/>
      <c r="Q520" s="5" t="s">
        <v>21</v>
      </c>
    </row>
    <row r="521" spans="7:17">
      <c r="H521" s="180"/>
      <c r="I521" s="180"/>
      <c r="J521" s="180"/>
      <c r="K521" s="180"/>
      <c r="L521" s="181" t="s">
        <v>125</v>
      </c>
      <c r="M521" s="182"/>
      <c r="N521" s="182"/>
      <c r="O521" s="183"/>
      <c r="P521" s="10"/>
    </row>
    <row r="522" spans="7:17">
      <c r="J522" s="176"/>
      <c r="K522" s="176"/>
      <c r="L522" s="184"/>
      <c r="M522" s="184"/>
      <c r="N522" s="184">
        <v>2270.3719999999998</v>
      </c>
      <c r="O522" s="184">
        <v>2332.0749999999998</v>
      </c>
      <c r="P522" s="177">
        <f>+O522/N522-1</f>
        <v>2.7177484570810373E-2</v>
      </c>
      <c r="Q522" s="5" t="s">
        <v>3</v>
      </c>
    </row>
    <row r="523" spans="7:17">
      <c r="J523" s="176"/>
      <c r="K523" s="176"/>
      <c r="L523" s="185"/>
      <c r="M523" s="185"/>
      <c r="N523" s="185">
        <v>2368.971</v>
      </c>
      <c r="O523" s="185">
        <v>2642.078</v>
      </c>
      <c r="P523" s="177">
        <f>+O523/N523-1</f>
        <v>0.11528507524997145</v>
      </c>
      <c r="Q523" s="5" t="s">
        <v>4</v>
      </c>
    </row>
    <row r="524" spans="7:17">
      <c r="J524" s="176"/>
      <c r="K524" s="176"/>
      <c r="L524" s="185"/>
      <c r="M524" s="185">
        <v>2226.471</v>
      </c>
      <c r="N524" s="185">
        <v>1951.403</v>
      </c>
      <c r="O524" s="185">
        <v>3135.34</v>
      </c>
      <c r="P524" s="177">
        <f>+O524/N524-1</f>
        <v>0.6067106589464093</v>
      </c>
      <c r="Q524" s="5" t="s">
        <v>5</v>
      </c>
    </row>
    <row r="525" spans="7:17">
      <c r="I525" s="178"/>
      <c r="J525" s="176"/>
      <c r="K525" s="176"/>
      <c r="L525" s="186">
        <v>1225.5909999999999</v>
      </c>
      <c r="M525" s="186">
        <v>2362.6460000000002</v>
      </c>
      <c r="N525" s="186">
        <v>2616.864</v>
      </c>
      <c r="O525" s="186">
        <v>3546.5790000000002</v>
      </c>
      <c r="P525" s="177">
        <f>+O525/N525-1</f>
        <v>0.35527830257896476</v>
      </c>
      <c r="Q525" s="5" t="s">
        <v>21</v>
      </c>
    </row>
    <row r="526" spans="7:17">
      <c r="H526" s="180"/>
      <c r="I526" s="180"/>
      <c r="J526" s="180"/>
      <c r="K526" s="180"/>
      <c r="L526" s="181" t="s">
        <v>126</v>
      </c>
      <c r="M526" s="182"/>
      <c r="N526" s="182"/>
      <c r="O526" s="183"/>
      <c r="P526" s="10"/>
    </row>
    <row r="527" spans="7:17">
      <c r="G527" s="179"/>
      <c r="H527" s="179"/>
      <c r="I527" s="179"/>
      <c r="J527" s="179"/>
      <c r="K527" s="179"/>
      <c r="L527" s="166"/>
      <c r="M527" s="166"/>
      <c r="N527" s="166">
        <f t="shared" ref="N527:O528" si="65">+N522/N542</f>
        <v>0.26791244026354488</v>
      </c>
      <c r="O527" s="166">
        <f t="shared" si="65"/>
        <v>0.24605122638664714</v>
      </c>
      <c r="P527" s="177"/>
      <c r="Q527" s="5" t="s">
        <v>3</v>
      </c>
    </row>
    <row r="528" spans="7:17">
      <c r="G528" s="179"/>
      <c r="H528" s="179"/>
      <c r="I528" s="179"/>
      <c r="J528" s="179"/>
      <c r="K528" s="179"/>
      <c r="L528" s="166"/>
      <c r="M528" s="166"/>
      <c r="N528" s="166">
        <f t="shared" si="65"/>
        <v>0.28426056729696331</v>
      </c>
      <c r="O528" s="166">
        <f t="shared" si="65"/>
        <v>0.26832729479331441</v>
      </c>
      <c r="P528" s="177"/>
      <c r="Q528" s="5" t="s">
        <v>4</v>
      </c>
    </row>
    <row r="529" spans="7:17">
      <c r="G529" s="179"/>
      <c r="H529" s="179"/>
      <c r="I529" s="179"/>
      <c r="J529" s="179"/>
      <c r="K529" s="179"/>
      <c r="L529" s="166"/>
      <c r="M529" s="166">
        <f t="shared" ref="M529:O529" si="66">+M524/M544</f>
        <v>0.25844957718305678</v>
      </c>
      <c r="N529" s="166">
        <f t="shared" si="66"/>
        <v>0.23375162759831772</v>
      </c>
      <c r="O529" s="166">
        <f t="shared" si="66"/>
        <v>0.30691365756672545</v>
      </c>
      <c r="P529" s="177"/>
      <c r="Q529" s="5" t="s">
        <v>5</v>
      </c>
    </row>
    <row r="530" spans="7:17">
      <c r="G530" s="179"/>
      <c r="H530" s="179"/>
      <c r="I530" s="179"/>
      <c r="J530" s="179"/>
      <c r="K530" s="179"/>
      <c r="L530" s="166">
        <f t="shared" ref="L530:M530" si="67">+L525/L545</f>
        <v>0.12901927576451533</v>
      </c>
      <c r="M530" s="166">
        <f t="shared" si="67"/>
        <v>0.27825457949292132</v>
      </c>
      <c r="N530" s="166">
        <f>+N525/N545</f>
        <v>0.29359945724472719</v>
      </c>
      <c r="O530" s="166">
        <f>+O525/O545</f>
        <v>0.33537371042626357</v>
      </c>
      <c r="P530" s="177"/>
      <c r="Q530" s="5" t="s">
        <v>21</v>
      </c>
    </row>
    <row r="531" spans="7:17">
      <c r="H531" s="169"/>
      <c r="I531" s="169"/>
      <c r="J531" s="169"/>
      <c r="K531" s="169"/>
      <c r="L531" s="187" t="s">
        <v>127</v>
      </c>
      <c r="M531" s="188"/>
      <c r="N531" s="188"/>
      <c r="O531" s="189"/>
      <c r="P531" s="10"/>
    </row>
    <row r="532" spans="7:17">
      <c r="J532" s="176"/>
      <c r="K532" s="176"/>
      <c r="L532" s="184"/>
      <c r="M532" s="184"/>
      <c r="N532" s="184">
        <v>167.97900000000001</v>
      </c>
      <c r="O532" s="184">
        <v>164.25700000000001</v>
      </c>
      <c r="P532" s="177">
        <f>+O532/N532-1</f>
        <v>-2.2157531596211477E-2</v>
      </c>
      <c r="Q532" s="5" t="s">
        <v>3</v>
      </c>
    </row>
    <row r="533" spans="7:17">
      <c r="J533" s="176"/>
      <c r="K533" s="176"/>
      <c r="L533" s="185"/>
      <c r="M533" s="185"/>
      <c r="N533" s="185">
        <v>174.167</v>
      </c>
      <c r="O533" s="185">
        <v>179.07599999999999</v>
      </c>
      <c r="P533" s="177">
        <f>+O533/N533-1</f>
        <v>2.8185591989297487E-2</v>
      </c>
      <c r="Q533" s="5" t="s">
        <v>4</v>
      </c>
    </row>
    <row r="534" spans="7:17">
      <c r="J534" s="176"/>
      <c r="K534" s="176"/>
      <c r="L534" s="185"/>
      <c r="M534" s="185">
        <v>151.29400000000001</v>
      </c>
      <c r="N534" s="185">
        <v>177.381</v>
      </c>
      <c r="O534" s="185">
        <v>220.48500000000001</v>
      </c>
      <c r="P534" s="177">
        <f>+O534/N534-1</f>
        <v>0.24300235087185218</v>
      </c>
      <c r="Q534" s="5" t="s">
        <v>5</v>
      </c>
    </row>
    <row r="535" spans="7:17">
      <c r="I535" s="178"/>
      <c r="J535" s="176"/>
      <c r="K535" s="176"/>
      <c r="L535" s="186">
        <v>172.31800000000001</v>
      </c>
      <c r="M535" s="186">
        <v>200.43299999999999</v>
      </c>
      <c r="N535" s="186">
        <v>167.286</v>
      </c>
      <c r="O535" s="186">
        <v>264.11099999999999</v>
      </c>
      <c r="P535" s="177">
        <f>+O535/N535-1</f>
        <v>0.57879918223880056</v>
      </c>
      <c r="Q535" s="5" t="s">
        <v>21</v>
      </c>
    </row>
    <row r="536" spans="7:17">
      <c r="H536" s="169"/>
      <c r="I536" s="169"/>
      <c r="J536" s="169"/>
      <c r="K536" s="169"/>
      <c r="L536" s="187" t="s">
        <v>128</v>
      </c>
      <c r="M536" s="188"/>
      <c r="N536" s="188"/>
      <c r="O536" s="189"/>
      <c r="P536" s="10"/>
    </row>
    <row r="537" spans="7:17">
      <c r="G537" s="190"/>
      <c r="H537" s="190"/>
      <c r="I537" s="190"/>
      <c r="J537" s="190"/>
      <c r="K537" s="190"/>
      <c r="L537" s="166"/>
      <c r="M537" s="166"/>
      <c r="N537" s="166">
        <f t="shared" ref="N537:O538" si="68">+N532/N542</f>
        <v>1.9822154168140736E-2</v>
      </c>
      <c r="O537" s="166">
        <f t="shared" si="68"/>
        <v>1.7330332983541055E-2</v>
      </c>
      <c r="P537" s="177"/>
      <c r="Q537" s="5" t="s">
        <v>3</v>
      </c>
    </row>
    <row r="538" spans="7:17">
      <c r="G538" s="190"/>
      <c r="H538" s="190"/>
      <c r="I538" s="190"/>
      <c r="J538" s="190"/>
      <c r="K538" s="190"/>
      <c r="L538" s="166"/>
      <c r="M538" s="166"/>
      <c r="N538" s="166">
        <f t="shared" si="68"/>
        <v>2.0898867155575231E-2</v>
      </c>
      <c r="O538" s="166">
        <f t="shared" si="68"/>
        <v>1.8186813047308809E-2</v>
      </c>
      <c r="P538" s="177"/>
      <c r="Q538" s="5" t="s">
        <v>4</v>
      </c>
    </row>
    <row r="539" spans="7:17">
      <c r="G539" s="190"/>
      <c r="H539" s="190"/>
      <c r="I539" s="190"/>
      <c r="J539" s="190"/>
      <c r="K539" s="190"/>
      <c r="L539" s="166"/>
      <c r="M539" s="166">
        <f t="shared" ref="M539:O539" si="69">+M534/M544</f>
        <v>1.7562263478991369E-2</v>
      </c>
      <c r="N539" s="166">
        <f t="shared" si="69"/>
        <v>2.1247839352003247E-2</v>
      </c>
      <c r="O539" s="166">
        <f t="shared" si="69"/>
        <v>2.158294085764206E-2</v>
      </c>
      <c r="P539" s="177"/>
      <c r="Q539" s="5" t="s">
        <v>5</v>
      </c>
    </row>
    <row r="540" spans="7:17">
      <c r="G540" s="190"/>
      <c r="H540" s="190"/>
      <c r="I540" s="190"/>
      <c r="J540" s="190"/>
      <c r="K540" s="190"/>
      <c r="L540" s="166">
        <f t="shared" ref="L540:M540" si="70">+L535/L545</f>
        <v>1.8140100213847654E-2</v>
      </c>
      <c r="M540" s="166">
        <f t="shared" si="70"/>
        <v>2.3605483060731357E-2</v>
      </c>
      <c r="N540" s="166">
        <f>+N535/N545</f>
        <v>1.8768678389339846E-2</v>
      </c>
      <c r="O540" s="166">
        <f>+O535/O545</f>
        <v>2.4975021290768059E-2</v>
      </c>
      <c r="P540" s="177"/>
      <c r="Q540" s="5" t="s">
        <v>21</v>
      </c>
    </row>
    <row r="541" spans="7:17">
      <c r="H541" s="169"/>
      <c r="I541" s="169"/>
      <c r="J541" s="169"/>
      <c r="K541" s="169"/>
      <c r="L541" s="173" t="s">
        <v>129</v>
      </c>
      <c r="M541" s="174"/>
      <c r="N541" s="174"/>
      <c r="O541" s="175"/>
      <c r="P541" s="10"/>
    </row>
    <row r="542" spans="7:17">
      <c r="G542" s="178"/>
      <c r="H542" s="178"/>
      <c r="I542" s="178"/>
      <c r="J542" s="176"/>
      <c r="K542" s="176"/>
      <c r="L542" s="62"/>
      <c r="M542" s="62"/>
      <c r="N542" s="62">
        <f t="shared" ref="N542:O543" si="71">+N512+N522+N532</f>
        <v>8474.3059999999987</v>
      </c>
      <c r="O542" s="62">
        <f t="shared" si="71"/>
        <v>9478.0059999999994</v>
      </c>
      <c r="P542" s="177">
        <f>+O542/N542-1</f>
        <v>0.11844037730051293</v>
      </c>
      <c r="Q542" s="5" t="s">
        <v>3</v>
      </c>
    </row>
    <row r="543" spans="7:17">
      <c r="G543" s="178"/>
      <c r="H543" s="178"/>
      <c r="I543" s="178"/>
      <c r="J543" s="176"/>
      <c r="K543" s="176"/>
      <c r="L543" s="62"/>
      <c r="M543" s="62"/>
      <c r="N543" s="62">
        <f t="shared" si="71"/>
        <v>8333.8009999999995</v>
      </c>
      <c r="O543" s="62">
        <f t="shared" si="71"/>
        <v>9846.4749999999985</v>
      </c>
      <c r="P543" s="177">
        <f>+O543/N543-1</f>
        <v>0.18151069361987404</v>
      </c>
      <c r="Q543" s="5" t="s">
        <v>4</v>
      </c>
    </row>
    <row r="544" spans="7:17">
      <c r="G544" s="178"/>
      <c r="H544" s="178"/>
      <c r="I544" s="178"/>
      <c r="J544" s="176"/>
      <c r="K544" s="176"/>
      <c r="L544" s="62"/>
      <c r="M544" s="62">
        <f t="shared" ref="M544:O544" si="72">+M514+M524+M534</f>
        <v>8614.7209999999995</v>
      </c>
      <c r="N544" s="62">
        <f t="shared" si="72"/>
        <v>8348.19</v>
      </c>
      <c r="O544" s="62">
        <f t="shared" si="72"/>
        <v>10215.707</v>
      </c>
      <c r="P544" s="177">
        <f>+O544/N544-1</f>
        <v>0.22370322189600378</v>
      </c>
      <c r="Q544" s="5" t="s">
        <v>5</v>
      </c>
    </row>
    <row r="545" spans="7:17">
      <c r="G545" s="178"/>
      <c r="H545" s="178"/>
      <c r="I545" s="178"/>
      <c r="J545" s="176"/>
      <c r="K545" s="176"/>
      <c r="L545" s="62">
        <f t="shared" ref="L545:O545" si="73">+L515+L525+L535</f>
        <v>9499.2860000000001</v>
      </c>
      <c r="M545" s="62">
        <f t="shared" si="73"/>
        <v>8490.9510000000009</v>
      </c>
      <c r="N545" s="62">
        <f t="shared" si="73"/>
        <v>8913.0409999999993</v>
      </c>
      <c r="O545" s="62">
        <f t="shared" si="73"/>
        <v>10575.006000000001</v>
      </c>
      <c r="P545" s="177">
        <f>+O545/N545-1</f>
        <v>0.18646441769986266</v>
      </c>
      <c r="Q545" s="5" t="s">
        <v>21</v>
      </c>
    </row>
    <row r="546" spans="7:17">
      <c r="I546" s="179"/>
      <c r="J546" s="179"/>
      <c r="K546" s="179"/>
      <c r="L546" s="168"/>
      <c r="M546" s="168">
        <f t="shared" ref="M546:N546" si="74">+M545/L545-1</f>
        <v>-0.10614850421389554</v>
      </c>
      <c r="N546" s="168">
        <f t="shared" si="74"/>
        <v>4.9710568345053163E-2</v>
      </c>
      <c r="O546" s="168">
        <f>+O545/N545-1</f>
        <v>0.18646441769986266</v>
      </c>
      <c r="P546" s="177"/>
      <c r="Q546" s="5" t="s">
        <v>115</v>
      </c>
    </row>
    <row r="547" spans="7:17">
      <c r="H547" s="169"/>
      <c r="I547" s="169"/>
      <c r="J547" s="169"/>
      <c r="K547" s="169"/>
      <c r="L547" s="173" t="s">
        <v>130</v>
      </c>
      <c r="M547" s="174"/>
      <c r="N547" s="174"/>
      <c r="O547" s="175"/>
      <c r="P547" s="10"/>
    </row>
    <row r="548" spans="7:17">
      <c r="J548" s="176"/>
      <c r="K548" s="176"/>
      <c r="L548" s="184"/>
      <c r="M548" s="184"/>
      <c r="N548" s="184">
        <v>360.24</v>
      </c>
      <c r="O548" s="184">
        <v>320.048</v>
      </c>
      <c r="P548" s="177"/>
      <c r="Q548" s="5" t="s">
        <v>3</v>
      </c>
    </row>
    <row r="549" spans="7:17">
      <c r="J549" s="176"/>
      <c r="K549" s="176"/>
      <c r="L549" s="185"/>
      <c r="M549" s="185"/>
      <c r="N549" s="185">
        <v>345.45800000000003</v>
      </c>
      <c r="O549" s="185">
        <v>301.64699999999999</v>
      </c>
      <c r="P549" s="177"/>
      <c r="Q549" s="5" t="s">
        <v>4</v>
      </c>
    </row>
    <row r="550" spans="7:17">
      <c r="J550" s="176"/>
      <c r="K550" s="176"/>
      <c r="L550" s="185"/>
      <c r="M550" s="185">
        <v>413.73899999999998</v>
      </c>
      <c r="N550" s="185">
        <v>347.226</v>
      </c>
      <c r="O550" s="185">
        <v>351.39800000000002</v>
      </c>
      <c r="P550" s="177"/>
      <c r="Q550" s="5" t="s">
        <v>5</v>
      </c>
    </row>
    <row r="551" spans="7:17">
      <c r="I551" s="178"/>
      <c r="J551" s="176"/>
      <c r="K551" s="176"/>
      <c r="L551" s="186">
        <v>591.43200000000002</v>
      </c>
      <c r="M551" s="186">
        <v>429.90899999999999</v>
      </c>
      <c r="N551" s="186">
        <v>351.11700000000002</v>
      </c>
      <c r="O551" s="186">
        <v>405.77300000000002</v>
      </c>
      <c r="P551" s="177"/>
      <c r="Q551" s="5" t="s">
        <v>21</v>
      </c>
    </row>
    <row r="552" spans="7:17">
      <c r="H552" s="169"/>
      <c r="I552" s="169"/>
      <c r="J552" s="169"/>
      <c r="K552" s="169"/>
      <c r="L552" s="173" t="s">
        <v>131</v>
      </c>
      <c r="M552" s="174"/>
      <c r="N552" s="174"/>
      <c r="O552" s="175"/>
      <c r="P552" s="10"/>
    </row>
    <row r="553" spans="7:17">
      <c r="G553" s="179"/>
      <c r="H553" s="179"/>
      <c r="I553" s="179"/>
      <c r="J553" s="179"/>
      <c r="K553" s="179"/>
      <c r="L553" s="157"/>
      <c r="M553" s="157"/>
      <c r="N553" s="157">
        <f t="shared" ref="N553:N554" si="75">+N548/N532</f>
        <v>2.1445537835086528</v>
      </c>
      <c r="O553" s="157">
        <f>+O548/O532</f>
        <v>1.9484588175846387</v>
      </c>
      <c r="P553" s="177"/>
      <c r="Q553" s="5" t="s">
        <v>3</v>
      </c>
    </row>
    <row r="554" spans="7:17">
      <c r="G554" s="179"/>
      <c r="H554" s="179"/>
      <c r="I554" s="179"/>
      <c r="J554" s="179"/>
      <c r="K554" s="179"/>
      <c r="L554" s="162"/>
      <c r="M554" s="162"/>
      <c r="N554" s="162">
        <f t="shared" si="75"/>
        <v>1.9834871129433247</v>
      </c>
      <c r="O554" s="162">
        <f>+O549/O533</f>
        <v>1.6844635797091738</v>
      </c>
      <c r="P554" s="177"/>
      <c r="Q554" s="5" t="s">
        <v>4</v>
      </c>
    </row>
    <row r="555" spans="7:17">
      <c r="G555" s="179"/>
      <c r="H555" s="179"/>
      <c r="I555" s="179"/>
      <c r="J555" s="179"/>
      <c r="K555" s="179"/>
      <c r="L555" s="162"/>
      <c r="M555" s="162">
        <f t="shared" ref="M555:N555" si="76">+M550/M534</f>
        <v>2.7346689227596594</v>
      </c>
      <c r="N555" s="162">
        <f t="shared" si="76"/>
        <v>1.9575151791905558</v>
      </c>
      <c r="O555" s="162">
        <f>+O550/O534</f>
        <v>1.5937501417329978</v>
      </c>
      <c r="P555" s="177"/>
      <c r="Q555" s="5" t="s">
        <v>5</v>
      </c>
    </row>
    <row r="556" spans="7:17">
      <c r="G556" s="179"/>
      <c r="H556" s="179"/>
      <c r="I556" s="179"/>
      <c r="J556" s="179"/>
      <c r="K556" s="179"/>
      <c r="L556" s="191">
        <f t="shared" ref="L556:N556" si="77">+L551/L535</f>
        <v>3.4322125372857157</v>
      </c>
      <c r="M556" s="191">
        <f t="shared" si="77"/>
        <v>2.144901288709943</v>
      </c>
      <c r="N556" s="191">
        <f t="shared" si="77"/>
        <v>2.0989024783903019</v>
      </c>
      <c r="O556" s="191">
        <f>+O551/O535</f>
        <v>1.5363729643975452</v>
      </c>
      <c r="P556" s="177"/>
      <c r="Q556" s="5" t="s">
        <v>21</v>
      </c>
    </row>
    <row r="557" spans="7:17">
      <c r="H557" s="169"/>
      <c r="I557" s="169"/>
      <c r="J557" s="169"/>
      <c r="K557" s="169"/>
      <c r="L557" s="170" t="s">
        <v>129</v>
      </c>
      <c r="M557" s="171"/>
      <c r="N557" s="171"/>
      <c r="O557" s="172"/>
      <c r="P557" s="10"/>
    </row>
    <row r="558" spans="7:17">
      <c r="H558" s="169"/>
      <c r="I558" s="169"/>
      <c r="J558" s="169"/>
      <c r="K558" s="169"/>
      <c r="L558" s="173" t="s">
        <v>123</v>
      </c>
      <c r="M558" s="174"/>
      <c r="N558" s="174"/>
      <c r="O558" s="175"/>
      <c r="P558" s="10"/>
    </row>
    <row r="559" spans="7:17">
      <c r="G559" s="178"/>
      <c r="H559" s="178"/>
      <c r="I559" s="178"/>
      <c r="J559" s="176"/>
      <c r="K559" s="176"/>
      <c r="L559" s="62">
        <f t="shared" ref="L559:O562" si="78">+L465+L512</f>
        <v>0</v>
      </c>
      <c r="M559" s="62">
        <f t="shared" si="78"/>
        <v>0</v>
      </c>
      <c r="N559" s="62">
        <f t="shared" si="78"/>
        <v>40065.75</v>
      </c>
      <c r="O559" s="62">
        <f>+O465+O512</f>
        <v>54273.298000000003</v>
      </c>
      <c r="P559" s="177">
        <f>+O559/N559-1</f>
        <v>0.35460581668881774</v>
      </c>
      <c r="Q559" s="5" t="s">
        <v>3</v>
      </c>
    </row>
    <row r="560" spans="7:17">
      <c r="G560" s="178"/>
      <c r="H560" s="178"/>
      <c r="I560" s="178"/>
      <c r="J560" s="176"/>
      <c r="K560" s="176"/>
      <c r="L560" s="62">
        <f t="shared" si="78"/>
        <v>0</v>
      </c>
      <c r="M560" s="62">
        <f t="shared" si="78"/>
        <v>0</v>
      </c>
      <c r="N560" s="62">
        <f t="shared" si="78"/>
        <v>42365.381000000001</v>
      </c>
      <c r="O560" s="62">
        <f t="shared" si="78"/>
        <v>56982.7</v>
      </c>
      <c r="P560" s="177">
        <f>+O560/N560-1</f>
        <v>0.34502980157312857</v>
      </c>
      <c r="Q560" s="5" t="s">
        <v>4</v>
      </c>
    </row>
    <row r="561" spans="7:17">
      <c r="G561" s="178"/>
      <c r="H561" s="178"/>
      <c r="I561" s="178"/>
      <c r="J561" s="176"/>
      <c r="K561" s="176"/>
      <c r="L561" s="62">
        <f t="shared" si="78"/>
        <v>0</v>
      </c>
      <c r="M561" s="62">
        <f t="shared" si="78"/>
        <v>36946.161999999997</v>
      </c>
      <c r="N561" s="62">
        <f t="shared" si="78"/>
        <v>44119.118000000002</v>
      </c>
      <c r="O561" s="62">
        <f t="shared" si="78"/>
        <v>60901.387999999999</v>
      </c>
      <c r="P561" s="177">
        <f>+O561/N561-1</f>
        <v>0.38038543744233499</v>
      </c>
      <c r="Q561" s="5" t="s">
        <v>5</v>
      </c>
    </row>
    <row r="562" spans="7:17">
      <c r="G562" s="178"/>
      <c r="H562" s="178"/>
      <c r="I562" s="178"/>
      <c r="J562" s="176"/>
      <c r="K562" s="176"/>
      <c r="L562" s="62">
        <f t="shared" si="78"/>
        <v>43013.52</v>
      </c>
      <c r="M562" s="62">
        <f t="shared" si="78"/>
        <v>38409.626000000004</v>
      </c>
      <c r="N562" s="62">
        <f t="shared" si="78"/>
        <v>47768.982000000004</v>
      </c>
      <c r="O562" s="62">
        <f t="shared" si="78"/>
        <v>65700.221000000005</v>
      </c>
      <c r="P562" s="177">
        <f>+O562/N562-1</f>
        <v>0.375374107825869</v>
      </c>
      <c r="Q562" s="5" t="s">
        <v>21</v>
      </c>
    </row>
    <row r="563" spans="7:17">
      <c r="H563" s="169"/>
      <c r="I563" s="169"/>
      <c r="J563" s="169"/>
      <c r="K563" s="169"/>
      <c r="L563" s="173" t="s">
        <v>124</v>
      </c>
      <c r="M563" s="174"/>
      <c r="N563" s="174"/>
      <c r="O563" s="175"/>
      <c r="P563" s="10"/>
    </row>
    <row r="564" spans="7:17">
      <c r="G564" s="179"/>
      <c r="H564" s="179"/>
      <c r="I564" s="179"/>
      <c r="J564" s="179"/>
      <c r="K564" s="179"/>
      <c r="L564" s="162"/>
      <c r="M564" s="162"/>
      <c r="N564" s="162">
        <f t="shared" ref="N564:O565" si="79">+N559/N589</f>
        <v>0.75138350715850766</v>
      </c>
      <c r="O564" s="162">
        <f t="shared" si="79"/>
        <v>0.82609470798930851</v>
      </c>
      <c r="P564" s="177"/>
      <c r="Q564" s="5" t="s">
        <v>3</v>
      </c>
    </row>
    <row r="565" spans="7:17">
      <c r="G565" s="179"/>
      <c r="H565" s="179"/>
      <c r="I565" s="179"/>
      <c r="J565" s="179"/>
      <c r="K565" s="179"/>
      <c r="L565" s="162"/>
      <c r="M565" s="162"/>
      <c r="N565" s="162">
        <f t="shared" si="79"/>
        <v>0.77228285798853114</v>
      </c>
      <c r="O565" s="162">
        <f t="shared" si="79"/>
        <v>0.80644369210753775</v>
      </c>
      <c r="P565" s="177"/>
      <c r="Q565" s="5" t="s">
        <v>4</v>
      </c>
    </row>
    <row r="566" spans="7:17">
      <c r="G566" s="179"/>
      <c r="H566" s="179"/>
      <c r="I566" s="179"/>
      <c r="J566" s="179"/>
      <c r="K566" s="179"/>
      <c r="L566" s="162"/>
      <c r="M566" s="162">
        <f t="shared" ref="M566:O566" si="80">+M561/M591</f>
        <v>0.75879221412691311</v>
      </c>
      <c r="N566" s="162">
        <f t="shared" si="80"/>
        <v>0.77934472614900452</v>
      </c>
      <c r="O566" s="162">
        <f t="shared" si="80"/>
        <v>0.80276068512072563</v>
      </c>
      <c r="P566" s="177"/>
      <c r="Q566" s="5" t="s">
        <v>5</v>
      </c>
    </row>
    <row r="567" spans="7:17">
      <c r="G567" s="179"/>
      <c r="H567" s="179"/>
      <c r="I567" s="179"/>
      <c r="J567" s="179"/>
      <c r="K567" s="179"/>
      <c r="L567" s="162">
        <f t="shared" ref="L567:M567" si="81">+L562/L592</f>
        <v>0.89649963569786573</v>
      </c>
      <c r="M567" s="162">
        <f t="shared" si="81"/>
        <v>0.74827053533638277</v>
      </c>
      <c r="N567" s="162">
        <f>+N562/N592</f>
        <v>0.77725971110868375</v>
      </c>
      <c r="O567" s="162">
        <f>+O562/O592</f>
        <v>0.80846495896389636</v>
      </c>
      <c r="P567" s="177"/>
      <c r="Q567" s="5" t="s">
        <v>21</v>
      </c>
    </row>
    <row r="568" spans="7:17">
      <c r="H568" s="180"/>
      <c r="I568" s="180"/>
      <c r="J568" s="180"/>
      <c r="K568" s="180"/>
      <c r="L568" s="181" t="s">
        <v>125</v>
      </c>
      <c r="M568" s="182"/>
      <c r="N568" s="182"/>
      <c r="O568" s="183"/>
      <c r="P568" s="10"/>
    </row>
    <row r="569" spans="7:17">
      <c r="G569" s="178"/>
      <c r="H569" s="178"/>
      <c r="I569" s="178"/>
      <c r="J569" s="176"/>
      <c r="K569" s="176"/>
      <c r="L569" s="184">
        <f t="shared" ref="L569:O572" si="82">+L475+L522</f>
        <v>0</v>
      </c>
      <c r="M569" s="184">
        <f t="shared" si="82"/>
        <v>0</v>
      </c>
      <c r="N569" s="184">
        <f t="shared" si="82"/>
        <v>12456.922999999999</v>
      </c>
      <c r="O569" s="184">
        <f>+O475+O522</f>
        <v>10602.234</v>
      </c>
      <c r="P569" s="177">
        <f>+O569/N569-1</f>
        <v>-0.14888821260274299</v>
      </c>
      <c r="Q569" s="5" t="s">
        <v>3</v>
      </c>
    </row>
    <row r="570" spans="7:17">
      <c r="G570" s="178"/>
      <c r="H570" s="178"/>
      <c r="I570" s="178"/>
      <c r="J570" s="176"/>
      <c r="K570" s="176"/>
      <c r="L570" s="185">
        <f t="shared" si="82"/>
        <v>0</v>
      </c>
      <c r="M570" s="185">
        <f t="shared" si="82"/>
        <v>0</v>
      </c>
      <c r="N570" s="185">
        <f t="shared" si="82"/>
        <v>11638.513999999999</v>
      </c>
      <c r="O570" s="185">
        <f t="shared" si="82"/>
        <v>12692.574999999999</v>
      </c>
      <c r="P570" s="177">
        <f>+O570/N570-1</f>
        <v>9.0566630757156874E-2</v>
      </c>
      <c r="Q570" s="5" t="s">
        <v>4</v>
      </c>
    </row>
    <row r="571" spans="7:17">
      <c r="G571" s="178"/>
      <c r="H571" s="178"/>
      <c r="I571" s="178"/>
      <c r="J571" s="176"/>
      <c r="K571" s="176"/>
      <c r="L571" s="185">
        <f t="shared" si="82"/>
        <v>0</v>
      </c>
      <c r="M571" s="185">
        <f t="shared" si="82"/>
        <v>11156.058999999999</v>
      </c>
      <c r="N571" s="185">
        <f t="shared" si="82"/>
        <v>11690.594000000001</v>
      </c>
      <c r="O571" s="185">
        <f t="shared" si="82"/>
        <v>13812.398999999999</v>
      </c>
      <c r="P571" s="177">
        <f>+O571/N571-1</f>
        <v>0.18149676569043449</v>
      </c>
      <c r="Q571" s="5" t="s">
        <v>5</v>
      </c>
    </row>
    <row r="572" spans="7:17">
      <c r="G572" s="178"/>
      <c r="H572" s="178"/>
      <c r="I572" s="178"/>
      <c r="J572" s="176"/>
      <c r="K572" s="176"/>
      <c r="L572" s="186">
        <f t="shared" si="82"/>
        <v>4350.1540000000005</v>
      </c>
      <c r="M572" s="186">
        <f t="shared" si="82"/>
        <v>12071.545</v>
      </c>
      <c r="N572" s="186">
        <f t="shared" si="82"/>
        <v>12956.991</v>
      </c>
      <c r="O572" s="186">
        <f t="shared" si="82"/>
        <v>14279.994000000001</v>
      </c>
      <c r="P572" s="177">
        <f>+O572/N572-1</f>
        <v>0.10210727166515743</v>
      </c>
      <c r="Q572" s="5" t="s">
        <v>21</v>
      </c>
    </row>
    <row r="573" spans="7:17">
      <c r="H573" s="180"/>
      <c r="I573" s="180"/>
      <c r="J573" s="180"/>
      <c r="K573" s="180"/>
      <c r="L573" s="181" t="s">
        <v>126</v>
      </c>
      <c r="M573" s="182"/>
      <c r="N573" s="182"/>
      <c r="O573" s="183"/>
      <c r="P573" s="10"/>
    </row>
    <row r="574" spans="7:17">
      <c r="G574" s="179"/>
      <c r="H574" s="179"/>
      <c r="I574" s="179"/>
      <c r="J574" s="179"/>
      <c r="K574" s="179"/>
      <c r="L574" s="166"/>
      <c r="M574" s="166"/>
      <c r="N574" s="166">
        <f t="shared" ref="N574:O575" si="83">+N569/N589</f>
        <v>0.23361415902968188</v>
      </c>
      <c r="O574" s="166">
        <f t="shared" si="83"/>
        <v>0.1613767676374544</v>
      </c>
      <c r="P574" s="177"/>
      <c r="Q574" s="5" t="s">
        <v>3</v>
      </c>
    </row>
    <row r="575" spans="7:17">
      <c r="G575" s="179"/>
      <c r="H575" s="179"/>
      <c r="I575" s="179"/>
      <c r="J575" s="179"/>
      <c r="K575" s="179"/>
      <c r="L575" s="166"/>
      <c r="M575" s="166"/>
      <c r="N575" s="166">
        <f t="shared" si="83"/>
        <v>0.2121596606120344</v>
      </c>
      <c r="O575" s="166">
        <f t="shared" si="83"/>
        <v>0.17963078347203326</v>
      </c>
      <c r="P575" s="177"/>
      <c r="Q575" s="5" t="s">
        <v>4</v>
      </c>
    </row>
    <row r="576" spans="7:17">
      <c r="G576" s="179"/>
      <c r="H576" s="179"/>
      <c r="I576" s="179"/>
      <c r="J576" s="179"/>
      <c r="K576" s="179"/>
      <c r="L576" s="166"/>
      <c r="M576" s="166">
        <f t="shared" ref="M576:O576" si="84">+M571/M591</f>
        <v>0.22912070567818321</v>
      </c>
      <c r="N576" s="166">
        <f t="shared" si="84"/>
        <v>0.20650917770951802</v>
      </c>
      <c r="O576" s="166">
        <f t="shared" si="84"/>
        <v>0.18206565151521381</v>
      </c>
      <c r="P576" s="177"/>
      <c r="Q576" s="5" t="s">
        <v>5</v>
      </c>
    </row>
    <row r="577" spans="7:17">
      <c r="G577" s="179"/>
      <c r="H577" s="179"/>
      <c r="I577" s="179"/>
      <c r="J577" s="179"/>
      <c r="K577" s="179"/>
      <c r="L577" s="166">
        <f t="shared" ref="L577:M577" si="85">+L572/L592</f>
        <v>9.0667108300590465E-2</v>
      </c>
      <c r="M577" s="166">
        <f t="shared" si="85"/>
        <v>0.23516973165755983</v>
      </c>
      <c r="N577" s="166">
        <f>+N572/N592</f>
        <v>0.21082607708696441</v>
      </c>
      <c r="O577" s="166">
        <f>+O572/O592</f>
        <v>0.17572048598154161</v>
      </c>
      <c r="P577" s="177"/>
      <c r="Q577" s="5" t="s">
        <v>21</v>
      </c>
    </row>
    <row r="578" spans="7:17">
      <c r="H578" s="169"/>
      <c r="I578" s="169"/>
      <c r="J578" s="169"/>
      <c r="K578" s="169"/>
      <c r="L578" s="187" t="s">
        <v>127</v>
      </c>
      <c r="M578" s="188"/>
      <c r="N578" s="188"/>
      <c r="O578" s="189"/>
      <c r="P578" s="10"/>
    </row>
    <row r="579" spans="7:17">
      <c r="G579" s="178"/>
      <c r="H579" s="178"/>
      <c r="I579" s="178"/>
      <c r="J579" s="176"/>
      <c r="K579" s="176"/>
      <c r="L579" s="184">
        <f t="shared" ref="L579:O582" si="86">+L485+L532</f>
        <v>0</v>
      </c>
      <c r="M579" s="184">
        <f t="shared" si="86"/>
        <v>0</v>
      </c>
      <c r="N579" s="184">
        <f t="shared" si="86"/>
        <v>799.96400000000006</v>
      </c>
      <c r="O579" s="184">
        <f>+O485+O532</f>
        <v>823.10699999999997</v>
      </c>
      <c r="P579" s="177">
        <f>+O579/N579-1</f>
        <v>2.8930051852333216E-2</v>
      </c>
      <c r="Q579" s="5" t="s">
        <v>3</v>
      </c>
    </row>
    <row r="580" spans="7:17">
      <c r="G580" s="178"/>
      <c r="H580" s="178"/>
      <c r="I580" s="178"/>
      <c r="J580" s="176"/>
      <c r="K580" s="176"/>
      <c r="L580" s="185">
        <f t="shared" si="86"/>
        <v>0</v>
      </c>
      <c r="M580" s="185">
        <f t="shared" si="86"/>
        <v>0</v>
      </c>
      <c r="N580" s="185">
        <f t="shared" si="86"/>
        <v>853.44200000000001</v>
      </c>
      <c r="O580" s="185">
        <f t="shared" si="86"/>
        <v>983.96699999999998</v>
      </c>
      <c r="P580" s="177">
        <f>+O580/N580-1</f>
        <v>0.15293950848446647</v>
      </c>
      <c r="Q580" s="5" t="s">
        <v>4</v>
      </c>
    </row>
    <row r="581" spans="7:17">
      <c r="G581" s="178"/>
      <c r="H581" s="178"/>
      <c r="I581" s="178"/>
      <c r="J581" s="176"/>
      <c r="K581" s="176"/>
      <c r="L581" s="185">
        <f t="shared" si="86"/>
        <v>0</v>
      </c>
      <c r="M581" s="185">
        <f t="shared" si="86"/>
        <v>588.529</v>
      </c>
      <c r="N581" s="185">
        <f t="shared" si="86"/>
        <v>800.81799999999998</v>
      </c>
      <c r="O581" s="185">
        <f t="shared" si="86"/>
        <v>1151.1489999999999</v>
      </c>
      <c r="P581" s="177">
        <f>+O581/N581-1</f>
        <v>0.43746644056452277</v>
      </c>
      <c r="Q581" s="5" t="s">
        <v>5</v>
      </c>
    </row>
    <row r="582" spans="7:17">
      <c r="G582" s="178"/>
      <c r="H582" s="178"/>
      <c r="I582" s="178"/>
      <c r="J582" s="176"/>
      <c r="K582" s="176"/>
      <c r="L582" s="186">
        <f t="shared" si="86"/>
        <v>615.73199999999997</v>
      </c>
      <c r="M582" s="186">
        <f t="shared" si="86"/>
        <v>850.03099999999995</v>
      </c>
      <c r="N582" s="186">
        <f t="shared" si="86"/>
        <v>732.22600000000011</v>
      </c>
      <c r="O582" s="186">
        <f t="shared" si="86"/>
        <v>1285.1759999999999</v>
      </c>
      <c r="P582" s="177">
        <f>+O582/N582-1</f>
        <v>0.75516302343811836</v>
      </c>
      <c r="Q582" s="5" t="s">
        <v>21</v>
      </c>
    </row>
    <row r="583" spans="7:17">
      <c r="H583" s="169"/>
      <c r="I583" s="169"/>
      <c r="J583" s="169"/>
      <c r="K583" s="169"/>
      <c r="L583" s="187" t="s">
        <v>128</v>
      </c>
      <c r="M583" s="188"/>
      <c r="N583" s="188"/>
      <c r="O583" s="189"/>
      <c r="P583" s="10"/>
    </row>
    <row r="584" spans="7:17">
      <c r="G584" s="190"/>
      <c r="H584" s="190"/>
      <c r="I584" s="190"/>
      <c r="J584" s="190"/>
      <c r="K584" s="190"/>
      <c r="L584" s="166"/>
      <c r="M584" s="166"/>
      <c r="N584" s="166">
        <f t="shared" ref="N584:O585" si="87">+N579/N589</f>
        <v>1.5002333811810547E-2</v>
      </c>
      <c r="O584" s="166">
        <f t="shared" si="87"/>
        <v>1.2528524373237013E-2</v>
      </c>
      <c r="P584" s="177"/>
      <c r="Q584" s="5" t="s">
        <v>3</v>
      </c>
    </row>
    <row r="585" spans="7:17">
      <c r="G585" s="190"/>
      <c r="H585" s="190"/>
      <c r="I585" s="190"/>
      <c r="J585" s="190"/>
      <c r="K585" s="190"/>
      <c r="L585" s="166"/>
      <c r="M585" s="166"/>
      <c r="N585" s="166">
        <f t="shared" si="87"/>
        <v>1.5557481399434317E-2</v>
      </c>
      <c r="O585" s="166">
        <f t="shared" si="87"/>
        <v>1.3925524420428966E-2</v>
      </c>
      <c r="P585" s="177"/>
      <c r="Q585" s="5" t="s">
        <v>4</v>
      </c>
    </row>
    <row r="586" spans="7:17">
      <c r="G586" s="190"/>
      <c r="H586" s="190"/>
      <c r="I586" s="190"/>
      <c r="J586" s="190"/>
      <c r="K586" s="190"/>
      <c r="L586" s="166"/>
      <c r="M586" s="166">
        <f t="shared" ref="M586:O586" si="88">+M581/M591</f>
        <v>1.208708019490355E-2</v>
      </c>
      <c r="N586" s="166">
        <f t="shared" si="88"/>
        <v>1.4146096141477566E-2</v>
      </c>
      <c r="O586" s="166">
        <f t="shared" si="88"/>
        <v>1.517366336406057E-2</v>
      </c>
      <c r="P586" s="177"/>
      <c r="Q586" s="5" t="s">
        <v>5</v>
      </c>
    </row>
    <row r="587" spans="7:17">
      <c r="G587" s="190"/>
      <c r="H587" s="190"/>
      <c r="I587" s="190"/>
      <c r="J587" s="190"/>
      <c r="K587" s="190"/>
      <c r="L587" s="166">
        <f t="shared" ref="L587:M587" si="89">+L582/L592</f>
        <v>1.2833256001543661E-2</v>
      </c>
      <c r="M587" s="166">
        <f t="shared" si="89"/>
        <v>1.6559733006057405E-2</v>
      </c>
      <c r="N587" s="166">
        <f>+N582/N592</f>
        <v>1.1914211804351768E-2</v>
      </c>
      <c r="O587" s="166">
        <f>+O582/O592</f>
        <v>1.5814555054561905E-2</v>
      </c>
      <c r="P587" s="177"/>
      <c r="Q587" s="5" t="s">
        <v>21</v>
      </c>
    </row>
    <row r="588" spans="7:17">
      <c r="H588" s="169"/>
      <c r="I588" s="169"/>
      <c r="J588" s="169"/>
      <c r="K588" s="169"/>
      <c r="L588" s="173" t="s">
        <v>129</v>
      </c>
      <c r="M588" s="174"/>
      <c r="N588" s="174"/>
      <c r="O588" s="175"/>
      <c r="P588" s="10"/>
    </row>
    <row r="589" spans="7:17">
      <c r="G589" s="178"/>
      <c r="H589" s="178"/>
      <c r="I589" s="178"/>
      <c r="J589" s="176"/>
      <c r="K589" s="176"/>
      <c r="L589" s="62">
        <f t="shared" ref="L589:O592" si="90">+L559+L569+L579</f>
        <v>0</v>
      </c>
      <c r="M589" s="62">
        <f t="shared" si="90"/>
        <v>0</v>
      </c>
      <c r="N589" s="62">
        <f t="shared" si="90"/>
        <v>53322.636999999995</v>
      </c>
      <c r="O589" s="62">
        <f t="shared" si="90"/>
        <v>65698.63900000001</v>
      </c>
      <c r="P589" s="177">
        <f>+O589/N589-1</f>
        <v>0.23209658592091031</v>
      </c>
      <c r="Q589" s="5" t="s">
        <v>3</v>
      </c>
    </row>
    <row r="590" spans="7:17">
      <c r="G590" s="178"/>
      <c r="H590" s="178"/>
      <c r="I590" s="178"/>
      <c r="J590" s="176"/>
      <c r="K590" s="176"/>
      <c r="L590" s="62">
        <f t="shared" si="90"/>
        <v>0</v>
      </c>
      <c r="M590" s="62">
        <f t="shared" si="90"/>
        <v>0</v>
      </c>
      <c r="N590" s="62">
        <f t="shared" si="90"/>
        <v>54857.337000000007</v>
      </c>
      <c r="O590" s="62">
        <f t="shared" si="90"/>
        <v>70659.241999999998</v>
      </c>
      <c r="P590" s="177">
        <f>+O590/N590-1</f>
        <v>0.28805454045281098</v>
      </c>
      <c r="Q590" s="5" t="s">
        <v>4</v>
      </c>
    </row>
    <row r="591" spans="7:17">
      <c r="G591" s="178"/>
      <c r="H591" s="178"/>
      <c r="I591" s="178"/>
      <c r="J591" s="176"/>
      <c r="K591" s="176"/>
      <c r="L591" s="62">
        <f t="shared" si="90"/>
        <v>0</v>
      </c>
      <c r="M591" s="62">
        <f t="shared" si="90"/>
        <v>48690.75</v>
      </c>
      <c r="N591" s="62">
        <f t="shared" si="90"/>
        <v>56610.53</v>
      </c>
      <c r="O591" s="62">
        <f t="shared" si="90"/>
        <v>75864.936000000002</v>
      </c>
      <c r="P591" s="177">
        <f>+O591/N591-1</f>
        <v>0.34012057474113044</v>
      </c>
      <c r="Q591" s="5" t="s">
        <v>5</v>
      </c>
    </row>
    <row r="592" spans="7:17">
      <c r="G592" s="178"/>
      <c r="H592" s="178"/>
      <c r="I592" s="178"/>
      <c r="J592" s="176"/>
      <c r="K592" s="176"/>
      <c r="L592" s="62">
        <f t="shared" si="90"/>
        <v>47979.406000000003</v>
      </c>
      <c r="M592" s="62">
        <f t="shared" si="90"/>
        <v>51331.202000000005</v>
      </c>
      <c r="N592" s="62">
        <f t="shared" si="90"/>
        <v>61458.199000000008</v>
      </c>
      <c r="O592" s="62">
        <f t="shared" si="90"/>
        <v>81265.391000000018</v>
      </c>
      <c r="P592" s="177">
        <f>+O592/N592-1</f>
        <v>0.32228721834168961</v>
      </c>
      <c r="Q592" s="5" t="s">
        <v>21</v>
      </c>
    </row>
    <row r="593" spans="7:17">
      <c r="J593" s="192"/>
      <c r="K593" s="192"/>
      <c r="L593" s="85"/>
      <c r="M593" s="85">
        <f t="shared" ref="M593:O593" si="91">+M592/L592-1</f>
        <v>6.98590557790566E-2</v>
      </c>
      <c r="N593" s="85">
        <f t="shared" si="91"/>
        <v>0.19728735360609706</v>
      </c>
      <c r="O593" s="85">
        <f t="shared" si="91"/>
        <v>0.32228721834168961</v>
      </c>
      <c r="P593" s="177"/>
      <c r="Q593" s="5" t="s">
        <v>115</v>
      </c>
    </row>
    <row r="594" spans="7:17">
      <c r="H594" s="169"/>
      <c r="I594" s="169"/>
      <c r="J594" s="169"/>
      <c r="K594" s="169"/>
      <c r="L594" s="173" t="s">
        <v>130</v>
      </c>
      <c r="M594" s="174"/>
      <c r="N594" s="174"/>
      <c r="O594" s="175"/>
      <c r="P594" s="10"/>
    </row>
    <row r="595" spans="7:17">
      <c r="G595" s="193"/>
      <c r="H595" s="193"/>
      <c r="I595" s="193"/>
      <c r="J595" s="193"/>
      <c r="K595" s="193"/>
      <c r="L595" s="194">
        <f t="shared" ref="L595:O598" si="92">+L501+L548</f>
        <v>0</v>
      </c>
      <c r="M595" s="194">
        <f t="shared" si="92"/>
        <v>0</v>
      </c>
      <c r="N595" s="194">
        <f t="shared" si="92"/>
        <v>2630.9639999999999</v>
      </c>
      <c r="O595" s="194">
        <f>+O501+O548</f>
        <v>2612.4589999999998</v>
      </c>
      <c r="P595" s="177"/>
      <c r="Q595" s="5" t="s">
        <v>3</v>
      </c>
    </row>
    <row r="596" spans="7:17">
      <c r="G596" s="193"/>
      <c r="H596" s="193"/>
      <c r="I596" s="193"/>
      <c r="J596" s="193"/>
      <c r="K596" s="193"/>
      <c r="L596" s="195">
        <f t="shared" si="92"/>
        <v>0</v>
      </c>
      <c r="M596" s="195">
        <f t="shared" si="92"/>
        <v>0</v>
      </c>
      <c r="N596" s="195">
        <f t="shared" si="92"/>
        <v>2610.902</v>
      </c>
      <c r="O596" s="195">
        <f t="shared" si="92"/>
        <v>2655.2640000000001</v>
      </c>
      <c r="P596" s="177"/>
      <c r="Q596" s="5" t="s">
        <v>4</v>
      </c>
    </row>
    <row r="597" spans="7:17">
      <c r="G597" s="193"/>
      <c r="H597" s="193"/>
      <c r="I597" s="193"/>
      <c r="J597" s="193"/>
      <c r="K597" s="193"/>
      <c r="L597" s="195">
        <f t="shared" si="92"/>
        <v>0</v>
      </c>
      <c r="M597" s="195">
        <f t="shared" si="92"/>
        <v>2762.7040000000002</v>
      </c>
      <c r="N597" s="195">
        <f t="shared" si="92"/>
        <v>2610.904</v>
      </c>
      <c r="O597" s="195">
        <f t="shared" si="92"/>
        <v>2918.3940000000002</v>
      </c>
      <c r="P597" s="177"/>
      <c r="Q597" s="5" t="s">
        <v>5</v>
      </c>
    </row>
    <row r="598" spans="7:17">
      <c r="G598" s="193"/>
      <c r="H598" s="193"/>
      <c r="I598" s="193"/>
      <c r="J598" s="193"/>
      <c r="K598" s="193"/>
      <c r="L598" s="196">
        <f t="shared" si="92"/>
        <v>2702.1120000000001</v>
      </c>
      <c r="M598" s="196">
        <f t="shared" si="92"/>
        <v>2763.1710000000003</v>
      </c>
      <c r="N598" s="196">
        <f t="shared" si="92"/>
        <v>2610.913</v>
      </c>
      <c r="O598" s="196">
        <f t="shared" si="92"/>
        <v>3198.8589999999999</v>
      </c>
      <c r="P598" s="177"/>
      <c r="Q598" s="5" t="s">
        <v>21</v>
      </c>
    </row>
    <row r="599" spans="7:17">
      <c r="H599" s="169"/>
      <c r="I599" s="169"/>
      <c r="J599" s="169"/>
      <c r="K599" s="169"/>
      <c r="L599" s="173" t="s">
        <v>131</v>
      </c>
      <c r="M599" s="174"/>
      <c r="N599" s="174"/>
      <c r="O599" s="175"/>
      <c r="P599" s="10"/>
    </row>
    <row r="600" spans="7:17">
      <c r="G600" s="197"/>
      <c r="H600" s="197"/>
      <c r="I600" s="197"/>
      <c r="J600" s="197"/>
      <c r="K600" s="197"/>
      <c r="L600" s="198"/>
      <c r="M600" s="198"/>
      <c r="N600" s="198">
        <f t="shared" ref="M600:P602" si="93">+N595/N579</f>
        <v>3.2888529983849271</v>
      </c>
      <c r="O600" s="198">
        <f t="shared" si="93"/>
        <v>3.1738996266585024</v>
      </c>
      <c r="P600" s="177"/>
      <c r="Q600" s="5" t="s">
        <v>3</v>
      </c>
    </row>
    <row r="601" spans="7:17">
      <c r="G601" s="197"/>
      <c r="H601" s="197"/>
      <c r="I601" s="197"/>
      <c r="J601" s="197"/>
      <c r="K601" s="197"/>
      <c r="L601" s="199"/>
      <c r="M601" s="199"/>
      <c r="N601" s="199">
        <f t="shared" si="93"/>
        <v>3.0592612034561224</v>
      </c>
      <c r="O601" s="199">
        <f t="shared" si="93"/>
        <v>2.6985295238559832</v>
      </c>
      <c r="P601" s="177"/>
      <c r="Q601" s="5" t="s">
        <v>4</v>
      </c>
    </row>
    <row r="602" spans="7:17">
      <c r="G602" s="197"/>
      <c r="H602" s="197"/>
      <c r="I602" s="197"/>
      <c r="J602" s="197"/>
      <c r="K602" s="197"/>
      <c r="L602" s="199"/>
      <c r="M602" s="199">
        <f t="shared" si="93"/>
        <v>4.694252959497323</v>
      </c>
      <c r="N602" s="199">
        <f t="shared" si="93"/>
        <v>3.2602963469852075</v>
      </c>
      <c r="O602" s="199">
        <f t="shared" si="93"/>
        <v>2.5352009166493654</v>
      </c>
      <c r="P602" s="177"/>
      <c r="Q602" s="5" t="s">
        <v>5</v>
      </c>
    </row>
    <row r="603" spans="7:17">
      <c r="G603" s="197"/>
      <c r="H603" s="197"/>
      <c r="I603" s="197"/>
      <c r="J603" s="197"/>
      <c r="K603" s="197"/>
      <c r="L603" s="200">
        <f t="shared" ref="L603:O603" si="94">+L598/L582</f>
        <v>4.3884547173120776</v>
      </c>
      <c r="M603" s="200">
        <f t="shared" si="94"/>
        <v>3.2506708578863601</v>
      </c>
      <c r="N603" s="200">
        <f t="shared" si="94"/>
        <v>3.5657201465121418</v>
      </c>
      <c r="O603" s="200">
        <f t="shared" si="94"/>
        <v>2.4890435239998259</v>
      </c>
      <c r="P603" s="177"/>
      <c r="Q603" s="5" t="s">
        <v>21</v>
      </c>
    </row>
    <row r="604" spans="7:17">
      <c r="H604" s="169"/>
      <c r="I604" s="169"/>
      <c r="J604" s="169"/>
      <c r="K604" s="169"/>
      <c r="L604" s="187" t="s">
        <v>132</v>
      </c>
      <c r="M604" s="188"/>
      <c r="N604" s="188"/>
      <c r="O604" s="189"/>
      <c r="P604" s="10"/>
    </row>
    <row r="605" spans="7:17">
      <c r="G605" s="201"/>
      <c r="H605" s="201"/>
      <c r="I605" s="201"/>
      <c r="J605" s="202"/>
      <c r="K605" s="202"/>
      <c r="L605" s="203"/>
      <c r="M605" s="203"/>
      <c r="N605" s="203">
        <f>323.058+103.528</f>
        <v>426.58600000000001</v>
      </c>
      <c r="O605" s="203">
        <f>115.062+264.961</f>
        <v>380.02300000000002</v>
      </c>
      <c r="P605" s="177"/>
      <c r="Q605" s="5" t="s">
        <v>3</v>
      </c>
    </row>
    <row r="606" spans="7:17">
      <c r="G606" s="201"/>
      <c r="H606" s="201"/>
      <c r="I606" s="201"/>
      <c r="J606" s="202"/>
      <c r="K606" s="202"/>
      <c r="L606" s="62"/>
      <c r="M606" s="62"/>
      <c r="N606" s="62">
        <f>718.941+45.656-N605</f>
        <v>338.01099999999997</v>
      </c>
      <c r="O606" s="62">
        <f>586.903+147.875-O605</f>
        <v>354.755</v>
      </c>
      <c r="P606" s="177"/>
      <c r="Q606" s="5" t="s">
        <v>4</v>
      </c>
    </row>
    <row r="607" spans="7:17">
      <c r="G607" s="201"/>
      <c r="H607" s="201"/>
      <c r="I607" s="201"/>
      <c r="J607" s="202"/>
      <c r="K607" s="202"/>
      <c r="L607" s="62"/>
      <c r="M607" s="62">
        <f>1799.202-277.235-M606-M605</f>
        <v>1521.9670000000001</v>
      </c>
      <c r="N607" s="62">
        <f>1127.723-62.517-N606-N605</f>
        <v>300.60899999999992</v>
      </c>
      <c r="O607" s="62">
        <f>1039.478+217.384-O606-O605</f>
        <v>522.08400000000006</v>
      </c>
      <c r="P607" s="177"/>
      <c r="Q607" s="5" t="s">
        <v>5</v>
      </c>
    </row>
    <row r="608" spans="7:17">
      <c r="G608" s="201"/>
      <c r="H608" s="201"/>
      <c r="I608" s="201"/>
      <c r="J608" s="202"/>
      <c r="K608" s="202"/>
      <c r="L608" s="204"/>
      <c r="M608" s="204">
        <f>+M609-M607-M606-M605</f>
        <v>99.196999999999662</v>
      </c>
      <c r="N608" s="204">
        <f>+N609-N607-N606-N605</f>
        <v>205.24800000000027</v>
      </c>
      <c r="O608" s="204">
        <f>+O609-O607-O606-O605</f>
        <v>487.72299999999996</v>
      </c>
      <c r="P608" s="177"/>
      <c r="Q608" s="5" t="s">
        <v>21</v>
      </c>
    </row>
    <row r="609" spans="7:17">
      <c r="G609" s="201"/>
      <c r="H609" s="201"/>
      <c r="I609" s="201"/>
      <c r="J609" s="202"/>
      <c r="K609" s="202"/>
      <c r="L609" s="64">
        <v>728.28499999999997</v>
      </c>
      <c r="M609" s="64">
        <f>2068.678-447.514</f>
        <v>1621.1639999999998</v>
      </c>
      <c r="N609" s="64">
        <f>1372.689-102.235</f>
        <v>1270.4540000000002</v>
      </c>
      <c r="O609" s="64">
        <f>228.304+1516.281</f>
        <v>1744.585</v>
      </c>
      <c r="P609" s="177"/>
      <c r="Q609" s="5" t="s">
        <v>114</v>
      </c>
    </row>
    <row r="610" spans="7:17">
      <c r="H610" s="169"/>
      <c r="I610" s="169"/>
      <c r="J610" s="169"/>
      <c r="K610" s="169"/>
      <c r="L610" s="173" t="s">
        <v>133</v>
      </c>
      <c r="M610" s="174"/>
      <c r="N610" s="174"/>
      <c r="O610" s="175"/>
      <c r="P610" s="10"/>
    </row>
    <row r="611" spans="7:17">
      <c r="G611" s="201"/>
      <c r="H611" s="201"/>
      <c r="I611" s="201"/>
      <c r="J611" s="202"/>
      <c r="K611" s="202"/>
      <c r="L611" s="203"/>
      <c r="M611" s="203"/>
      <c r="N611" s="203">
        <v>-558.79300000000001</v>
      </c>
      <c r="O611" s="203">
        <v>-378.47699999999998</v>
      </c>
      <c r="P611" s="177"/>
      <c r="Q611" s="5" t="s">
        <v>3</v>
      </c>
    </row>
    <row r="612" spans="7:17">
      <c r="G612" s="201"/>
      <c r="H612" s="201"/>
      <c r="I612" s="201"/>
      <c r="J612" s="202"/>
      <c r="K612" s="202"/>
      <c r="L612" s="62"/>
      <c r="M612" s="62"/>
      <c r="N612" s="62">
        <f>-916.866-N611</f>
        <v>-358.07299999999998</v>
      </c>
      <c r="O612" s="62">
        <f>-690.427-O611</f>
        <v>-311.95000000000005</v>
      </c>
      <c r="P612" s="177"/>
      <c r="Q612" s="5" t="s">
        <v>4</v>
      </c>
    </row>
    <row r="613" spans="7:17">
      <c r="G613" s="201"/>
      <c r="H613" s="201"/>
      <c r="I613" s="201"/>
      <c r="J613" s="202"/>
      <c r="K613" s="202"/>
      <c r="L613" s="62"/>
      <c r="M613" s="62">
        <f>-1461.375-M612-M611</f>
        <v>-1461.375</v>
      </c>
      <c r="N613" s="62">
        <f>-1217.473-N612-N611</f>
        <v>-300.60699999999997</v>
      </c>
      <c r="O613" s="62">
        <f>-949.381-O612-O611</f>
        <v>-258.95399999999995</v>
      </c>
      <c r="P613" s="177"/>
      <c r="Q613" s="5" t="s">
        <v>5</v>
      </c>
    </row>
    <row r="614" spans="7:17">
      <c r="G614" s="201"/>
      <c r="H614" s="201"/>
      <c r="I614" s="201"/>
      <c r="J614" s="202"/>
      <c r="K614" s="202"/>
      <c r="L614" s="204"/>
      <c r="M614" s="204">
        <f>+M615-M613-M612-M611</f>
        <v>-98.730000000000018</v>
      </c>
      <c r="N614" s="204">
        <f>-1422.712-N613-N612-N611</f>
        <v>-205.23900000000003</v>
      </c>
      <c r="O614" s="204">
        <f>-1156.639-O613-O612-O611</f>
        <v>-207.25799999999992</v>
      </c>
      <c r="P614" s="177"/>
      <c r="Q614" s="5" t="s">
        <v>21</v>
      </c>
    </row>
    <row r="615" spans="7:17">
      <c r="G615" s="201"/>
      <c r="H615" s="201"/>
      <c r="I615" s="201"/>
      <c r="J615" s="202"/>
      <c r="K615" s="202"/>
      <c r="L615" s="64">
        <v>-700.89400000000001</v>
      </c>
      <c r="M615" s="64">
        <v>-1560.105</v>
      </c>
      <c r="N615" s="64">
        <v>-1422.712</v>
      </c>
      <c r="O615" s="64">
        <f>SUM(O611:O614)</f>
        <v>-1156.6389999999999</v>
      </c>
      <c r="P615" s="177"/>
      <c r="Q615" s="5" t="s">
        <v>114</v>
      </c>
    </row>
    <row r="616" spans="7:17">
      <c r="P616" s="45"/>
    </row>
    <row r="617" spans="7:17">
      <c r="H617" s="205"/>
      <c r="I617" s="206" t="s">
        <v>134</v>
      </c>
      <c r="J617" s="206"/>
      <c r="K617" s="206"/>
      <c r="L617" s="206"/>
      <c r="M617" s="206"/>
      <c r="N617" s="206"/>
      <c r="O617" s="207"/>
      <c r="P617" s="205"/>
      <c r="Q617" s="205"/>
    </row>
    <row r="618" spans="7:17">
      <c r="H618" s="208"/>
      <c r="I618" s="209">
        <v>481</v>
      </c>
      <c r="J618" s="209">
        <v>600</v>
      </c>
      <c r="K618" s="209">
        <v>813</v>
      </c>
      <c r="L618" s="209">
        <v>1000</v>
      </c>
      <c r="M618" s="209">
        <v>1076</v>
      </c>
      <c r="N618" s="209">
        <v>1286</v>
      </c>
      <c r="O618" s="209">
        <v>1628</v>
      </c>
      <c r="P618" s="210">
        <f>+N618+500</f>
        <v>1786</v>
      </c>
      <c r="Q618" s="208" t="s">
        <v>135</v>
      </c>
    </row>
    <row r="619" spans="7:17">
      <c r="H619" s="208"/>
      <c r="I619" s="211"/>
      <c r="J619" s="212">
        <f t="shared" ref="J619:P619" si="95">+J618/I618-1</f>
        <v>0.24740124740124747</v>
      </c>
      <c r="K619" s="212">
        <f t="shared" si="95"/>
        <v>0.35499999999999998</v>
      </c>
      <c r="L619" s="212">
        <f t="shared" si="95"/>
        <v>0.23001230012300122</v>
      </c>
      <c r="M619" s="212">
        <f t="shared" si="95"/>
        <v>7.6000000000000068E-2</v>
      </c>
      <c r="N619" s="212">
        <f t="shared" si="95"/>
        <v>0.19516728624535307</v>
      </c>
      <c r="O619" s="212">
        <f t="shared" si="95"/>
        <v>0.2659409020217729</v>
      </c>
      <c r="P619" s="177">
        <f t="shared" si="95"/>
        <v>9.7051597051597049E-2</v>
      </c>
      <c r="Q619" s="208"/>
    </row>
    <row r="620" spans="7:17">
      <c r="H620" s="205"/>
      <c r="I620" s="205"/>
      <c r="J620" s="205"/>
      <c r="K620" s="205"/>
      <c r="L620" s="205"/>
      <c r="M620" s="213"/>
      <c r="N620" s="205"/>
      <c r="O620" s="205"/>
      <c r="P620" s="205"/>
      <c r="Q620" s="205"/>
    </row>
  </sheetData>
  <mergeCells count="90">
    <mergeCell ref="L588:O588"/>
    <mergeCell ref="L594:O594"/>
    <mergeCell ref="L599:O599"/>
    <mergeCell ref="L604:O604"/>
    <mergeCell ref="L610:O610"/>
    <mergeCell ref="I617:N617"/>
    <mergeCell ref="L558:O558"/>
    <mergeCell ref="L563:O563"/>
    <mergeCell ref="L568:O568"/>
    <mergeCell ref="L573:O573"/>
    <mergeCell ref="L578:O578"/>
    <mergeCell ref="L583:O583"/>
    <mergeCell ref="L531:O531"/>
    <mergeCell ref="L536:O536"/>
    <mergeCell ref="L541:O541"/>
    <mergeCell ref="L547:O547"/>
    <mergeCell ref="L552:O552"/>
    <mergeCell ref="L557:O557"/>
    <mergeCell ref="L505:O505"/>
    <mergeCell ref="L510:O510"/>
    <mergeCell ref="L511:O511"/>
    <mergeCell ref="L516:O516"/>
    <mergeCell ref="L521:O521"/>
    <mergeCell ref="L526:O526"/>
    <mergeCell ref="L474:O474"/>
    <mergeCell ref="L479:O479"/>
    <mergeCell ref="L484:O484"/>
    <mergeCell ref="L489:O489"/>
    <mergeCell ref="L494:O494"/>
    <mergeCell ref="L500:O500"/>
    <mergeCell ref="K444:O444"/>
    <mergeCell ref="K450:O450"/>
    <mergeCell ref="K456:O456"/>
    <mergeCell ref="L463:O463"/>
    <mergeCell ref="L464:O464"/>
    <mergeCell ref="L469:O469"/>
    <mergeCell ref="I410:O410"/>
    <mergeCell ref="I418:O418"/>
    <mergeCell ref="I426:O426"/>
    <mergeCell ref="I434:O434"/>
    <mergeCell ref="K442:O442"/>
    <mergeCell ref="K443:O443"/>
    <mergeCell ref="A322:N322"/>
    <mergeCell ref="A325:N325"/>
    <mergeCell ref="A330:N330"/>
    <mergeCell ref="A346:N346"/>
    <mergeCell ref="A355:N355"/>
    <mergeCell ref="I409:O409"/>
    <mergeCell ref="A200:N200"/>
    <mergeCell ref="A205:N205"/>
    <mergeCell ref="A210:N210"/>
    <mergeCell ref="A215:N215"/>
    <mergeCell ref="A300:N300"/>
    <mergeCell ref="A301:N301"/>
    <mergeCell ref="A173:N173"/>
    <mergeCell ref="A181:N181"/>
    <mergeCell ref="A182:N182"/>
    <mergeCell ref="A188:N188"/>
    <mergeCell ref="A194:N194"/>
    <mergeCell ref="A199:N199"/>
    <mergeCell ref="A128:N128"/>
    <mergeCell ref="A136:N136"/>
    <mergeCell ref="A144:N144"/>
    <mergeCell ref="A152:N152"/>
    <mergeCell ref="A159:N159"/>
    <mergeCell ref="A166:N166"/>
    <mergeCell ref="A95:N95"/>
    <mergeCell ref="A102:N102"/>
    <mergeCell ref="A103:N103"/>
    <mergeCell ref="A111:N111"/>
    <mergeCell ref="A119:N119"/>
    <mergeCell ref="A120:N120"/>
    <mergeCell ref="A58:N58"/>
    <mergeCell ref="A64:N64"/>
    <mergeCell ref="A70:N70"/>
    <mergeCell ref="A71:N71"/>
    <mergeCell ref="A79:N79"/>
    <mergeCell ref="A87:N87"/>
    <mergeCell ref="A33:N33"/>
    <mergeCell ref="A38:N38"/>
    <mergeCell ref="A39:N39"/>
    <mergeCell ref="A45:N45"/>
    <mergeCell ref="A51:N51"/>
    <mergeCell ref="A57:N57"/>
    <mergeCell ref="A2:N2"/>
    <mergeCell ref="A3:N3"/>
    <mergeCell ref="A9:N9"/>
    <mergeCell ref="A15:N15"/>
    <mergeCell ref="A21:N21"/>
    <mergeCell ref="A27:N27"/>
  </mergeCells>
  <conditionalFormatting sqref="A1:N1 P316 P319:P321 P125 P127 Q219:Q299 P216:P299 A331:N331 P306:P313">
    <cfRule type="cellIs" dxfId="513" priority="490" operator="lessThan">
      <formula>0</formula>
    </cfRule>
  </conditionalFormatting>
  <conditionalFormatting sqref="Q129:Q132 Q153:Q156 Q179 Q121:Q124 Q127 Q158 Q102:Q103 Q173:Q177 Q166 Q144 Q69:Q77 Q79">
    <cfRule type="cellIs" dxfId="512" priority="489" operator="lessThan">
      <formula>0</formula>
    </cfRule>
  </conditionalFormatting>
  <conditionalFormatting sqref="Q134">
    <cfRule type="cellIs" dxfId="511" priority="488" operator="lessThan">
      <formula>0</formula>
    </cfRule>
  </conditionalFormatting>
  <conditionalFormatting sqref="Q178">
    <cfRule type="cellIs" dxfId="510" priority="478" operator="lessThan">
      <formula>0</formula>
    </cfRule>
  </conditionalFormatting>
  <conditionalFormatting sqref="Q104:Q107">
    <cfRule type="cellIs" dxfId="509" priority="487" operator="lessThan">
      <formula>0</formula>
    </cfRule>
  </conditionalFormatting>
  <conditionalFormatting sqref="Q108">
    <cfRule type="cellIs" dxfId="508" priority="486" operator="lessThan">
      <formula>0</formula>
    </cfRule>
  </conditionalFormatting>
  <conditionalFormatting sqref="Q108">
    <cfRule type="cellIs" dxfId="507" priority="485" operator="lessThan">
      <formula>0</formula>
    </cfRule>
  </conditionalFormatting>
  <conditionalFormatting sqref="Q125">
    <cfRule type="cellIs" dxfId="506" priority="484" operator="lessThan">
      <formula>0</formula>
    </cfRule>
  </conditionalFormatting>
  <conditionalFormatting sqref="Q125">
    <cfRule type="cellIs" dxfId="505" priority="483" operator="lessThan">
      <formula>0</formula>
    </cfRule>
  </conditionalFormatting>
  <conditionalFormatting sqref="Q157">
    <cfRule type="cellIs" dxfId="504" priority="480" operator="lessThan">
      <formula>0</formula>
    </cfRule>
  </conditionalFormatting>
  <conditionalFormatting sqref="Q133">
    <cfRule type="cellIs" dxfId="503" priority="481" operator="lessThan">
      <formula>0</formula>
    </cfRule>
  </conditionalFormatting>
  <conditionalFormatting sqref="Q149">
    <cfRule type="cellIs" dxfId="502" priority="475" operator="lessThan">
      <formula>0</formula>
    </cfRule>
  </conditionalFormatting>
  <conditionalFormatting sqref="Q149">
    <cfRule type="cellIs" dxfId="501" priority="474" operator="lessThan">
      <formula>0</formula>
    </cfRule>
  </conditionalFormatting>
  <conditionalFormatting sqref="Q133">
    <cfRule type="cellIs" dxfId="500" priority="482" operator="lessThan">
      <formula>0</formula>
    </cfRule>
  </conditionalFormatting>
  <conditionalFormatting sqref="Q157">
    <cfRule type="cellIs" dxfId="499" priority="479" operator="lessThan">
      <formula>0</formula>
    </cfRule>
  </conditionalFormatting>
  <conditionalFormatting sqref="Q19">
    <cfRule type="cellIs" dxfId="498" priority="461" operator="lessThan">
      <formula>0</formula>
    </cfRule>
  </conditionalFormatting>
  <conditionalFormatting sqref="Q178">
    <cfRule type="cellIs" dxfId="497" priority="477" operator="lessThan">
      <formula>0</formula>
    </cfRule>
  </conditionalFormatting>
  <conditionalFormatting sqref="Q7">
    <cfRule type="cellIs" dxfId="496" priority="468" operator="lessThan">
      <formula>0</formula>
    </cfRule>
  </conditionalFormatting>
  <conditionalFormatting sqref="Q9:Q12">
    <cfRule type="cellIs" dxfId="495" priority="467" operator="lessThan">
      <formula>0</formula>
    </cfRule>
  </conditionalFormatting>
  <conditionalFormatting sqref="Q7">
    <cfRule type="cellIs" dxfId="494" priority="469" operator="lessThan">
      <formula>0</formula>
    </cfRule>
  </conditionalFormatting>
  <conditionalFormatting sqref="Q145:Q148 Q150">
    <cfRule type="cellIs" dxfId="493" priority="476" operator="lessThan">
      <formula>0</formula>
    </cfRule>
  </conditionalFormatting>
  <conditionalFormatting sqref="Q80:Q84">
    <cfRule type="cellIs" dxfId="492" priority="473" operator="lessThan">
      <formula>0</formula>
    </cfRule>
  </conditionalFormatting>
  <conditionalFormatting sqref="P2:Q3 Q4:Q6">
    <cfRule type="cellIs" dxfId="491" priority="472" operator="lessThan">
      <formula>0</formula>
    </cfRule>
  </conditionalFormatting>
  <conditionalFormatting sqref="Q62">
    <cfRule type="cellIs" dxfId="490" priority="434" operator="lessThan">
      <formula>0</formula>
    </cfRule>
  </conditionalFormatting>
  <conditionalFormatting sqref="Q59:Q61">
    <cfRule type="cellIs" dxfId="489" priority="436" operator="lessThan">
      <formula>0</formula>
    </cfRule>
  </conditionalFormatting>
  <conditionalFormatting sqref="P2:P3">
    <cfRule type="cellIs" dxfId="488" priority="471" operator="lessThan">
      <formula>0</formula>
    </cfRule>
  </conditionalFormatting>
  <conditionalFormatting sqref="Q8">
    <cfRule type="cellIs" dxfId="487" priority="470" operator="lessThan">
      <formula>0</formula>
    </cfRule>
  </conditionalFormatting>
  <conditionalFormatting sqref="Q33:Q36">
    <cfRule type="cellIs" dxfId="486" priority="451" operator="lessThan">
      <formula>0</formula>
    </cfRule>
  </conditionalFormatting>
  <conditionalFormatting sqref="Q37">
    <cfRule type="cellIs" dxfId="485" priority="449" operator="lessThan">
      <formula>0</formula>
    </cfRule>
  </conditionalFormatting>
  <conditionalFormatting sqref="Q14">
    <cfRule type="cellIs" dxfId="484" priority="466" operator="lessThan">
      <formula>0</formula>
    </cfRule>
  </conditionalFormatting>
  <conditionalFormatting sqref="Q13">
    <cfRule type="cellIs" dxfId="483" priority="465" operator="lessThan">
      <formula>0</formula>
    </cfRule>
  </conditionalFormatting>
  <conditionalFormatting sqref="Q13">
    <cfRule type="cellIs" dxfId="482" priority="464" operator="lessThan">
      <formula>0</formula>
    </cfRule>
  </conditionalFormatting>
  <conditionalFormatting sqref="Q15:Q18">
    <cfRule type="cellIs" dxfId="481" priority="463" operator="lessThan">
      <formula>0</formula>
    </cfRule>
  </conditionalFormatting>
  <conditionalFormatting sqref="Q20">
    <cfRule type="cellIs" dxfId="480" priority="462" operator="lessThan">
      <formula>0</formula>
    </cfRule>
  </conditionalFormatting>
  <conditionalFormatting sqref="Q19">
    <cfRule type="cellIs" dxfId="479" priority="460" operator="lessThan">
      <formula>0</formula>
    </cfRule>
  </conditionalFormatting>
  <conditionalFormatting sqref="Q21:Q24">
    <cfRule type="cellIs" dxfId="478" priority="459" operator="lessThan">
      <formula>0</formula>
    </cfRule>
  </conditionalFormatting>
  <conditionalFormatting sqref="Q25">
    <cfRule type="cellIs" dxfId="477" priority="456" operator="lessThan">
      <formula>0</formula>
    </cfRule>
  </conditionalFormatting>
  <conditionalFormatting sqref="Q26">
    <cfRule type="cellIs" dxfId="476" priority="458" operator="lessThan">
      <formula>0</formula>
    </cfRule>
  </conditionalFormatting>
  <conditionalFormatting sqref="Q25">
    <cfRule type="cellIs" dxfId="475" priority="457" operator="lessThan">
      <formula>0</formula>
    </cfRule>
  </conditionalFormatting>
  <conditionalFormatting sqref="Q27:Q30">
    <cfRule type="cellIs" dxfId="474" priority="455" operator="lessThan">
      <formula>0</formula>
    </cfRule>
  </conditionalFormatting>
  <conditionalFormatting sqref="Q32">
    <cfRule type="cellIs" dxfId="473" priority="454" operator="lessThan">
      <formula>0</formula>
    </cfRule>
  </conditionalFormatting>
  <conditionalFormatting sqref="Q31">
    <cfRule type="cellIs" dxfId="472" priority="453" operator="lessThan">
      <formula>0</formula>
    </cfRule>
  </conditionalFormatting>
  <conditionalFormatting sqref="Q31">
    <cfRule type="cellIs" dxfId="471" priority="452" operator="lessThan">
      <formula>0</formula>
    </cfRule>
  </conditionalFormatting>
  <conditionalFormatting sqref="Q44">
    <cfRule type="cellIs" dxfId="470" priority="447" operator="lessThan">
      <formula>0</formula>
    </cfRule>
  </conditionalFormatting>
  <conditionalFormatting sqref="Q43">
    <cfRule type="cellIs" dxfId="469" priority="446" operator="lessThan">
      <formula>0</formula>
    </cfRule>
  </conditionalFormatting>
  <conditionalFormatting sqref="Q43">
    <cfRule type="cellIs" dxfId="468" priority="445" operator="lessThan">
      <formula>0</formula>
    </cfRule>
  </conditionalFormatting>
  <conditionalFormatting sqref="Q45:Q48">
    <cfRule type="cellIs" dxfId="467" priority="444" operator="lessThan">
      <formula>0</formula>
    </cfRule>
  </conditionalFormatting>
  <conditionalFormatting sqref="Q50">
    <cfRule type="cellIs" dxfId="466" priority="443" operator="lessThan">
      <formula>0</formula>
    </cfRule>
  </conditionalFormatting>
  <conditionalFormatting sqref="Q49">
    <cfRule type="cellIs" dxfId="465" priority="442" operator="lessThan">
      <formula>0</formula>
    </cfRule>
  </conditionalFormatting>
  <conditionalFormatting sqref="Q49">
    <cfRule type="cellIs" dxfId="464" priority="441" operator="lessThan">
      <formula>0</formula>
    </cfRule>
  </conditionalFormatting>
  <conditionalFormatting sqref="Q56:Q57">
    <cfRule type="cellIs" dxfId="463" priority="437" operator="lessThan">
      <formula>0</formula>
    </cfRule>
  </conditionalFormatting>
  <conditionalFormatting sqref="Q62">
    <cfRule type="cellIs" dxfId="462" priority="435" operator="lessThan">
      <formula>0</formula>
    </cfRule>
  </conditionalFormatting>
  <conditionalFormatting sqref="Q187">
    <cfRule type="cellIs" dxfId="461" priority="426" operator="lessThan">
      <formula>0</formula>
    </cfRule>
  </conditionalFormatting>
  <conditionalFormatting sqref="Q37">
    <cfRule type="cellIs" dxfId="460" priority="450" operator="lessThan">
      <formula>0</formula>
    </cfRule>
  </conditionalFormatting>
  <conditionalFormatting sqref="Q51:Q54">
    <cfRule type="cellIs" dxfId="459" priority="440" operator="lessThan">
      <formula>0</formula>
    </cfRule>
  </conditionalFormatting>
  <conditionalFormatting sqref="Q39:Q42">
    <cfRule type="cellIs" dxfId="458" priority="448" operator="lessThan">
      <formula>0</formula>
    </cfRule>
  </conditionalFormatting>
  <conditionalFormatting sqref="Q55">
    <cfRule type="cellIs" dxfId="457" priority="438" operator="lessThan">
      <formula>0</formula>
    </cfRule>
  </conditionalFormatting>
  <conditionalFormatting sqref="Q55">
    <cfRule type="cellIs" dxfId="456" priority="439" operator="lessThan">
      <formula>0</formula>
    </cfRule>
  </conditionalFormatting>
  <conditionalFormatting sqref="Q183:Q185">
    <cfRule type="cellIs" dxfId="455" priority="429" operator="lessThan">
      <formula>0</formula>
    </cfRule>
  </conditionalFormatting>
  <conditionalFormatting sqref="Q68">
    <cfRule type="cellIs" dxfId="454" priority="431" operator="lessThan">
      <formula>0</formula>
    </cfRule>
  </conditionalFormatting>
  <conditionalFormatting sqref="Q68">
    <cfRule type="cellIs" dxfId="453" priority="432" operator="lessThan">
      <formula>0</formula>
    </cfRule>
  </conditionalFormatting>
  <conditionalFormatting sqref="Q63">
    <cfRule type="cellIs" dxfId="452" priority="430" operator="lessThan">
      <formula>0</formula>
    </cfRule>
  </conditionalFormatting>
  <conditionalFormatting sqref="Q186">
    <cfRule type="cellIs" dxfId="451" priority="427" operator="lessThan">
      <formula>0</formula>
    </cfRule>
  </conditionalFormatting>
  <conditionalFormatting sqref="Q186">
    <cfRule type="cellIs" dxfId="450" priority="428" operator="lessThan">
      <formula>0</formula>
    </cfRule>
  </conditionalFormatting>
  <conditionalFormatting sqref="Q193">
    <cfRule type="cellIs" dxfId="449" priority="422" operator="lessThan">
      <formula>0</formula>
    </cfRule>
  </conditionalFormatting>
  <conditionalFormatting sqref="Q111">
    <cfRule type="cellIs" dxfId="448" priority="414" operator="lessThan">
      <formula>0</formula>
    </cfRule>
  </conditionalFormatting>
  <conditionalFormatting sqref="Q206:Q208">
    <cfRule type="cellIs" dxfId="447" priority="421" operator="lessThan">
      <formula>0</formula>
    </cfRule>
  </conditionalFormatting>
  <conditionalFormatting sqref="Q214">
    <cfRule type="cellIs" dxfId="446" priority="416" operator="lessThan">
      <formula>0</formula>
    </cfRule>
  </conditionalFormatting>
  <conditionalFormatting sqref="Q65:Q67">
    <cfRule type="cellIs" dxfId="445" priority="433" operator="lessThan">
      <formula>0</formula>
    </cfRule>
  </conditionalFormatting>
  <conditionalFormatting sqref="Q209">
    <cfRule type="cellIs" dxfId="444" priority="419" operator="lessThan">
      <formula>0</formula>
    </cfRule>
  </conditionalFormatting>
  <conditionalFormatting sqref="Q211:Q213">
    <cfRule type="cellIs" dxfId="443" priority="418" operator="lessThan">
      <formula>0</formula>
    </cfRule>
  </conditionalFormatting>
  <conditionalFormatting sqref="Q209">
    <cfRule type="cellIs" dxfId="442" priority="420" operator="lessThan">
      <formula>0</formula>
    </cfRule>
  </conditionalFormatting>
  <conditionalFormatting sqref="Q192">
    <cfRule type="cellIs" dxfId="441" priority="423" operator="lessThan">
      <formula>0</formula>
    </cfRule>
  </conditionalFormatting>
  <conditionalFormatting sqref="Q214">
    <cfRule type="cellIs" dxfId="440" priority="417" operator="lessThan">
      <formula>0</formula>
    </cfRule>
  </conditionalFormatting>
  <conditionalFormatting sqref="Q192">
    <cfRule type="cellIs" dxfId="439" priority="424" operator="lessThan">
      <formula>0</formula>
    </cfRule>
  </conditionalFormatting>
  <conditionalFormatting sqref="Q189:Q191">
    <cfRule type="cellIs" dxfId="438" priority="425" operator="lessThan">
      <formula>0</formula>
    </cfRule>
  </conditionalFormatting>
  <conditionalFormatting sqref="Q216:Q218">
    <cfRule type="cellIs" dxfId="437" priority="415" operator="lessThan">
      <formula>0</formula>
    </cfRule>
  </conditionalFormatting>
  <conditionalFormatting sqref="Q112:Q115">
    <cfRule type="cellIs" dxfId="436" priority="413" operator="lessThan">
      <formula>0</formula>
    </cfRule>
  </conditionalFormatting>
  <conditionalFormatting sqref="Q141">
    <cfRule type="cellIs" dxfId="435" priority="406" operator="lessThan">
      <formula>0</formula>
    </cfRule>
  </conditionalFormatting>
  <conditionalFormatting sqref="Q141">
    <cfRule type="cellIs" dxfId="434" priority="407" operator="lessThan">
      <formula>0</formula>
    </cfRule>
  </conditionalFormatting>
  <conditionalFormatting sqref="Q116:Q117">
    <cfRule type="cellIs" dxfId="433" priority="412" operator="lessThan">
      <formula>0</formula>
    </cfRule>
  </conditionalFormatting>
  <conditionalFormatting sqref="Q117">
    <cfRule type="cellIs" dxfId="432" priority="411" operator="lessThan">
      <formula>0</formula>
    </cfRule>
  </conditionalFormatting>
  <conditionalFormatting sqref="Q116">
    <cfRule type="cellIs" dxfId="431" priority="410" operator="lessThan">
      <formula>0</formula>
    </cfRule>
  </conditionalFormatting>
  <conditionalFormatting sqref="Q109">
    <cfRule type="cellIs" dxfId="430" priority="409" operator="lessThan">
      <formula>0</formula>
    </cfRule>
  </conditionalFormatting>
  <conditionalFormatting sqref="Q137:Q140 Q142 Q144:Q150">
    <cfRule type="cellIs" dxfId="429" priority="408" operator="lessThan">
      <formula>0</formula>
    </cfRule>
  </conditionalFormatting>
  <conditionalFormatting sqref="Q160:Q163 Q165">
    <cfRule type="cellIs" dxfId="428" priority="405" operator="lessThan">
      <formula>0</formula>
    </cfRule>
  </conditionalFormatting>
  <conditionalFormatting sqref="Q164">
    <cfRule type="cellIs" dxfId="427" priority="404" operator="lessThan">
      <formula>0</formula>
    </cfRule>
  </conditionalFormatting>
  <conditionalFormatting sqref="Q164">
    <cfRule type="cellIs" dxfId="426" priority="403" operator="lessThan">
      <formula>0</formula>
    </cfRule>
  </conditionalFormatting>
  <conditionalFormatting sqref="Q172 Q167:Q170">
    <cfRule type="cellIs" dxfId="425" priority="402" operator="lessThan">
      <formula>0</formula>
    </cfRule>
  </conditionalFormatting>
  <conditionalFormatting sqref="Q171">
    <cfRule type="cellIs" dxfId="424" priority="401" operator="lessThan">
      <formula>0</formula>
    </cfRule>
  </conditionalFormatting>
  <conditionalFormatting sqref="Q171">
    <cfRule type="cellIs" dxfId="423" priority="400" operator="lessThan">
      <formula>0</formula>
    </cfRule>
  </conditionalFormatting>
  <conditionalFormatting sqref="Q195:Q197">
    <cfRule type="cellIs" dxfId="422" priority="399" operator="lessThan">
      <formula>0</formula>
    </cfRule>
  </conditionalFormatting>
  <conditionalFormatting sqref="Q198:Q199">
    <cfRule type="cellIs" dxfId="421" priority="397" operator="lessThan">
      <formula>0</formula>
    </cfRule>
  </conditionalFormatting>
  <conditionalFormatting sqref="Q198:Q199">
    <cfRule type="cellIs" dxfId="420" priority="398" operator="lessThan">
      <formula>0</formula>
    </cfRule>
  </conditionalFormatting>
  <conditionalFormatting sqref="Q201:Q203">
    <cfRule type="cellIs" dxfId="419" priority="396" operator="lessThan">
      <formula>0</formula>
    </cfRule>
  </conditionalFormatting>
  <conditionalFormatting sqref="Q204">
    <cfRule type="cellIs" dxfId="418" priority="394" operator="lessThan">
      <formula>0</formula>
    </cfRule>
  </conditionalFormatting>
  <conditionalFormatting sqref="Q204">
    <cfRule type="cellIs" dxfId="417" priority="395" operator="lessThan">
      <formula>0</formula>
    </cfRule>
  </conditionalFormatting>
  <conditionalFormatting sqref="Q300:Q301 P343:Q344 Q345:Q346 Q314:Q316 P355:Q355 Q319:Q342 P347:Q348 P306:P313 Q619 A415:M415 P415:XFD415 A423:M423 P423:XFD423 A431:M431 P431:XFD431 A409:XFD414 A463:F464 A469:F469 H469:L469 A474:F474 H474:L474 A475:XFD478 A479:F479 H479:L479 A480:XFD483 A484:F484 H484:L484 A485:XFD488 A489:F489 H489:L489 A490:XFD493 A494:F494 H494:L494 A499:XFD499 A500:F500 H500:L500 A501:XFD504 A505:F505 H505:L505 A506:XFD509 A510:F511 A516:F516 H516:L516 A521:F521 H521:L521 A522:XFD525 A526:F526 H526:L526 A527:XFD530 A531:F531 H531:L531 A532:XFD535 A536:F536 H536:L536 A537:XFD540 A541:F541 H541:L541 A546:XFD546 A547:F547 H547:L547 A548:XFD551 A552:F552 H552:L552 A553:XFD556 A557:F558 A563:F563 H563:L563 A568:F568 H568:L568 A569:XFD572 A573:F573 H573:L573 A574:XFD577 A578:F578 H578:L578 A579:XFD582 A583:F583 H583:L583 A584:XFD587 A588:F588 H588:L588 A593:XFD593 A594:F594 H594:L594 A595:XFD598 A599:F599 H599:L599 A604:F604 H604:L604 A611:XFD616 A610:F610 H610:L610 P610:XFD610 P604:XFD604 P599:XFD599 P594:XFD594 P588:XFD588 P583:XFD583 P578:XFD578 P573:XFD573 P568:XFD568 P563:XFD563 H557:L558 P557:XFD558 P552:XFD552 P547:XFD547 P541:XFD541 P536:XFD536 P531:XFD531 P526:XFD526 P521:XFD521 P516:XFD516 H510:L511 P510:XFD511 P505:XFD505 P500:XFD500 P494:XFD494 P489:XFD489 P484:XFD484 P479:XFD479 P474:XFD474 P469:XFD469 H463:L464 P463:XFD464 A416:XFD422 A424:XFD430 A432:XFD441 A462:XFD462 K442:K444 K456 K450 A442:J461 P442:XFD461 P617:Q618 K451:O455 A600:XFD603 A605:XFD609 P620:Q620 H620:N620 O619:O620">
    <cfRule type="cellIs" dxfId="416" priority="393" operator="lessThan">
      <formula>0</formula>
    </cfRule>
  </conditionalFormatting>
  <conditionalFormatting sqref="P356:Q359">
    <cfRule type="cellIs" dxfId="415" priority="392" operator="lessThan">
      <formula>0</formula>
    </cfRule>
  </conditionalFormatting>
  <conditionalFormatting sqref="Q118">
    <cfRule type="cellIs" dxfId="414" priority="379" operator="lessThan">
      <formula>0</formula>
    </cfRule>
  </conditionalFormatting>
  <conditionalFormatting sqref="Q135">
    <cfRule type="cellIs" dxfId="413" priority="377" operator="lessThan">
      <formula>0</formula>
    </cfRule>
  </conditionalFormatting>
  <conditionalFormatting sqref="Q126:Q127">
    <cfRule type="cellIs" dxfId="412" priority="378" operator="lessThan">
      <formula>0</formula>
    </cfRule>
  </conditionalFormatting>
  <conditionalFormatting sqref="P392:Q395">
    <cfRule type="cellIs" dxfId="411" priority="391" operator="lessThan">
      <formula>0</formula>
    </cfRule>
  </conditionalFormatting>
  <conditionalFormatting sqref="P360:Q363">
    <cfRule type="cellIs" dxfId="410" priority="390" operator="lessThan">
      <formula>0</formula>
    </cfRule>
  </conditionalFormatting>
  <conditionalFormatting sqref="P364:Q367">
    <cfRule type="cellIs" dxfId="409" priority="389" operator="lessThan">
      <formula>0</formula>
    </cfRule>
  </conditionalFormatting>
  <conditionalFormatting sqref="P368:Q371">
    <cfRule type="cellIs" dxfId="408" priority="388" operator="lessThan">
      <formula>0</formula>
    </cfRule>
  </conditionalFormatting>
  <conditionalFormatting sqref="P372:Q375">
    <cfRule type="cellIs" dxfId="407" priority="387" operator="lessThan">
      <formula>0</formula>
    </cfRule>
  </conditionalFormatting>
  <conditionalFormatting sqref="P376:Q379">
    <cfRule type="cellIs" dxfId="406" priority="386" operator="lessThan">
      <formula>0</formula>
    </cfRule>
  </conditionalFormatting>
  <conditionalFormatting sqref="P380:Q383">
    <cfRule type="cellIs" dxfId="405" priority="385" operator="lessThan">
      <formula>0</formula>
    </cfRule>
  </conditionalFormatting>
  <conditionalFormatting sqref="P384:Q387">
    <cfRule type="cellIs" dxfId="404" priority="384" operator="lessThan">
      <formula>0</formula>
    </cfRule>
  </conditionalFormatting>
  <conditionalFormatting sqref="P388:Q391">
    <cfRule type="cellIs" dxfId="403" priority="383" operator="lessThan">
      <formula>0</formula>
    </cfRule>
  </conditionalFormatting>
  <conditionalFormatting sqref="P396:Q399">
    <cfRule type="cellIs" dxfId="402" priority="382" operator="lessThan">
      <formula>0</formula>
    </cfRule>
  </conditionalFormatting>
  <conditionalFormatting sqref="P400:Q403">
    <cfRule type="cellIs" dxfId="401" priority="381" operator="lessThan">
      <formula>0</formula>
    </cfRule>
  </conditionalFormatting>
  <conditionalFormatting sqref="Q110">
    <cfRule type="cellIs" dxfId="400" priority="380" operator="lessThan">
      <formula>0</formula>
    </cfRule>
  </conditionalFormatting>
  <conditionalFormatting sqref="Q143">
    <cfRule type="cellIs" dxfId="399" priority="376" operator="lessThan">
      <formula>0</formula>
    </cfRule>
  </conditionalFormatting>
  <conditionalFormatting sqref="Q151">
    <cfRule type="cellIs" dxfId="398" priority="375" operator="lessThan">
      <formula>0</formula>
    </cfRule>
  </conditionalFormatting>
  <conditionalFormatting sqref="Q180">
    <cfRule type="cellIs" dxfId="397" priority="374" operator="lessThan">
      <formula>0</formula>
    </cfRule>
  </conditionalFormatting>
  <conditionalFormatting sqref="Q95">
    <cfRule type="cellIs" dxfId="396" priority="373" operator="lessThan">
      <formula>0</formula>
    </cfRule>
  </conditionalFormatting>
  <conditionalFormatting sqref="Q96:Q100">
    <cfRule type="cellIs" dxfId="395" priority="372" operator="lessThan">
      <formula>0</formula>
    </cfRule>
  </conditionalFormatting>
  <conditionalFormatting sqref="A2:A3">
    <cfRule type="cellIs" dxfId="394" priority="371" operator="lessThan">
      <formula>0</formula>
    </cfRule>
  </conditionalFormatting>
  <conditionalFormatting sqref="A2">
    <cfRule type="cellIs" dxfId="393" priority="370" operator="lessThan">
      <formula>0</formula>
    </cfRule>
  </conditionalFormatting>
  <conditionalFormatting sqref="A3">
    <cfRule type="cellIs" dxfId="392" priority="369" operator="lessThan">
      <formula>0</formula>
    </cfRule>
  </conditionalFormatting>
  <conditionalFormatting sqref="A182">
    <cfRule type="cellIs" dxfId="391" priority="368" operator="lessThan">
      <formula>0</formula>
    </cfRule>
  </conditionalFormatting>
  <conditionalFormatting sqref="A194">
    <cfRule type="cellIs" dxfId="390" priority="367" operator="lessThan">
      <formula>0</formula>
    </cfRule>
  </conditionalFormatting>
  <conditionalFormatting sqref="A188">
    <cfRule type="cellIs" dxfId="389" priority="366" operator="lessThan">
      <formula>0</formula>
    </cfRule>
  </conditionalFormatting>
  <conditionalFormatting sqref="A188">
    <cfRule type="cellIs" dxfId="388" priority="365" operator="lessThan">
      <formula>0</formula>
    </cfRule>
  </conditionalFormatting>
  <conditionalFormatting sqref="A181">
    <cfRule type="cellIs" dxfId="387" priority="363" operator="lessThan">
      <formula>0</formula>
    </cfRule>
  </conditionalFormatting>
  <conditionalFormatting sqref="A181">
    <cfRule type="cellIs" dxfId="386" priority="364" operator="lessThan">
      <formula>0</formula>
    </cfRule>
  </conditionalFormatting>
  <conditionalFormatting sqref="A199">
    <cfRule type="cellIs" dxfId="385" priority="361" operator="lessThan">
      <formula>0</formula>
    </cfRule>
  </conditionalFormatting>
  <conditionalFormatting sqref="A199">
    <cfRule type="cellIs" dxfId="384" priority="362" operator="lessThan">
      <formula>0</formula>
    </cfRule>
  </conditionalFormatting>
  <conditionalFormatting sqref="A300">
    <cfRule type="cellIs" dxfId="383" priority="360" operator="lessThan">
      <formula>0</formula>
    </cfRule>
  </conditionalFormatting>
  <conditionalFormatting sqref="A301">
    <cfRule type="cellIs" dxfId="382" priority="359" operator="lessThan">
      <formula>0</formula>
    </cfRule>
  </conditionalFormatting>
  <conditionalFormatting sqref="A346">
    <cfRule type="cellIs" dxfId="381" priority="358" operator="lessThan">
      <formula>0</formula>
    </cfRule>
  </conditionalFormatting>
  <conditionalFormatting sqref="A355">
    <cfRule type="cellIs" dxfId="380" priority="357" operator="lessThan">
      <formula>0</formula>
    </cfRule>
  </conditionalFormatting>
  <conditionalFormatting sqref="B198:L198 B193:L193 B174:L179 B160:L165 B145:L150 B137:L142 B112:L117 B92:N92 B72:N76 B80:N84 B96:L100 B16:N19 B302:N321 I433:O433">
    <cfRule type="expression" dxfId="379" priority="355">
      <formula>B16/A16&lt;1</formula>
    </cfRule>
    <cfRule type="expression" dxfId="378" priority="356">
      <formula>B16/A16&gt;1</formula>
    </cfRule>
  </conditionalFormatting>
  <conditionalFormatting sqref="B187:L187 B172:L172 B158:L158 B109:L109 B323:L323 B324:N324">
    <cfRule type="expression" dxfId="377" priority="353">
      <formula>B109/A109&gt;1</formula>
    </cfRule>
    <cfRule type="expression" dxfId="376" priority="354">
      <formula>B109/A109&lt;1</formula>
    </cfRule>
  </conditionalFormatting>
  <conditionalFormatting sqref="P102:P103 P325 P173 P166 P144 P79 P70:P71">
    <cfRule type="cellIs" dxfId="375" priority="352" operator="lessThan">
      <formula>0</formula>
    </cfRule>
  </conditionalFormatting>
  <conditionalFormatting sqref="P173">
    <cfRule type="cellIs" dxfId="374" priority="351" operator="lessThan">
      <formula>0</formula>
    </cfRule>
  </conditionalFormatting>
  <conditionalFormatting sqref="P119:P120">
    <cfRule type="cellIs" dxfId="373" priority="350" operator="lessThan">
      <formula>0</formula>
    </cfRule>
  </conditionalFormatting>
  <conditionalFormatting sqref="P128">
    <cfRule type="cellIs" dxfId="372" priority="349" operator="lessThan">
      <formula>0</formula>
    </cfRule>
  </conditionalFormatting>
  <conditionalFormatting sqref="P152">
    <cfRule type="cellIs" dxfId="371" priority="491" operator="lessThan">
      <formula>0</formula>
    </cfRule>
  </conditionalFormatting>
  <conditionalFormatting sqref="P15">
    <cfRule type="cellIs" dxfId="370" priority="344" operator="lessThan">
      <formula>0</formula>
    </cfRule>
  </conditionalFormatting>
  <conditionalFormatting sqref="P27">
    <cfRule type="cellIs" dxfId="369" priority="341" operator="lessThan">
      <formula>0</formula>
    </cfRule>
  </conditionalFormatting>
  <conditionalFormatting sqref="P28:P30">
    <cfRule type="cellIs" dxfId="368" priority="339" operator="lessThan">
      <formula>0</formula>
    </cfRule>
  </conditionalFormatting>
  <conditionalFormatting sqref="P4:P7">
    <cfRule type="cellIs" dxfId="367" priority="492" operator="lessThan">
      <formula>0</formula>
    </cfRule>
  </conditionalFormatting>
  <conditionalFormatting sqref="P33">
    <cfRule type="cellIs" dxfId="366" priority="347" operator="lessThan">
      <formula>0</formula>
    </cfRule>
  </conditionalFormatting>
  <conditionalFormatting sqref="P34:P36">
    <cfRule type="cellIs" dxfId="365" priority="346" operator="lessThan">
      <formula>0</formula>
    </cfRule>
  </conditionalFormatting>
  <conditionalFormatting sqref="P51">
    <cfRule type="cellIs" dxfId="364" priority="345" operator="lessThan">
      <formula>0</formula>
    </cfRule>
  </conditionalFormatting>
  <conditionalFormatting sqref="P9">
    <cfRule type="cellIs" dxfId="363" priority="348" operator="lessThan">
      <formula>0</formula>
    </cfRule>
  </conditionalFormatting>
  <conditionalFormatting sqref="P9">
    <cfRule type="cellIs" dxfId="362" priority="493" operator="lessThan">
      <formula>0</formula>
    </cfRule>
  </conditionalFormatting>
  <conditionalFormatting sqref="P10:P12">
    <cfRule type="cellIs" dxfId="361" priority="494" operator="lessThan">
      <formula>0</formula>
    </cfRule>
  </conditionalFormatting>
  <conditionalFormatting sqref="P15">
    <cfRule type="cellIs" dxfId="360" priority="495" operator="lessThan">
      <formula>0</formula>
    </cfRule>
  </conditionalFormatting>
  <conditionalFormatting sqref="P21">
    <cfRule type="cellIs" dxfId="359" priority="343" operator="lessThan">
      <formula>0</formula>
    </cfRule>
  </conditionalFormatting>
  <conditionalFormatting sqref="P21">
    <cfRule type="cellIs" dxfId="358" priority="342" operator="lessThan">
      <formula>0</formula>
    </cfRule>
  </conditionalFormatting>
  <conditionalFormatting sqref="P40:P42">
    <cfRule type="cellIs" dxfId="357" priority="338" operator="lessThan">
      <formula>0</formula>
    </cfRule>
  </conditionalFormatting>
  <conditionalFormatting sqref="P46:P48">
    <cfRule type="cellIs" dxfId="356" priority="337" operator="lessThan">
      <formula>0</formula>
    </cfRule>
  </conditionalFormatting>
  <conditionalFormatting sqref="P27">
    <cfRule type="cellIs" dxfId="355" priority="340" operator="lessThan">
      <formula>0</formula>
    </cfRule>
  </conditionalFormatting>
  <conditionalFormatting sqref="P51">
    <cfRule type="cellIs" dxfId="354" priority="333" operator="lessThan">
      <formula>0</formula>
    </cfRule>
  </conditionalFormatting>
  <conditionalFormatting sqref="P111">
    <cfRule type="cellIs" dxfId="353" priority="324" operator="lessThan">
      <formula>0</formula>
    </cfRule>
  </conditionalFormatting>
  <conditionalFormatting sqref="P52:P54">
    <cfRule type="cellIs" dxfId="352" priority="331" operator="lessThan">
      <formula>0</formula>
    </cfRule>
  </conditionalFormatting>
  <conditionalFormatting sqref="P57">
    <cfRule type="cellIs" dxfId="351" priority="330" operator="lessThan">
      <formula>0</formula>
    </cfRule>
  </conditionalFormatting>
  <conditionalFormatting sqref="P59:P61">
    <cfRule type="cellIs" dxfId="350" priority="329" operator="lessThan">
      <formula>0</formula>
    </cfRule>
  </conditionalFormatting>
  <conditionalFormatting sqref="P65:P67">
    <cfRule type="cellIs" dxfId="349" priority="328" operator="lessThan">
      <formula>0</formula>
    </cfRule>
  </conditionalFormatting>
  <conditionalFormatting sqref="P189:P192">
    <cfRule type="cellIs" dxfId="348" priority="327" operator="lessThan">
      <formula>0</formula>
    </cfRule>
  </conditionalFormatting>
  <conditionalFormatting sqref="P33">
    <cfRule type="cellIs" dxfId="347" priority="336" operator="lessThan">
      <formula>0</formula>
    </cfRule>
  </conditionalFormatting>
  <conditionalFormatting sqref="P39">
    <cfRule type="cellIs" dxfId="346" priority="335" operator="lessThan">
      <formula>0</formula>
    </cfRule>
  </conditionalFormatting>
  <conditionalFormatting sqref="P39">
    <cfRule type="cellIs" dxfId="345" priority="334" operator="lessThan">
      <formula>0</formula>
    </cfRule>
  </conditionalFormatting>
  <conditionalFormatting sqref="P45">
    <cfRule type="cellIs" dxfId="344" priority="496" operator="lessThan">
      <formula>0</formula>
    </cfRule>
  </conditionalFormatting>
  <conditionalFormatting sqref="P45">
    <cfRule type="cellIs" dxfId="343" priority="332" operator="lessThan">
      <formula>0</formula>
    </cfRule>
  </conditionalFormatting>
  <conditionalFormatting sqref="P136">
    <cfRule type="cellIs" dxfId="342" priority="323" operator="lessThan">
      <formula>0</formula>
    </cfRule>
  </conditionalFormatting>
  <conditionalFormatting sqref="P159">
    <cfRule type="cellIs" dxfId="341" priority="321" operator="lessThan">
      <formula>0</formula>
    </cfRule>
  </conditionalFormatting>
  <conditionalFormatting sqref="P195:P197 P199">
    <cfRule type="cellIs" dxfId="340" priority="319" operator="lessThan">
      <formula>0</formula>
    </cfRule>
  </conditionalFormatting>
  <conditionalFormatting sqref="P144">
    <cfRule type="cellIs" dxfId="339" priority="322" operator="lessThan">
      <formula>0</formula>
    </cfRule>
  </conditionalFormatting>
  <conditionalFormatting sqref="P183:P185">
    <cfRule type="cellIs" dxfId="338" priority="497" operator="lessThan">
      <formula>0</formula>
    </cfRule>
  </conditionalFormatting>
  <conditionalFormatting sqref="P206:P209">
    <cfRule type="cellIs" dxfId="337" priority="326" operator="lessThan">
      <formula>0</formula>
    </cfRule>
  </conditionalFormatting>
  <conditionalFormatting sqref="P211:P214">
    <cfRule type="cellIs" dxfId="336" priority="325" operator="lessThan">
      <formula>0</formula>
    </cfRule>
  </conditionalFormatting>
  <conditionalFormatting sqref="P325">
    <cfRule type="cellIs" dxfId="335" priority="316" operator="lessThan">
      <formula>0</formula>
    </cfRule>
  </conditionalFormatting>
  <conditionalFormatting sqref="P195:P197">
    <cfRule type="cellIs" dxfId="334" priority="315" operator="lessThan">
      <formula>0</formula>
    </cfRule>
  </conditionalFormatting>
  <conditionalFormatting sqref="P201:P203">
    <cfRule type="cellIs" dxfId="333" priority="318" operator="lessThan">
      <formula>0</formula>
    </cfRule>
  </conditionalFormatting>
  <conditionalFormatting sqref="P325:P329">
    <cfRule type="cellIs" dxfId="332" priority="313" operator="lessThan">
      <formula>0</formula>
    </cfRule>
  </conditionalFormatting>
  <conditionalFormatting sqref="P166">
    <cfRule type="cellIs" dxfId="331" priority="320" operator="lessThan">
      <formula>0</formula>
    </cfRule>
  </conditionalFormatting>
  <conditionalFormatting sqref="P110">
    <cfRule type="cellIs" dxfId="330" priority="312" operator="lessThan">
      <formula>0</formula>
    </cfRule>
  </conditionalFormatting>
  <conditionalFormatting sqref="P16:P18">
    <cfRule type="cellIs" dxfId="329" priority="314" operator="lessThan">
      <formula>0</formula>
    </cfRule>
  </conditionalFormatting>
  <conditionalFormatting sqref="P300:P301 P322 P325:P331 P337">
    <cfRule type="cellIs" dxfId="328" priority="317" operator="lessThan">
      <formula>0</formula>
    </cfRule>
  </conditionalFormatting>
  <conditionalFormatting sqref="P325">
    <cfRule type="cellIs" dxfId="327" priority="498" operator="lessThan">
      <formula>0</formula>
    </cfRule>
  </conditionalFormatting>
  <conditionalFormatting sqref="P151">
    <cfRule type="cellIs" dxfId="326" priority="307" operator="lessThan">
      <formula>0</formula>
    </cfRule>
  </conditionalFormatting>
  <conditionalFormatting sqref="P180">
    <cfRule type="cellIs" dxfId="325" priority="306" operator="lessThan">
      <formula>0</formula>
    </cfRule>
  </conditionalFormatting>
  <conditionalFormatting sqref="P95">
    <cfRule type="cellIs" dxfId="324" priority="305" operator="lessThan">
      <formula>0</formula>
    </cfRule>
  </conditionalFormatting>
  <conditionalFormatting sqref="P334">
    <cfRule type="cellIs" dxfId="323" priority="499" operator="lessThan">
      <formula>0</formula>
    </cfRule>
  </conditionalFormatting>
  <conditionalFormatting sqref="P118">
    <cfRule type="cellIs" dxfId="322" priority="311" operator="lessThan">
      <formula>0</formula>
    </cfRule>
  </conditionalFormatting>
  <conditionalFormatting sqref="P13">
    <cfRule type="cellIs" dxfId="321" priority="303" operator="lessThan">
      <formula>0</formula>
    </cfRule>
  </conditionalFormatting>
  <conditionalFormatting sqref="P14">
    <cfRule type="cellIs" dxfId="320" priority="302" operator="lessThan">
      <formula>0</formula>
    </cfRule>
  </conditionalFormatting>
  <conditionalFormatting sqref="P204">
    <cfRule type="cellIs" dxfId="319" priority="304" operator="lessThan">
      <formula>0</formula>
    </cfRule>
  </conditionalFormatting>
  <conditionalFormatting sqref="P126:P127">
    <cfRule type="cellIs" dxfId="318" priority="310" operator="lessThan">
      <formula>0</formula>
    </cfRule>
  </conditionalFormatting>
  <conditionalFormatting sqref="P135">
    <cfRule type="cellIs" dxfId="317" priority="309" operator="lessThan">
      <formula>0</formula>
    </cfRule>
  </conditionalFormatting>
  <conditionalFormatting sqref="P20">
    <cfRule type="cellIs" dxfId="316" priority="300" operator="lessThan">
      <formula>0</formula>
    </cfRule>
  </conditionalFormatting>
  <conditionalFormatting sqref="P143">
    <cfRule type="cellIs" dxfId="315" priority="308" operator="lessThan">
      <formula>0</formula>
    </cfRule>
  </conditionalFormatting>
  <conditionalFormatting sqref="P26">
    <cfRule type="cellIs" dxfId="314" priority="298" operator="lessThan">
      <formula>0</formula>
    </cfRule>
  </conditionalFormatting>
  <conditionalFormatting sqref="P31">
    <cfRule type="cellIs" dxfId="313" priority="297" operator="lessThan">
      <formula>0</formula>
    </cfRule>
  </conditionalFormatting>
  <conditionalFormatting sqref="P32">
    <cfRule type="cellIs" dxfId="312" priority="296" operator="lessThan">
      <formula>0</formula>
    </cfRule>
  </conditionalFormatting>
  <conditionalFormatting sqref="P8">
    <cfRule type="cellIs" dxfId="311" priority="500" operator="lessThan">
      <formula>0</formula>
    </cfRule>
  </conditionalFormatting>
  <conditionalFormatting sqref="P19">
    <cfRule type="cellIs" dxfId="310" priority="301" operator="lessThan">
      <formula>0</formula>
    </cfRule>
  </conditionalFormatting>
  <conditionalFormatting sqref="P25">
    <cfRule type="cellIs" dxfId="309" priority="299" operator="lessThan">
      <formula>0</formula>
    </cfRule>
  </conditionalFormatting>
  <conditionalFormatting sqref="P68:P69">
    <cfRule type="cellIs" dxfId="308" priority="289" operator="lessThan">
      <formula>0</formula>
    </cfRule>
  </conditionalFormatting>
  <conditionalFormatting sqref="P76">
    <cfRule type="cellIs" dxfId="307" priority="288" operator="lessThan">
      <formula>0</formula>
    </cfRule>
  </conditionalFormatting>
  <conditionalFormatting sqref="P198">
    <cfRule type="cellIs" dxfId="306" priority="287" operator="lessThan">
      <formula>0</formula>
    </cfRule>
  </conditionalFormatting>
  <conditionalFormatting sqref="P84">
    <cfRule type="cellIs" dxfId="305" priority="286" operator="lessThan">
      <formula>0</formula>
    </cfRule>
  </conditionalFormatting>
  <conditionalFormatting sqref="P100">
    <cfRule type="cellIs" dxfId="304" priority="285" operator="lessThan">
      <formula>0</formula>
    </cfRule>
  </conditionalFormatting>
  <conditionalFormatting sqref="P108">
    <cfRule type="cellIs" dxfId="303" priority="284" operator="lessThan">
      <formula>0</formula>
    </cfRule>
  </conditionalFormatting>
  <conditionalFormatting sqref="P37">
    <cfRule type="cellIs" dxfId="302" priority="295" operator="lessThan">
      <formula>0</formula>
    </cfRule>
  </conditionalFormatting>
  <conditionalFormatting sqref="P38">
    <cfRule type="cellIs" dxfId="301" priority="294" operator="lessThan">
      <formula>0</formula>
    </cfRule>
  </conditionalFormatting>
  <conditionalFormatting sqref="P43:P44">
    <cfRule type="cellIs" dxfId="300" priority="293" operator="lessThan">
      <formula>0</formula>
    </cfRule>
  </conditionalFormatting>
  <conditionalFormatting sqref="P49:P50">
    <cfRule type="cellIs" dxfId="299" priority="292" operator="lessThan">
      <formula>0</formula>
    </cfRule>
  </conditionalFormatting>
  <conditionalFormatting sqref="P62:P63">
    <cfRule type="cellIs" dxfId="298" priority="290" operator="lessThan">
      <formula>0</formula>
    </cfRule>
  </conditionalFormatting>
  <conditionalFormatting sqref="P141:P142">
    <cfRule type="cellIs" dxfId="297" priority="280" operator="lessThan">
      <formula>0</formula>
    </cfRule>
  </conditionalFormatting>
  <conditionalFormatting sqref="P55:P56">
    <cfRule type="cellIs" dxfId="296" priority="291" operator="lessThan">
      <formula>0</formula>
    </cfRule>
  </conditionalFormatting>
  <conditionalFormatting sqref="P164:P165">
    <cfRule type="cellIs" dxfId="295" priority="277" operator="lessThan">
      <formula>0</formula>
    </cfRule>
  </conditionalFormatting>
  <conditionalFormatting sqref="P77">
    <cfRule type="cellIs" dxfId="294" priority="501" operator="lessThan">
      <formula>0</formula>
    </cfRule>
  </conditionalFormatting>
  <conditionalFormatting sqref="P149:P150">
    <cfRule type="cellIs" dxfId="293" priority="279" operator="lessThan">
      <formula>0</formula>
    </cfRule>
  </conditionalFormatting>
  <conditionalFormatting sqref="P157:P158">
    <cfRule type="cellIs" dxfId="292" priority="278" operator="lessThan">
      <formula>0</formula>
    </cfRule>
  </conditionalFormatting>
  <conditionalFormatting sqref="P109">
    <cfRule type="cellIs" dxfId="291" priority="283" operator="lessThan">
      <formula>0</formula>
    </cfRule>
  </conditionalFormatting>
  <conditionalFormatting sqref="P116:P117">
    <cfRule type="cellIs" dxfId="290" priority="282" operator="lessThan">
      <formula>0</formula>
    </cfRule>
  </conditionalFormatting>
  <conditionalFormatting sqref="P133:P134">
    <cfRule type="cellIs" dxfId="289" priority="281" operator="lessThan">
      <formula>0</formula>
    </cfRule>
  </conditionalFormatting>
  <conditionalFormatting sqref="P193">
    <cfRule type="cellIs" dxfId="288" priority="273" operator="lessThan">
      <formula>0</formula>
    </cfRule>
  </conditionalFormatting>
  <conditionalFormatting sqref="P171:P172">
    <cfRule type="cellIs" dxfId="287" priority="276" operator="lessThan">
      <formula>0</formula>
    </cfRule>
  </conditionalFormatting>
  <conditionalFormatting sqref="P178:P179">
    <cfRule type="cellIs" dxfId="286" priority="275" operator="lessThan">
      <formula>0</formula>
    </cfRule>
  </conditionalFormatting>
  <conditionalFormatting sqref="P186:P187">
    <cfRule type="cellIs" dxfId="285" priority="274" operator="lessThan">
      <formula>0</formula>
    </cfRule>
  </conditionalFormatting>
  <conditionalFormatting sqref="P339">
    <cfRule type="cellIs" dxfId="284" priority="272" operator="lessThan">
      <formula>0</formula>
    </cfRule>
  </conditionalFormatting>
  <conditionalFormatting sqref="P340:P342">
    <cfRule type="cellIs" dxfId="283" priority="271" operator="lessThan">
      <formula>0</formula>
    </cfRule>
  </conditionalFormatting>
  <conditionalFormatting sqref="P314">
    <cfRule type="cellIs" dxfId="282" priority="270" operator="lessThan">
      <formula>0</formula>
    </cfRule>
  </conditionalFormatting>
  <conditionalFormatting sqref="P315">
    <cfRule type="cellIs" dxfId="281" priority="269" operator="lessThan">
      <formula>0</formula>
    </cfRule>
  </conditionalFormatting>
  <conditionalFormatting sqref="P323:P324">
    <cfRule type="cellIs" dxfId="280" priority="268" operator="lessThan">
      <formula>0</formula>
    </cfRule>
  </conditionalFormatting>
  <conditionalFormatting sqref="P332:P333">
    <cfRule type="cellIs" dxfId="279" priority="267" operator="lessThan">
      <formula>0</formula>
    </cfRule>
  </conditionalFormatting>
  <conditionalFormatting sqref="P335">
    <cfRule type="cellIs" dxfId="278" priority="266" operator="lessThan">
      <formula>0</formula>
    </cfRule>
  </conditionalFormatting>
  <conditionalFormatting sqref="P336">
    <cfRule type="cellIs" dxfId="277" priority="265" operator="lessThan">
      <formula>0</formula>
    </cfRule>
  </conditionalFormatting>
  <conditionalFormatting sqref="P72:P75">
    <cfRule type="cellIs" dxfId="276" priority="264" operator="lessThan">
      <formula>0</formula>
    </cfRule>
  </conditionalFormatting>
  <conditionalFormatting sqref="Q87">
    <cfRule type="cellIs" dxfId="275" priority="263" operator="lessThan">
      <formula>0</formula>
    </cfRule>
  </conditionalFormatting>
  <conditionalFormatting sqref="P74:P75">
    <cfRule type="cellIs" dxfId="274" priority="502" operator="lessThan">
      <formula>0</formula>
    </cfRule>
  </conditionalFormatting>
  <conditionalFormatting sqref="Q88:Q92">
    <cfRule type="cellIs" dxfId="273" priority="262" operator="lessThan">
      <formula>0</formula>
    </cfRule>
  </conditionalFormatting>
  <conditionalFormatting sqref="P87">
    <cfRule type="cellIs" dxfId="272" priority="261" operator="lessThan">
      <formula>0</formula>
    </cfRule>
  </conditionalFormatting>
  <conditionalFormatting sqref="P92">
    <cfRule type="cellIs" dxfId="271" priority="260" operator="lessThan">
      <formula>0</formula>
    </cfRule>
  </conditionalFormatting>
  <conditionalFormatting sqref="P338">
    <cfRule type="cellIs" dxfId="270" priority="259" operator="lessThan">
      <formula>0</formula>
    </cfRule>
  </conditionalFormatting>
  <conditionalFormatting sqref="A332:L333 A338:L338 A335:L335">
    <cfRule type="expression" dxfId="269" priority="503">
      <formula>A332/#REF!&lt;1</formula>
    </cfRule>
    <cfRule type="expression" dxfId="268" priority="504">
      <formula>A332/#REF!&gt;1</formula>
    </cfRule>
  </conditionalFormatting>
  <conditionalFormatting sqref="A134:L134 N134 A127:N127">
    <cfRule type="expression" dxfId="267" priority="505">
      <formula>A127/#REF!&gt;1</formula>
    </cfRule>
    <cfRule type="expression" dxfId="266" priority="506">
      <formula>A127/#REF!&lt;1</formula>
    </cfRule>
  </conditionalFormatting>
  <conditionalFormatting sqref="Q306 Q311:Q313">
    <cfRule type="cellIs" dxfId="265" priority="258" operator="lessThan">
      <formula>0</formula>
    </cfRule>
  </conditionalFormatting>
  <conditionalFormatting sqref="A335:O335">
    <cfRule type="expression" dxfId="264" priority="256">
      <formula>A335/#REF!&lt;1</formula>
    </cfRule>
    <cfRule type="expression" dxfId="263" priority="257">
      <formula>A335/#REF!&gt;1</formula>
    </cfRule>
  </conditionalFormatting>
  <conditionalFormatting sqref="N198 N193 N160:N165 N145:N150 N137:N142 N112:N117">
    <cfRule type="expression" dxfId="262" priority="507">
      <formula>N112/L112&lt;1</formula>
    </cfRule>
    <cfRule type="expression" dxfId="261" priority="508">
      <formula>N112/L112&gt;1</formula>
    </cfRule>
  </conditionalFormatting>
  <conditionalFormatting sqref="N187 N172 N158 N109">
    <cfRule type="expression" dxfId="260" priority="509">
      <formula>N109/L109&gt;1</formula>
    </cfRule>
    <cfRule type="expression" dxfId="259" priority="510">
      <formula>N109/L109&lt;1</formula>
    </cfRule>
  </conditionalFormatting>
  <conditionalFormatting sqref="M134">
    <cfRule type="expression" dxfId="258" priority="250">
      <formula>M134/#REF!&gt;1</formula>
    </cfRule>
    <cfRule type="expression" dxfId="257" priority="251">
      <formula>M134/#REF!&lt;1</formula>
    </cfRule>
  </conditionalFormatting>
  <conditionalFormatting sqref="M198 M193 M160:M165 M145:M150 M137:M142 M112:M117">
    <cfRule type="expression" dxfId="256" priority="252">
      <formula>M112/K112&lt;1</formula>
    </cfRule>
    <cfRule type="expression" dxfId="255" priority="253">
      <formula>M112/K112&gt;1</formula>
    </cfRule>
  </conditionalFormatting>
  <conditionalFormatting sqref="M187 M172 M158 M109">
    <cfRule type="expression" dxfId="254" priority="254">
      <formula>M109/K109&gt;1</formula>
    </cfRule>
    <cfRule type="expression" dxfId="253" priority="255">
      <formula>M109/K109&lt;1</formula>
    </cfRule>
  </conditionalFormatting>
  <conditionalFormatting sqref="M323:N323">
    <cfRule type="expression" dxfId="252" priority="246">
      <formula>M323/L323&gt;1</formula>
    </cfRule>
    <cfRule type="expression" dxfId="251" priority="247">
      <formula>M323/L323&lt;1</formula>
    </cfRule>
  </conditionalFormatting>
  <conditionalFormatting sqref="M332:N333">
    <cfRule type="expression" dxfId="250" priority="248">
      <formula>M332/#REF!&lt;1</formula>
    </cfRule>
    <cfRule type="expression" dxfId="249" priority="249">
      <formula>M332/#REF!&gt;1</formula>
    </cfRule>
  </conditionalFormatting>
  <conditionalFormatting sqref="M335:O335">
    <cfRule type="expression" dxfId="248" priority="244">
      <formula>M335/#REF!&lt;1</formula>
    </cfRule>
    <cfRule type="expression" dxfId="247" priority="245">
      <formula>M335/#REF!&gt;1</formula>
    </cfRule>
  </conditionalFormatting>
  <conditionalFormatting sqref="M338:O338">
    <cfRule type="expression" dxfId="246" priority="242">
      <formula>M338/#REF!&lt;1</formula>
    </cfRule>
    <cfRule type="expression" dxfId="245" priority="243">
      <formula>M338/#REF!&gt;1</formula>
    </cfRule>
  </conditionalFormatting>
  <conditionalFormatting sqref="P345:P346">
    <cfRule type="cellIs" dxfId="244" priority="241" operator="lessThan">
      <formula>0</formula>
    </cfRule>
  </conditionalFormatting>
  <conditionalFormatting sqref="P349:Q354">
    <cfRule type="cellIs" dxfId="243" priority="240" operator="lessThan">
      <formula>0</formula>
    </cfRule>
  </conditionalFormatting>
  <conditionalFormatting sqref="P317:P318">
    <cfRule type="cellIs" dxfId="242" priority="239" operator="lessThan">
      <formula>0</formula>
    </cfRule>
  </conditionalFormatting>
  <conditionalFormatting sqref="Q317:Q318">
    <cfRule type="cellIs" dxfId="241" priority="238" operator="lessThan">
      <formula>0</formula>
    </cfRule>
  </conditionalFormatting>
  <conditionalFormatting sqref="P404:Q407">
    <cfRule type="cellIs" dxfId="240" priority="237" operator="lessThan">
      <formula>0</formula>
    </cfRule>
  </conditionalFormatting>
  <conditionalFormatting sqref="P174:P177">
    <cfRule type="cellIs" dxfId="239" priority="236" operator="lessThan">
      <formula>0</formula>
    </cfRule>
  </conditionalFormatting>
  <conditionalFormatting sqref="H22:N25">
    <cfRule type="expression" dxfId="238" priority="234">
      <formula>H22/G22&lt;1</formula>
    </cfRule>
    <cfRule type="expression" dxfId="237" priority="235">
      <formula>H22/G22&gt;1</formula>
    </cfRule>
  </conditionalFormatting>
  <conditionalFormatting sqref="P22:P24">
    <cfRule type="cellIs" dxfId="236" priority="233" operator="lessThan">
      <formula>0</formula>
    </cfRule>
  </conditionalFormatting>
  <conditionalFormatting sqref="M96:N100">
    <cfRule type="expression" dxfId="235" priority="231">
      <formula>M96/L96&lt;1</formula>
    </cfRule>
    <cfRule type="expression" dxfId="234" priority="232">
      <formula>M96/L96&gt;1</formula>
    </cfRule>
  </conditionalFormatting>
  <conditionalFormatting sqref="P78">
    <cfRule type="cellIs" dxfId="233" priority="228" operator="lessThan">
      <formula>0</formula>
    </cfRule>
  </conditionalFormatting>
  <conditionalFormatting sqref="Q78">
    <cfRule type="cellIs" dxfId="232" priority="227" operator="lessThan">
      <formula>0</formula>
    </cfRule>
  </conditionalFormatting>
  <conditionalFormatting sqref="Q78">
    <cfRule type="cellIs" dxfId="231" priority="226" operator="lessThan">
      <formula>0</formula>
    </cfRule>
  </conditionalFormatting>
  <conditionalFormatting sqref="P78">
    <cfRule type="cellIs" dxfId="230" priority="225" operator="lessThan">
      <formula>0</formula>
    </cfRule>
  </conditionalFormatting>
  <conditionalFormatting sqref="A78:N78">
    <cfRule type="expression" dxfId="229" priority="229">
      <formula>A78/#REF!&gt;1</formula>
    </cfRule>
    <cfRule type="expression" dxfId="228" priority="230">
      <formula>A78/#REF!&lt;1</formula>
    </cfRule>
  </conditionalFormatting>
  <conditionalFormatting sqref="Q85">
    <cfRule type="cellIs" dxfId="227" priority="223" operator="lessThan">
      <formula>0</formula>
    </cfRule>
  </conditionalFormatting>
  <conditionalFormatting sqref="P85">
    <cfRule type="cellIs" dxfId="226" priority="224" operator="lessThan">
      <formula>0</formula>
    </cfRule>
  </conditionalFormatting>
  <conditionalFormatting sqref="P86">
    <cfRule type="cellIs" dxfId="225" priority="220" operator="lessThan">
      <formula>0</formula>
    </cfRule>
  </conditionalFormatting>
  <conditionalFormatting sqref="Q86">
    <cfRule type="cellIs" dxfId="224" priority="219" operator="lessThan">
      <formula>0</formula>
    </cfRule>
  </conditionalFormatting>
  <conditionalFormatting sqref="Q86">
    <cfRule type="cellIs" dxfId="223" priority="218" operator="lessThan">
      <formula>0</formula>
    </cfRule>
  </conditionalFormatting>
  <conditionalFormatting sqref="P86">
    <cfRule type="cellIs" dxfId="222" priority="217" operator="lessThan">
      <formula>0</formula>
    </cfRule>
  </conditionalFormatting>
  <conditionalFormatting sqref="A86:N86">
    <cfRule type="expression" dxfId="221" priority="221">
      <formula>A86/#REF!&gt;1</formula>
    </cfRule>
    <cfRule type="expression" dxfId="220" priority="222">
      <formula>A86/#REF!&lt;1</formula>
    </cfRule>
  </conditionalFormatting>
  <conditionalFormatting sqref="Q93">
    <cfRule type="cellIs" dxfId="219" priority="215" operator="lessThan">
      <formula>0</formula>
    </cfRule>
  </conditionalFormatting>
  <conditionalFormatting sqref="P93">
    <cfRule type="cellIs" dxfId="218" priority="216" operator="lessThan">
      <formula>0</formula>
    </cfRule>
  </conditionalFormatting>
  <conditionalFormatting sqref="P94">
    <cfRule type="cellIs" dxfId="217" priority="212" operator="lessThan">
      <formula>0</formula>
    </cfRule>
  </conditionalFormatting>
  <conditionalFormatting sqref="Q94">
    <cfRule type="cellIs" dxfId="216" priority="211" operator="lessThan">
      <formula>0</formula>
    </cfRule>
  </conditionalFormatting>
  <conditionalFormatting sqref="Q94">
    <cfRule type="cellIs" dxfId="215" priority="210" operator="lessThan">
      <formula>0</formula>
    </cfRule>
  </conditionalFormatting>
  <conditionalFormatting sqref="P94">
    <cfRule type="cellIs" dxfId="214" priority="209" operator="lessThan">
      <formula>0</formula>
    </cfRule>
  </conditionalFormatting>
  <conditionalFormatting sqref="A94:N94">
    <cfRule type="expression" dxfId="213" priority="213">
      <formula>A94/#REF!&gt;1</formula>
    </cfRule>
    <cfRule type="expression" dxfId="212" priority="214">
      <formula>A94/#REF!&lt;1</formula>
    </cfRule>
  </conditionalFormatting>
  <conditionalFormatting sqref="Q101">
    <cfRule type="cellIs" dxfId="211" priority="207" operator="lessThan">
      <formula>0</formula>
    </cfRule>
  </conditionalFormatting>
  <conditionalFormatting sqref="P101">
    <cfRule type="cellIs" dxfId="210" priority="208" operator="lessThan">
      <formula>0</formula>
    </cfRule>
  </conditionalFormatting>
  <conditionalFormatting sqref="M174:N178">
    <cfRule type="expression" dxfId="209" priority="205">
      <formula>M174/L174&lt;1</formula>
    </cfRule>
    <cfRule type="expression" dxfId="208" priority="206">
      <formula>M174/L174&gt;1</formula>
    </cfRule>
  </conditionalFormatting>
  <conditionalFormatting sqref="M179:N179">
    <cfRule type="expression" dxfId="207" priority="203">
      <formula>M179/L179&lt;1</formula>
    </cfRule>
    <cfRule type="expression" dxfId="206" priority="204">
      <formula>M179/L179&gt;1</formula>
    </cfRule>
  </conditionalFormatting>
  <conditionalFormatting sqref="H617:H618 H619:I619">
    <cfRule type="cellIs" dxfId="205" priority="202" operator="lessThan">
      <formula>0</formula>
    </cfRule>
  </conditionalFormatting>
  <conditionalFormatting sqref="I617">
    <cfRule type="cellIs" dxfId="204" priority="201" operator="lessThan">
      <formula>0</formula>
    </cfRule>
  </conditionalFormatting>
  <conditionalFormatting sqref="Q302:Q305">
    <cfRule type="cellIs" dxfId="203" priority="200" operator="lessThan">
      <formula>0</formula>
    </cfRule>
  </conditionalFormatting>
  <conditionalFormatting sqref="P302:P305">
    <cfRule type="cellIs" dxfId="202" priority="199" operator="lessThan">
      <formula>0</formula>
    </cfRule>
  </conditionalFormatting>
  <conditionalFormatting sqref="P302:P305">
    <cfRule type="cellIs" dxfId="201" priority="198" operator="lessThan">
      <formula>0</formula>
    </cfRule>
  </conditionalFormatting>
  <conditionalFormatting sqref="A324">
    <cfRule type="expression" dxfId="200" priority="511">
      <formula>A324/#REF!&gt;1</formula>
    </cfRule>
    <cfRule type="expression" dxfId="199" priority="512">
      <formula>A324/#REF!&lt;1</formula>
    </cfRule>
  </conditionalFormatting>
  <conditionalFormatting sqref="A92 A72:A76 A80:A84 A96:A100 A16:A19 A315 A317:A318 A302:A305 A307:A310">
    <cfRule type="expression" dxfId="198" priority="513">
      <formula>A16/#REF!&lt;1</formula>
    </cfRule>
    <cfRule type="expression" dxfId="197" priority="514">
      <formula>A16/#REF!&gt;1</formula>
    </cfRule>
  </conditionalFormatting>
  <conditionalFormatting sqref="O1 O331">
    <cfRule type="cellIs" dxfId="196" priority="191" operator="lessThan">
      <formula>0</formula>
    </cfRule>
  </conditionalFormatting>
  <conditionalFormatting sqref="O92 O72:O76 O80:O84 O16:O19 O302:O321">
    <cfRule type="expression" dxfId="195" priority="189">
      <formula>O16/N16&lt;1</formula>
    </cfRule>
    <cfRule type="expression" dxfId="194" priority="190">
      <formula>O16/N16&gt;1</formula>
    </cfRule>
  </conditionalFormatting>
  <conditionalFormatting sqref="O324">
    <cfRule type="expression" dxfId="193" priority="187">
      <formula>O324/N324&gt;1</formula>
    </cfRule>
    <cfRule type="expression" dxfId="192" priority="188">
      <formula>O324/N324&lt;1</formula>
    </cfRule>
  </conditionalFormatting>
  <conditionalFormatting sqref="O134 O127">
    <cfRule type="expression" dxfId="191" priority="192">
      <formula>O127/#REF!&gt;1</formula>
    </cfRule>
    <cfRule type="expression" dxfId="190" priority="193">
      <formula>O127/#REF!&lt;1</formula>
    </cfRule>
  </conditionalFormatting>
  <conditionalFormatting sqref="O198 O193 O160:O165 O145:O150 O137:O142 O112:O117">
    <cfRule type="expression" dxfId="189" priority="194">
      <formula>O112/M112&lt;1</formula>
    </cfRule>
    <cfRule type="expression" dxfId="188" priority="195">
      <formula>O112/M112&gt;1</formula>
    </cfRule>
  </conditionalFormatting>
  <conditionalFormatting sqref="O187 O172 O158 O109">
    <cfRule type="expression" dxfId="187" priority="196">
      <formula>O109/M109&gt;1</formula>
    </cfRule>
    <cfRule type="expression" dxfId="186" priority="197">
      <formula>O109/M109&lt;1</formula>
    </cfRule>
  </conditionalFormatting>
  <conditionalFormatting sqref="O323">
    <cfRule type="expression" dxfId="185" priority="183">
      <formula>O323/N323&gt;1</formula>
    </cfRule>
    <cfRule type="expression" dxfId="184" priority="184">
      <formula>O323/N323&lt;1</formula>
    </cfRule>
  </conditionalFormatting>
  <conditionalFormatting sqref="O332:O333">
    <cfRule type="expression" dxfId="183" priority="185">
      <formula>O332/#REF!&lt;1</formula>
    </cfRule>
    <cfRule type="expression" dxfId="182" priority="186">
      <formula>O332/#REF!&gt;1</formula>
    </cfRule>
  </conditionalFormatting>
  <conditionalFormatting sqref="O22:O25">
    <cfRule type="expression" dxfId="181" priority="181">
      <formula>O22/N22&lt;1</formula>
    </cfRule>
    <cfRule type="expression" dxfId="180" priority="182">
      <formula>O22/N22&gt;1</formula>
    </cfRule>
  </conditionalFormatting>
  <conditionalFormatting sqref="O96:O100">
    <cfRule type="expression" dxfId="179" priority="179">
      <formula>O96/N96&lt;1</formula>
    </cfRule>
    <cfRule type="expression" dxfId="178" priority="180">
      <formula>O96/N96&gt;1</formula>
    </cfRule>
  </conditionalFormatting>
  <conditionalFormatting sqref="O78">
    <cfRule type="expression" dxfId="177" priority="177">
      <formula>O78/#REF!&gt;1</formula>
    </cfRule>
    <cfRule type="expression" dxfId="176" priority="178">
      <formula>O78/#REF!&lt;1</formula>
    </cfRule>
  </conditionalFormatting>
  <conditionalFormatting sqref="O86">
    <cfRule type="expression" dxfId="175" priority="175">
      <formula>O86/#REF!&gt;1</formula>
    </cfRule>
    <cfRule type="expression" dxfId="174" priority="176">
      <formula>O86/#REF!&lt;1</formula>
    </cfRule>
  </conditionalFormatting>
  <conditionalFormatting sqref="O94">
    <cfRule type="expression" dxfId="173" priority="173">
      <formula>O94/#REF!&gt;1</formula>
    </cfRule>
    <cfRule type="expression" dxfId="172" priority="174">
      <formula>O94/#REF!&lt;1</formula>
    </cfRule>
  </conditionalFormatting>
  <conditionalFormatting sqref="O174:O178">
    <cfRule type="expression" dxfId="171" priority="171">
      <formula>O174/N174&lt;1</formula>
    </cfRule>
    <cfRule type="expression" dxfId="170" priority="172">
      <formula>O174/N174&gt;1</formula>
    </cfRule>
  </conditionalFormatting>
  <conditionalFormatting sqref="O179">
    <cfRule type="expression" dxfId="169" priority="169">
      <formula>O179/N179&lt;1</formula>
    </cfRule>
    <cfRule type="expression" dxfId="168" priority="170">
      <formula>O179/N179&gt;1</formula>
    </cfRule>
  </conditionalFormatting>
  <conditionalFormatting sqref="J619:N619 P619">
    <cfRule type="cellIs" dxfId="167" priority="168" operator="lessThan">
      <formula>0</formula>
    </cfRule>
  </conditionalFormatting>
  <conditionalFormatting sqref="P160:P163 P167:P170">
    <cfRule type="cellIs" dxfId="166" priority="167" operator="lessThan">
      <formula>0</formula>
    </cfRule>
  </conditionalFormatting>
  <conditionalFormatting sqref="P153:P156">
    <cfRule type="cellIs" dxfId="165" priority="166" operator="lessThan">
      <formula>0</formula>
    </cfRule>
  </conditionalFormatting>
  <conditionalFormatting sqref="P145:P148">
    <cfRule type="cellIs" dxfId="164" priority="165" operator="lessThan">
      <formula>0</formula>
    </cfRule>
  </conditionalFormatting>
  <conditionalFormatting sqref="P137:P140">
    <cfRule type="cellIs" dxfId="163" priority="164" operator="lessThan">
      <formula>0</formula>
    </cfRule>
  </conditionalFormatting>
  <conditionalFormatting sqref="P129:P132">
    <cfRule type="cellIs" dxfId="162" priority="163" operator="lessThan">
      <formula>0</formula>
    </cfRule>
  </conditionalFormatting>
  <conditionalFormatting sqref="P121:P124">
    <cfRule type="cellIs" dxfId="161" priority="162" operator="lessThan">
      <formula>0</formula>
    </cfRule>
  </conditionalFormatting>
  <conditionalFormatting sqref="P112:P115">
    <cfRule type="cellIs" dxfId="160" priority="161" operator="lessThan">
      <formula>0</formula>
    </cfRule>
  </conditionalFormatting>
  <conditionalFormatting sqref="P104:P107">
    <cfRule type="cellIs" dxfId="159" priority="160" operator="lessThan">
      <formula>0</formula>
    </cfRule>
  </conditionalFormatting>
  <conditionalFormatting sqref="P96:P99">
    <cfRule type="cellIs" dxfId="158" priority="159" operator="lessThan">
      <formula>0</formula>
    </cfRule>
  </conditionalFormatting>
  <conditionalFormatting sqref="P80:P83 P88:P91">
    <cfRule type="cellIs" dxfId="157" priority="158" operator="lessThan">
      <formula>0</formula>
    </cfRule>
  </conditionalFormatting>
  <conditionalFormatting sqref="I415:M415 I411:O414">
    <cfRule type="expression" dxfId="156" priority="156">
      <formula>I411/H411&lt;1</formula>
    </cfRule>
    <cfRule type="expression" dxfId="155" priority="157">
      <formula>I411/H411&gt;1</formula>
    </cfRule>
  </conditionalFormatting>
  <conditionalFormatting sqref="I416:O416">
    <cfRule type="cellIs" dxfId="154" priority="155" operator="lessThan">
      <formula>0</formula>
    </cfRule>
  </conditionalFormatting>
  <conditionalFormatting sqref="I417:O417">
    <cfRule type="expression" dxfId="153" priority="153">
      <formula>I417/H417&lt;1</formula>
    </cfRule>
    <cfRule type="expression" dxfId="152" priority="154">
      <formula>I417/H417&gt;1</formula>
    </cfRule>
  </conditionalFormatting>
  <conditionalFormatting sqref="M424:O424">
    <cfRule type="cellIs" dxfId="151" priority="152" operator="lessThan">
      <formula>0</formula>
    </cfRule>
  </conditionalFormatting>
  <conditionalFormatting sqref="M425:O425">
    <cfRule type="expression" dxfId="150" priority="150">
      <formula>M425/L425&lt;1</formula>
    </cfRule>
    <cfRule type="expression" dxfId="149" priority="151">
      <formula>M425/L425&gt;1</formula>
    </cfRule>
  </conditionalFormatting>
  <conditionalFormatting sqref="M432:O432">
    <cfRule type="cellIs" dxfId="148" priority="149" operator="lessThan">
      <formula>0</formula>
    </cfRule>
  </conditionalFormatting>
  <conditionalFormatting sqref="I440:O440">
    <cfRule type="cellIs" dxfId="147" priority="148" operator="lessThan">
      <formula>0</formula>
    </cfRule>
  </conditionalFormatting>
  <conditionalFormatting sqref="I435:O439 M419:O422 M423 M431 M427:O430">
    <cfRule type="expression" dxfId="146" priority="146">
      <formula>I419/H419&lt;1</formula>
    </cfRule>
    <cfRule type="expression" dxfId="145" priority="147">
      <formula>I419/H419&gt;1</formula>
    </cfRule>
  </conditionalFormatting>
  <conditionalFormatting sqref="I427:L431 I419:L423">
    <cfRule type="expression" dxfId="144" priority="144">
      <formula>I419/H419&lt;1</formula>
    </cfRule>
    <cfRule type="expression" dxfId="143" priority="145">
      <formula>I419/H419&gt;1</formula>
    </cfRule>
  </conditionalFormatting>
  <conditionalFormatting sqref="I432:L432 I424:L424">
    <cfRule type="cellIs" dxfId="142" priority="143" operator="lessThan">
      <formula>0</formula>
    </cfRule>
  </conditionalFormatting>
  <conditionalFormatting sqref="I425:L425">
    <cfRule type="expression" dxfId="141" priority="141">
      <formula>I425/H425&lt;1</formula>
    </cfRule>
    <cfRule type="expression" dxfId="140" priority="142">
      <formula>I425/H425&gt;1</formula>
    </cfRule>
  </conditionalFormatting>
  <conditionalFormatting sqref="N415:O415">
    <cfRule type="expression" dxfId="139" priority="139">
      <formula>N415/M415&lt;1</formula>
    </cfRule>
    <cfRule type="expression" dxfId="138" priority="140">
      <formula>N415/M415&gt;1</formula>
    </cfRule>
  </conditionalFormatting>
  <conditionalFormatting sqref="N423:O423">
    <cfRule type="expression" dxfId="137" priority="137">
      <formula>N423/M423&lt;1</formula>
    </cfRule>
    <cfRule type="expression" dxfId="136" priority="138">
      <formula>N423/M423&gt;1</formula>
    </cfRule>
  </conditionalFormatting>
  <conditionalFormatting sqref="N431:O431">
    <cfRule type="expression" dxfId="135" priority="135">
      <formula>N431/M431&lt;1</formula>
    </cfRule>
    <cfRule type="expression" dxfId="134" priority="136">
      <formula>N431/M431&gt;1</formula>
    </cfRule>
  </conditionalFormatting>
  <conditionalFormatting sqref="M430 M422">
    <cfRule type="expression" dxfId="133" priority="133">
      <formula>M422/L422&lt;1</formula>
    </cfRule>
    <cfRule type="expression" dxfId="132" priority="134">
      <formula>M422/L422&gt;1</formula>
    </cfRule>
  </conditionalFormatting>
  <conditionalFormatting sqref="E616:M616 P616:Q616">
    <cfRule type="cellIs" dxfId="131" priority="132" operator="lessThan">
      <formula>0</formula>
    </cfRule>
  </conditionalFormatting>
  <conditionalFormatting sqref="Q463:Q464 E463:F464">
    <cfRule type="cellIs" dxfId="130" priority="131" operator="lessThan">
      <formula>0</formula>
    </cfRule>
  </conditionalFormatting>
  <conditionalFormatting sqref="L463:L464">
    <cfRule type="cellIs" dxfId="129" priority="130" operator="lessThan">
      <formula>0</formula>
    </cfRule>
  </conditionalFormatting>
  <conditionalFormatting sqref="A465:I468 A475:I478 A485:I488 A501:I504 P501:XFD504 A495:I498 A470:F473 A480:F483 P480:XFD483 A490:F493 P490:XFD493 A506:F509 P506:XFD509 P548:XFD551 A517:F520 P517:XFD520 A527:F530 P527:XFD530 A537:F540 P537:XFD540 A553:F556 P553:XFD556 P542:XFD546 A559:I562 P595:XFD598 A589:I593 A564:F567 P564:XFD567 A574:F577 P574:XFD577 A584:F587 P584:XFD587 A600:F609 A569:I572 A579:I582 A595:I598 A611:I615 P611:XFD615 A499:H499 P465:XFD468 P470:XFD473 P475:XFD478 P485:XFD488 P495:XFD499 P512:XFD515 P522:XFD525 P532:XFD535 P559:XFD562 P569:XFD572 P579:XFD582 P589:XFD593 A512:I515 A522:I525 A532:I535 A548:I551 A542:I546 G605:I609 P600:XFD609">
    <cfRule type="cellIs" dxfId="128" priority="129" operator="lessThan">
      <formula>0</formula>
    </cfRule>
  </conditionalFormatting>
  <conditionalFormatting sqref="Q474 E474:F474">
    <cfRule type="cellIs" dxfId="127" priority="128" operator="lessThan">
      <formula>0</formula>
    </cfRule>
  </conditionalFormatting>
  <conditionalFormatting sqref="L474">
    <cfRule type="cellIs" dxfId="126" priority="127" operator="lessThan">
      <formula>0</formula>
    </cfRule>
  </conditionalFormatting>
  <conditionalFormatting sqref="Q484 E484:F484">
    <cfRule type="cellIs" dxfId="125" priority="126" operator="lessThan">
      <formula>0</formula>
    </cfRule>
  </conditionalFormatting>
  <conditionalFormatting sqref="L484">
    <cfRule type="cellIs" dxfId="124" priority="125" operator="lessThan">
      <formula>0</formula>
    </cfRule>
  </conditionalFormatting>
  <conditionalFormatting sqref="Q500 E500:F500">
    <cfRule type="cellIs" dxfId="123" priority="124" operator="lessThan">
      <formula>0</formula>
    </cfRule>
  </conditionalFormatting>
  <conditionalFormatting sqref="L500">
    <cfRule type="cellIs" dxfId="122" priority="123" operator="lessThan">
      <formula>0</formula>
    </cfRule>
  </conditionalFormatting>
  <conditionalFormatting sqref="Q494 E494:F494">
    <cfRule type="cellIs" dxfId="121" priority="122" operator="lessThan">
      <formula>0</formula>
    </cfRule>
  </conditionalFormatting>
  <conditionalFormatting sqref="L494">
    <cfRule type="cellIs" dxfId="120" priority="121" operator="lessThan">
      <formula>0</formula>
    </cfRule>
  </conditionalFormatting>
  <conditionalFormatting sqref="Q469 E469:F469">
    <cfRule type="cellIs" dxfId="119" priority="120" operator="lessThan">
      <formula>0</formula>
    </cfRule>
  </conditionalFormatting>
  <conditionalFormatting sqref="L469">
    <cfRule type="cellIs" dxfId="118" priority="119" operator="lessThan">
      <formula>0</formula>
    </cfRule>
  </conditionalFormatting>
  <conditionalFormatting sqref="Q479 E479:F479">
    <cfRule type="cellIs" dxfId="117" priority="118" operator="lessThan">
      <formula>0</formula>
    </cfRule>
  </conditionalFormatting>
  <conditionalFormatting sqref="L479">
    <cfRule type="cellIs" dxfId="116" priority="117" operator="lessThan">
      <formula>0</formula>
    </cfRule>
  </conditionalFormatting>
  <conditionalFormatting sqref="Q489 E489:F489">
    <cfRule type="cellIs" dxfId="115" priority="116" operator="lessThan">
      <formula>0</formula>
    </cfRule>
  </conditionalFormatting>
  <conditionalFormatting sqref="L489">
    <cfRule type="cellIs" dxfId="114" priority="115" operator="lessThan">
      <formula>0</formula>
    </cfRule>
  </conditionalFormatting>
  <conditionalFormatting sqref="Q505 E505:F505">
    <cfRule type="cellIs" dxfId="113" priority="114" operator="lessThan">
      <formula>0</formula>
    </cfRule>
  </conditionalFormatting>
  <conditionalFormatting sqref="L505">
    <cfRule type="cellIs" dxfId="112" priority="113" operator="lessThan">
      <formula>0</formula>
    </cfRule>
  </conditionalFormatting>
  <conditionalFormatting sqref="Q510:Q511 E510:F511">
    <cfRule type="cellIs" dxfId="111" priority="112" operator="lessThan">
      <formula>0</formula>
    </cfRule>
  </conditionalFormatting>
  <conditionalFormatting sqref="L510:L511">
    <cfRule type="cellIs" dxfId="110" priority="111" operator="lessThan">
      <formula>0</formula>
    </cfRule>
  </conditionalFormatting>
  <conditionalFormatting sqref="Q521 E521:F521">
    <cfRule type="cellIs" dxfId="109" priority="110" operator="lessThan">
      <formula>0</formula>
    </cfRule>
  </conditionalFormatting>
  <conditionalFormatting sqref="L521">
    <cfRule type="cellIs" dxfId="108" priority="109" operator="lessThan">
      <formula>0</formula>
    </cfRule>
  </conditionalFormatting>
  <conditionalFormatting sqref="Q531 E531:F531">
    <cfRule type="cellIs" dxfId="107" priority="108" operator="lessThan">
      <formula>0</formula>
    </cfRule>
  </conditionalFormatting>
  <conditionalFormatting sqref="L531">
    <cfRule type="cellIs" dxfId="106" priority="107" operator="lessThan">
      <formula>0</formula>
    </cfRule>
  </conditionalFormatting>
  <conditionalFormatting sqref="Q547 E547:F547">
    <cfRule type="cellIs" dxfId="105" priority="106" operator="lessThan">
      <formula>0</formula>
    </cfRule>
  </conditionalFormatting>
  <conditionalFormatting sqref="L547">
    <cfRule type="cellIs" dxfId="104" priority="105" operator="lessThan">
      <formula>0</formula>
    </cfRule>
  </conditionalFormatting>
  <conditionalFormatting sqref="Q541 E541:F541">
    <cfRule type="cellIs" dxfId="103" priority="104" operator="lessThan">
      <formula>0</formula>
    </cfRule>
  </conditionalFormatting>
  <conditionalFormatting sqref="L541">
    <cfRule type="cellIs" dxfId="102" priority="103" operator="lessThan">
      <formula>0</formula>
    </cfRule>
  </conditionalFormatting>
  <conditionalFormatting sqref="Q516 E516:F516">
    <cfRule type="cellIs" dxfId="101" priority="102" operator="lessThan">
      <formula>0</formula>
    </cfRule>
  </conditionalFormatting>
  <conditionalFormatting sqref="L516">
    <cfRule type="cellIs" dxfId="100" priority="101" operator="lessThan">
      <formula>0</formula>
    </cfRule>
  </conditionalFormatting>
  <conditionalFormatting sqref="Q526 E526:F526">
    <cfRule type="cellIs" dxfId="99" priority="100" operator="lessThan">
      <formula>0</formula>
    </cfRule>
  </conditionalFormatting>
  <conditionalFormatting sqref="L526">
    <cfRule type="cellIs" dxfId="98" priority="99" operator="lessThan">
      <formula>0</formula>
    </cfRule>
  </conditionalFormatting>
  <conditionalFormatting sqref="Q536 E536:F536">
    <cfRule type="cellIs" dxfId="97" priority="98" operator="lessThan">
      <formula>0</formula>
    </cfRule>
  </conditionalFormatting>
  <conditionalFormatting sqref="L536">
    <cfRule type="cellIs" dxfId="96" priority="97" operator="lessThan">
      <formula>0</formula>
    </cfRule>
  </conditionalFormatting>
  <conditionalFormatting sqref="Q552 E552:F552">
    <cfRule type="cellIs" dxfId="95" priority="96" operator="lessThan">
      <formula>0</formula>
    </cfRule>
  </conditionalFormatting>
  <conditionalFormatting sqref="L552">
    <cfRule type="cellIs" dxfId="94" priority="95" operator="lessThan">
      <formula>0</formula>
    </cfRule>
  </conditionalFormatting>
  <conditionalFormatting sqref="Q557:Q558 E557:F558">
    <cfRule type="cellIs" dxfId="93" priority="94" operator="lessThan">
      <formula>0</formula>
    </cfRule>
  </conditionalFormatting>
  <conditionalFormatting sqref="L557:L558">
    <cfRule type="cellIs" dxfId="92" priority="93" operator="lessThan">
      <formula>0</formula>
    </cfRule>
  </conditionalFormatting>
  <conditionalFormatting sqref="Q568 E568:F568">
    <cfRule type="cellIs" dxfId="91" priority="92" operator="lessThan">
      <formula>0</formula>
    </cfRule>
  </conditionalFormatting>
  <conditionalFormatting sqref="L568">
    <cfRule type="cellIs" dxfId="90" priority="91" operator="lessThan">
      <formula>0</formula>
    </cfRule>
  </conditionalFormatting>
  <conditionalFormatting sqref="Q578 E578:F578">
    <cfRule type="cellIs" dxfId="89" priority="90" operator="lessThan">
      <formula>0</formula>
    </cfRule>
  </conditionalFormatting>
  <conditionalFormatting sqref="L578">
    <cfRule type="cellIs" dxfId="88" priority="89" operator="lessThan">
      <formula>0</formula>
    </cfRule>
  </conditionalFormatting>
  <conditionalFormatting sqref="Q594 E594:F594">
    <cfRule type="cellIs" dxfId="87" priority="88" operator="lessThan">
      <formula>0</formula>
    </cfRule>
  </conditionalFormatting>
  <conditionalFormatting sqref="L594">
    <cfRule type="cellIs" dxfId="86" priority="87" operator="lessThan">
      <formula>0</formula>
    </cfRule>
  </conditionalFormatting>
  <conditionalFormatting sqref="Q588 E588:F588">
    <cfRule type="cellIs" dxfId="85" priority="86" operator="lessThan">
      <formula>0</formula>
    </cfRule>
  </conditionalFormatting>
  <conditionalFormatting sqref="L588">
    <cfRule type="cellIs" dxfId="84" priority="85" operator="lessThan">
      <formula>0</formula>
    </cfRule>
  </conditionalFormatting>
  <conditionalFormatting sqref="Q563 E563:F563">
    <cfRule type="cellIs" dxfId="83" priority="84" operator="lessThan">
      <formula>0</formula>
    </cfRule>
  </conditionalFormatting>
  <conditionalFormatting sqref="L563">
    <cfRule type="cellIs" dxfId="82" priority="83" operator="lessThan">
      <formula>0</formula>
    </cfRule>
  </conditionalFormatting>
  <conditionalFormatting sqref="Q573 E573:F573">
    <cfRule type="cellIs" dxfId="81" priority="82" operator="lessThan">
      <formula>0</formula>
    </cfRule>
  </conditionalFormatting>
  <conditionalFormatting sqref="L573">
    <cfRule type="cellIs" dxfId="80" priority="81" operator="lessThan">
      <formula>0</formula>
    </cfRule>
  </conditionalFormatting>
  <conditionalFormatting sqref="Q583 E583:F583">
    <cfRule type="cellIs" dxfId="79" priority="80" operator="lessThan">
      <formula>0</formula>
    </cfRule>
  </conditionalFormatting>
  <conditionalFormatting sqref="L583">
    <cfRule type="cellIs" dxfId="78" priority="79" operator="lessThan">
      <formula>0</formula>
    </cfRule>
  </conditionalFormatting>
  <conditionalFormatting sqref="Q599 E599:F599">
    <cfRule type="cellIs" dxfId="77" priority="78" operator="lessThan">
      <formula>0</formula>
    </cfRule>
  </conditionalFormatting>
  <conditionalFormatting sqref="L599">
    <cfRule type="cellIs" dxfId="76" priority="77" operator="lessThan">
      <formula>0</formula>
    </cfRule>
  </conditionalFormatting>
  <conditionalFormatting sqref="Q610 E610:F610">
    <cfRule type="cellIs" dxfId="75" priority="76" operator="lessThan">
      <formula>0</formula>
    </cfRule>
  </conditionalFormatting>
  <conditionalFormatting sqref="L610">
    <cfRule type="cellIs" dxfId="74" priority="75" operator="lessThan">
      <formula>0</formula>
    </cfRule>
  </conditionalFormatting>
  <conditionalFormatting sqref="G584:O587">
    <cfRule type="expression" dxfId="73" priority="73">
      <formula>G584/F584&gt;1</formula>
    </cfRule>
    <cfRule type="expression" dxfId="72" priority="74">
      <formula>G584/F584&lt;1</formula>
    </cfRule>
  </conditionalFormatting>
  <conditionalFormatting sqref="G537:O540">
    <cfRule type="expression" dxfId="71" priority="71">
      <formula>G537/F537&gt;1</formula>
    </cfRule>
    <cfRule type="expression" dxfId="70" priority="72">
      <formula>G537/F537&lt;1</formula>
    </cfRule>
  </conditionalFormatting>
  <conditionalFormatting sqref="G490:O493">
    <cfRule type="expression" dxfId="69" priority="69">
      <formula>G490/F490&gt;1</formula>
    </cfRule>
    <cfRule type="expression" dxfId="68" priority="70">
      <formula>G490/F490&lt;1</formula>
    </cfRule>
  </conditionalFormatting>
  <conditionalFormatting sqref="A465:K468 P465:XFD468 A470:K473 P470:XFD473 A495:K498 P495:XFD498 A542:K545 P542:XFD545 A589:K592 P589:XFD592 A559:K562 P559:XFD562 A512:K515 P512:XFD515 A517:K520 P517:XFD520 A564:K567 P564:XFD567">
    <cfRule type="cellIs" dxfId="67" priority="68" operator="lessThan">
      <formula>0</formula>
    </cfRule>
  </conditionalFormatting>
  <conditionalFormatting sqref="L511">
    <cfRule type="cellIs" dxfId="66" priority="67" operator="lessThan">
      <formula>0</formula>
    </cfRule>
  </conditionalFormatting>
  <conditionalFormatting sqref="L521">
    <cfRule type="cellIs" dxfId="65" priority="66" operator="lessThan">
      <formula>0</formula>
    </cfRule>
  </conditionalFormatting>
  <conditionalFormatting sqref="L531">
    <cfRule type="cellIs" dxfId="64" priority="65" operator="lessThan">
      <formula>0</formula>
    </cfRule>
  </conditionalFormatting>
  <conditionalFormatting sqref="L547">
    <cfRule type="cellIs" dxfId="63" priority="64" operator="lessThan">
      <formula>0</formula>
    </cfRule>
  </conditionalFormatting>
  <conditionalFormatting sqref="L541">
    <cfRule type="cellIs" dxfId="62" priority="63" operator="lessThan">
      <formula>0</formula>
    </cfRule>
  </conditionalFormatting>
  <conditionalFormatting sqref="L516">
    <cfRule type="cellIs" dxfId="61" priority="62" operator="lessThan">
      <formula>0</formula>
    </cfRule>
  </conditionalFormatting>
  <conditionalFormatting sqref="L526">
    <cfRule type="cellIs" dxfId="60" priority="61" operator="lessThan">
      <formula>0</formula>
    </cfRule>
  </conditionalFormatting>
  <conditionalFormatting sqref="L536">
    <cfRule type="cellIs" dxfId="59" priority="60" operator="lessThan">
      <formula>0</formula>
    </cfRule>
  </conditionalFormatting>
  <conditionalFormatting sqref="L552">
    <cfRule type="cellIs" dxfId="58" priority="59" operator="lessThan">
      <formula>0</formula>
    </cfRule>
  </conditionalFormatting>
  <conditionalFormatting sqref="G537:O540">
    <cfRule type="expression" dxfId="57" priority="57">
      <formula>G537/F537&gt;1</formula>
    </cfRule>
    <cfRule type="expression" dxfId="56" priority="58">
      <formula>G537/F537&lt;1</formula>
    </cfRule>
  </conditionalFormatting>
  <conditionalFormatting sqref="G584:O587">
    <cfRule type="expression" dxfId="55" priority="55">
      <formula>G584/F584&gt;1</formula>
    </cfRule>
    <cfRule type="expression" dxfId="54" priority="56">
      <formula>G584/F584&lt;1</formula>
    </cfRule>
  </conditionalFormatting>
  <conditionalFormatting sqref="G584:O587">
    <cfRule type="expression" dxfId="53" priority="53">
      <formula>G584/F584&gt;1</formula>
    </cfRule>
    <cfRule type="expression" dxfId="52" priority="54">
      <formula>G584/F584&lt;1</formula>
    </cfRule>
  </conditionalFormatting>
  <conditionalFormatting sqref="Q604 E604:F604">
    <cfRule type="cellIs" dxfId="51" priority="52" operator="lessThan">
      <formula>0</formula>
    </cfRule>
  </conditionalFormatting>
  <conditionalFormatting sqref="L604">
    <cfRule type="cellIs" dxfId="50" priority="51" operator="lessThan">
      <formula>0</formula>
    </cfRule>
  </conditionalFormatting>
  <conditionalFormatting sqref="L465:O468">
    <cfRule type="cellIs" dxfId="49" priority="50" operator="lessThan">
      <formula>0</formula>
    </cfRule>
  </conditionalFormatting>
  <conditionalFormatting sqref="L465:O468">
    <cfRule type="expression" dxfId="48" priority="48">
      <formula>L465/K465&lt;1</formula>
    </cfRule>
    <cfRule type="expression" dxfId="47" priority="49">
      <formula>L465/K465&gt;1</formula>
    </cfRule>
  </conditionalFormatting>
  <conditionalFormatting sqref="L470:O473">
    <cfRule type="cellIs" dxfId="46" priority="47" operator="lessThan">
      <formula>0</formula>
    </cfRule>
  </conditionalFormatting>
  <conditionalFormatting sqref="L470:O473">
    <cfRule type="expression" dxfId="45" priority="45">
      <formula>L470/K470&lt;1</formula>
    </cfRule>
    <cfRule type="expression" dxfId="44" priority="46">
      <formula>L470/K470&gt;1</formula>
    </cfRule>
  </conditionalFormatting>
  <conditionalFormatting sqref="L495:O498">
    <cfRule type="cellIs" dxfId="43" priority="44" operator="lessThan">
      <formula>0</formula>
    </cfRule>
  </conditionalFormatting>
  <conditionalFormatting sqref="L495:O498">
    <cfRule type="expression" dxfId="42" priority="42">
      <formula>L495/K495&lt;1</formula>
    </cfRule>
    <cfRule type="expression" dxfId="41" priority="43">
      <formula>L495/K495&gt;1</formula>
    </cfRule>
  </conditionalFormatting>
  <conditionalFormatting sqref="L542:O545">
    <cfRule type="cellIs" dxfId="40" priority="41" operator="lessThan">
      <formula>0</formula>
    </cfRule>
  </conditionalFormatting>
  <conditionalFormatting sqref="L542:O545">
    <cfRule type="expression" dxfId="39" priority="39">
      <formula>L542/K542&lt;1</formula>
    </cfRule>
    <cfRule type="expression" dxfId="38" priority="40">
      <formula>L542/K542&gt;1</formula>
    </cfRule>
  </conditionalFormatting>
  <conditionalFormatting sqref="L589:O592">
    <cfRule type="cellIs" dxfId="37" priority="38" operator="lessThan">
      <formula>0</formula>
    </cfRule>
  </conditionalFormatting>
  <conditionalFormatting sqref="L589:O592">
    <cfRule type="expression" dxfId="36" priority="36">
      <formula>L589/K589&lt;1</formula>
    </cfRule>
    <cfRule type="expression" dxfId="35" priority="37">
      <formula>L589/K589&gt;1</formula>
    </cfRule>
  </conditionalFormatting>
  <conditionalFormatting sqref="L559:O562">
    <cfRule type="cellIs" dxfId="34" priority="35" operator="lessThan">
      <formula>0</formula>
    </cfRule>
  </conditionalFormatting>
  <conditionalFormatting sqref="L559:O562">
    <cfRule type="expression" dxfId="33" priority="33">
      <formula>L559/K559&lt;1</formula>
    </cfRule>
    <cfRule type="expression" dxfId="32" priority="34">
      <formula>L559/K559&gt;1</formula>
    </cfRule>
  </conditionalFormatting>
  <conditionalFormatting sqref="L512:O515">
    <cfRule type="cellIs" dxfId="31" priority="32" operator="lessThan">
      <formula>0</formula>
    </cfRule>
  </conditionalFormatting>
  <conditionalFormatting sqref="L512:O515">
    <cfRule type="expression" dxfId="30" priority="30">
      <formula>L512/K512&lt;1</formula>
    </cfRule>
    <cfRule type="expression" dxfId="29" priority="31">
      <formula>L512/K512&gt;1</formula>
    </cfRule>
  </conditionalFormatting>
  <conditionalFormatting sqref="L517:O520">
    <cfRule type="cellIs" dxfId="28" priority="29" operator="lessThan">
      <formula>0</formula>
    </cfRule>
  </conditionalFormatting>
  <conditionalFormatting sqref="L517:O520">
    <cfRule type="expression" dxfId="27" priority="27">
      <formula>L517/K517&lt;1</formula>
    </cfRule>
    <cfRule type="expression" dxfId="26" priority="28">
      <formula>L517/K517&gt;1</formula>
    </cfRule>
  </conditionalFormatting>
  <conditionalFormatting sqref="L564:O567">
    <cfRule type="cellIs" dxfId="25" priority="26" operator="lessThan">
      <formula>0</formula>
    </cfRule>
  </conditionalFormatting>
  <conditionalFormatting sqref="L564:O567">
    <cfRule type="expression" dxfId="24" priority="24">
      <formula>L564/K564&lt;1</formula>
    </cfRule>
    <cfRule type="expression" dxfId="23" priority="25">
      <formula>L564/K564&gt;1</formula>
    </cfRule>
  </conditionalFormatting>
  <conditionalFormatting sqref="L480:O483">
    <cfRule type="expression" dxfId="22" priority="22">
      <formula>L480/K480&gt;1</formula>
    </cfRule>
    <cfRule type="expression" dxfId="21" priority="23">
      <formula>L480/K480&lt;1</formula>
    </cfRule>
  </conditionalFormatting>
  <conditionalFormatting sqref="L527:O530">
    <cfRule type="expression" dxfId="20" priority="20">
      <formula>L527/K527&gt;1</formula>
    </cfRule>
    <cfRule type="expression" dxfId="19" priority="21">
      <formula>L527/K527&lt;1</formula>
    </cfRule>
  </conditionalFormatting>
  <conditionalFormatting sqref="L574:O577">
    <cfRule type="expression" dxfId="18" priority="18">
      <formula>L574/K574&gt;1</formula>
    </cfRule>
    <cfRule type="expression" dxfId="17" priority="19">
      <formula>L574/K574&lt;1</formula>
    </cfRule>
  </conditionalFormatting>
  <conditionalFormatting sqref="I618:O618">
    <cfRule type="cellIs" dxfId="16" priority="17" operator="lessThan">
      <formula>0</formula>
    </cfRule>
  </conditionalFormatting>
  <conditionalFormatting sqref="I618:O618">
    <cfRule type="expression" dxfId="15" priority="15">
      <formula>I618/H618&lt;1</formula>
    </cfRule>
    <cfRule type="expression" dxfId="14" priority="16">
      <formula>I618/H618&gt;1</formula>
    </cfRule>
  </conditionalFormatting>
  <conditionalFormatting sqref="I425:O425">
    <cfRule type="expression" dxfId="13" priority="13">
      <formula>I425/H425&lt;1</formula>
    </cfRule>
    <cfRule type="expression" dxfId="12" priority="14">
      <formula>I425/H425&gt;1</formula>
    </cfRule>
  </conditionalFormatting>
  <conditionalFormatting sqref="I433:O433">
    <cfRule type="expression" dxfId="11" priority="11">
      <formula>I433/H433&lt;1</formula>
    </cfRule>
    <cfRule type="expression" dxfId="10" priority="12">
      <formula>I433/H433&gt;1</formula>
    </cfRule>
  </conditionalFormatting>
  <conditionalFormatting sqref="K445:O449">
    <cfRule type="cellIs" dxfId="9" priority="10" operator="lessThan">
      <formula>0</formula>
    </cfRule>
  </conditionalFormatting>
  <conditionalFormatting sqref="K445:O449">
    <cfRule type="expression" dxfId="8" priority="8">
      <formula>K445/J445&lt;1</formula>
    </cfRule>
    <cfRule type="expression" dxfId="7" priority="9">
      <formula>K445/J445&gt;1</formula>
    </cfRule>
  </conditionalFormatting>
  <conditionalFormatting sqref="K451:O455">
    <cfRule type="expression" dxfId="6" priority="6">
      <formula>K451/J451&gt;1</formula>
    </cfRule>
    <cfRule type="expression" dxfId="5" priority="7">
      <formula>K451/J451&lt;1</formula>
    </cfRule>
  </conditionalFormatting>
  <conditionalFormatting sqref="K451:O455">
    <cfRule type="expression" dxfId="4" priority="4">
      <formula>K451/J451&gt;1</formula>
    </cfRule>
    <cfRule type="expression" dxfId="3" priority="5">
      <formula>K451/J451&lt;1</formula>
    </cfRule>
  </conditionalFormatting>
  <conditionalFormatting sqref="K457:O461">
    <cfRule type="cellIs" dxfId="2" priority="3" operator="lessThan">
      <formula>0</formula>
    </cfRule>
  </conditionalFormatting>
  <conditionalFormatting sqref="K457:O461">
    <cfRule type="expression" dxfId="1" priority="1">
      <formula>K457/J457&lt;1</formula>
    </cfRule>
    <cfRule type="expression" dxfId="0" priority="2">
      <formula>K457/J457&gt;1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3432-1E0D-45BC-95AF-CCD66C31E2FC}">
  <dimension ref="A1"/>
  <sheetViews>
    <sheetView topLeftCell="A22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TIDLOR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2023-03-09T08:40:19Z</dcterms:created>
  <dcterms:modified xsi:type="dcterms:W3CDTF">2023-03-09T08:42:59Z</dcterms:modified>
</cp:coreProperties>
</file>