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D:\ความรู้ในการหาเงิน\หุ้น\641222 ลงทุนแบบกล้วย\"/>
    </mc:Choice>
  </mc:AlternateContent>
  <xr:revisionPtr revIDLastSave="0" documentId="8_{97AB2E7B-E78F-44CB-A944-59DB6CEE1537}" xr6:coauthVersionLast="47" xr6:coauthVersionMax="47" xr10:uidLastSave="{00000000-0000-0000-0000-000000000000}"/>
  <bookViews>
    <workbookView xWindow="-120" yWindow="-120" windowWidth="29040" windowHeight="15840" xr2:uid="{597DD69C-59CA-49AC-971B-CAE7ED6C4F45}"/>
  </bookViews>
  <sheets>
    <sheet name="CPALL update"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819" i="1" l="1"/>
  <c r="O819" i="1"/>
  <c r="N819" i="1"/>
  <c r="M819" i="1"/>
  <c r="L819" i="1"/>
  <c r="K819" i="1"/>
  <c r="J819" i="1"/>
  <c r="Q814" i="1"/>
  <c r="P813" i="1"/>
  <c r="O813" i="1"/>
  <c r="Q813" i="1" s="1"/>
  <c r="N813" i="1"/>
  <c r="M813" i="1"/>
  <c r="L813" i="1"/>
  <c r="K813" i="1"/>
  <c r="Q812" i="1"/>
  <c r="Q811" i="1"/>
  <c r="Q810" i="1"/>
  <c r="Q808" i="1"/>
  <c r="P807" i="1"/>
  <c r="O807" i="1"/>
  <c r="Q807" i="1" s="1"/>
  <c r="N807" i="1"/>
  <c r="M807" i="1"/>
  <c r="L807" i="1"/>
  <c r="K807" i="1"/>
  <c r="Q806" i="1"/>
  <c r="Q805" i="1"/>
  <c r="Q804" i="1"/>
  <c r="Q802" i="1"/>
  <c r="P801" i="1"/>
  <c r="O801" i="1"/>
  <c r="N801" i="1"/>
  <c r="Q801" i="1" s="1"/>
  <c r="M801" i="1"/>
  <c r="L801" i="1"/>
  <c r="K801" i="1"/>
  <c r="Q800" i="1"/>
  <c r="Q799" i="1"/>
  <c r="Q798" i="1"/>
  <c r="P795" i="1"/>
  <c r="O795" i="1"/>
  <c r="N795" i="1"/>
  <c r="M795" i="1"/>
  <c r="L795" i="1"/>
  <c r="K795" i="1"/>
  <c r="P788" i="1"/>
  <c r="O788" i="1"/>
  <c r="L788" i="1"/>
  <c r="H784" i="1"/>
  <c r="N783" i="1"/>
  <c r="N784" i="1" s="1"/>
  <c r="M783" i="1"/>
  <c r="M784" i="1" s="1"/>
  <c r="L783" i="1"/>
  <c r="L784" i="1" s="1"/>
  <c r="K783" i="1"/>
  <c r="K784" i="1" s="1"/>
  <c r="J783" i="1"/>
  <c r="J784" i="1" s="1"/>
  <c r="I783" i="1"/>
  <c r="I784" i="1" s="1"/>
  <c r="H783" i="1"/>
  <c r="N782" i="1"/>
  <c r="P781" i="1"/>
  <c r="P783" i="1" s="1"/>
  <c r="P784" i="1" s="1"/>
  <c r="N781" i="1"/>
  <c r="O779" i="1"/>
  <c r="P778" i="1"/>
  <c r="P782" i="1" s="1"/>
  <c r="O778" i="1"/>
  <c r="P779" i="1" s="1"/>
  <c r="N778" i="1"/>
  <c r="M778" i="1"/>
  <c r="M779" i="1" s="1"/>
  <c r="L778" i="1"/>
  <c r="L779" i="1" s="1"/>
  <c r="K778" i="1"/>
  <c r="K779" i="1" s="1"/>
  <c r="J778" i="1"/>
  <c r="J779" i="1" s="1"/>
  <c r="I778" i="1"/>
  <c r="I779" i="1" s="1"/>
  <c r="H778" i="1"/>
  <c r="K774" i="1"/>
  <c r="J774" i="1"/>
  <c r="I774" i="1"/>
  <c r="H774" i="1"/>
  <c r="P773" i="1"/>
  <c r="O773" i="1"/>
  <c r="N773" i="1"/>
  <c r="N774" i="1" s="1"/>
  <c r="N779" i="1" s="1"/>
  <c r="M773" i="1"/>
  <c r="M774" i="1" s="1"/>
  <c r="L773" i="1"/>
  <c r="L774" i="1" s="1"/>
  <c r="K773" i="1"/>
  <c r="P766" i="1"/>
  <c r="O766" i="1"/>
  <c r="N766" i="1"/>
  <c r="M766" i="1"/>
  <c r="L766" i="1"/>
  <c r="P760" i="1"/>
  <c r="O760" i="1"/>
  <c r="N760" i="1"/>
  <c r="M760" i="1"/>
  <c r="L760" i="1"/>
  <c r="P754" i="1"/>
  <c r="O754" i="1"/>
  <c r="N754" i="1"/>
  <c r="M754" i="1"/>
  <c r="L754" i="1"/>
  <c r="P748" i="1"/>
  <c r="O748" i="1"/>
  <c r="N748" i="1"/>
  <c r="M748" i="1"/>
  <c r="L748" i="1"/>
  <c r="O742" i="1"/>
  <c r="N742" i="1"/>
  <c r="M742" i="1"/>
  <c r="L742" i="1"/>
  <c r="N735" i="1"/>
  <c r="M735" i="1"/>
  <c r="L735" i="1"/>
  <c r="K735" i="1"/>
  <c r="J735" i="1"/>
  <c r="I735" i="1"/>
  <c r="H735" i="1"/>
  <c r="O732" i="1"/>
  <c r="N732" i="1"/>
  <c r="M732" i="1"/>
  <c r="L732" i="1"/>
  <c r="K732" i="1"/>
  <c r="J732" i="1"/>
  <c r="I732" i="1"/>
  <c r="Q731" i="1"/>
  <c r="O730" i="1"/>
  <c r="N730" i="1"/>
  <c r="Q730" i="1" s="1"/>
  <c r="M730" i="1"/>
  <c r="K730" i="1"/>
  <c r="Q729" i="1"/>
  <c r="L729" i="1"/>
  <c r="J729" i="1"/>
  <c r="Q728" i="1"/>
  <c r="L728" i="1"/>
  <c r="J728" i="1"/>
  <c r="J730" i="1" s="1"/>
  <c r="Q727" i="1"/>
  <c r="L727" i="1"/>
  <c r="J727" i="1"/>
  <c r="O721" i="1"/>
  <c r="O723" i="1" s="1"/>
  <c r="N721" i="1"/>
  <c r="Q720" i="1"/>
  <c r="P720" i="1"/>
  <c r="P721" i="1" s="1"/>
  <c r="O720" i="1"/>
  <c r="O717" i="1"/>
  <c r="O718" i="1" s="1"/>
  <c r="N717" i="1"/>
  <c r="M717" i="1"/>
  <c r="O719" i="1" s="1"/>
  <c r="P716" i="1"/>
  <c r="P717" i="1" s="1"/>
  <c r="N716" i="1"/>
  <c r="O716" i="1" s="1"/>
  <c r="Q716" i="1" s="1"/>
  <c r="L713" i="1"/>
  <c r="N712" i="1"/>
  <c r="M712" i="1"/>
  <c r="M713" i="1" s="1"/>
  <c r="L709" i="1"/>
  <c r="K709" i="1"/>
  <c r="M708" i="1"/>
  <c r="M709" i="1" s="1"/>
  <c r="L708" i="1"/>
  <c r="J705" i="1"/>
  <c r="K704" i="1"/>
  <c r="I701" i="1"/>
  <c r="J700" i="1"/>
  <c r="K700" i="1" s="1"/>
  <c r="J697" i="1"/>
  <c r="J699" i="1" s="1"/>
  <c r="I697" i="1"/>
  <c r="I699" i="1" s="1"/>
  <c r="H697" i="1"/>
  <c r="J696" i="1"/>
  <c r="K696" i="1" s="1"/>
  <c r="I696" i="1"/>
  <c r="H693" i="1"/>
  <c r="H695" i="1" s="1"/>
  <c r="G693" i="1"/>
  <c r="H692" i="1"/>
  <c r="I692" i="1" s="1"/>
  <c r="F689" i="1"/>
  <c r="G688" i="1"/>
  <c r="H688" i="1" s="1"/>
  <c r="G685" i="1"/>
  <c r="G687" i="1" s="1"/>
  <c r="F685" i="1"/>
  <c r="F687" i="1" s="1"/>
  <c r="E685" i="1"/>
  <c r="H684" i="1"/>
  <c r="G684" i="1"/>
  <c r="F684" i="1"/>
  <c r="D681" i="1"/>
  <c r="E680" i="1"/>
  <c r="E681" i="1" s="1"/>
  <c r="E683" i="1" s="1"/>
  <c r="D677" i="1"/>
  <c r="C677" i="1"/>
  <c r="D676" i="1"/>
  <c r="E676" i="1" s="1"/>
  <c r="C673" i="1"/>
  <c r="C675" i="1" s="1"/>
  <c r="B673" i="1"/>
  <c r="C672" i="1"/>
  <c r="D672" i="1" s="1"/>
  <c r="P669" i="1"/>
  <c r="O669" i="1"/>
  <c r="N669" i="1"/>
  <c r="Q661" i="1"/>
  <c r="P654" i="1"/>
  <c r="O654" i="1"/>
  <c r="N654" i="1"/>
  <c r="M654" i="1"/>
  <c r="L654" i="1"/>
  <c r="K654" i="1"/>
  <c r="J654" i="1"/>
  <c r="I654" i="1"/>
  <c r="H654" i="1"/>
  <c r="G654" i="1"/>
  <c r="F654" i="1"/>
  <c r="E654" i="1"/>
  <c r="D654" i="1"/>
  <c r="C654" i="1"/>
  <c r="B654" i="1"/>
  <c r="P652" i="1"/>
  <c r="O652" i="1"/>
  <c r="N652" i="1"/>
  <c r="M652" i="1"/>
  <c r="L652" i="1"/>
  <c r="K652" i="1"/>
  <c r="J652" i="1"/>
  <c r="I652" i="1"/>
  <c r="H652" i="1"/>
  <c r="G652" i="1"/>
  <c r="F652" i="1"/>
  <c r="E652" i="1"/>
  <c r="D652" i="1"/>
  <c r="C652" i="1"/>
  <c r="B652" i="1"/>
  <c r="Q629" i="1"/>
  <c r="P629" i="1"/>
  <c r="O629" i="1"/>
  <c r="N629" i="1"/>
  <c r="M629" i="1"/>
  <c r="L629" i="1"/>
  <c r="K629" i="1"/>
  <c r="J629" i="1"/>
  <c r="I629" i="1"/>
  <c r="H629" i="1"/>
  <c r="G629" i="1"/>
  <c r="F629" i="1"/>
  <c r="E629" i="1"/>
  <c r="D629" i="1"/>
  <c r="C629" i="1"/>
  <c r="B629" i="1"/>
  <c r="Q628" i="1"/>
  <c r="P628" i="1"/>
  <c r="O628" i="1"/>
  <c r="N628" i="1"/>
  <c r="M628" i="1"/>
  <c r="L628" i="1"/>
  <c r="K628" i="1"/>
  <c r="J628" i="1"/>
  <c r="I628" i="1"/>
  <c r="H628" i="1"/>
  <c r="G628" i="1"/>
  <c r="F628" i="1"/>
  <c r="E628" i="1"/>
  <c r="D628" i="1"/>
  <c r="C628" i="1"/>
  <c r="B628" i="1"/>
  <c r="Q627" i="1"/>
  <c r="P627" i="1"/>
  <c r="O627" i="1"/>
  <c r="N627" i="1"/>
  <c r="M627" i="1"/>
  <c r="L627" i="1"/>
  <c r="K627" i="1"/>
  <c r="J627" i="1"/>
  <c r="I627" i="1"/>
  <c r="H627" i="1"/>
  <c r="G627" i="1"/>
  <c r="F627" i="1"/>
  <c r="E627" i="1"/>
  <c r="D627" i="1"/>
  <c r="C627" i="1"/>
  <c r="B627" i="1"/>
  <c r="Q626" i="1"/>
  <c r="P626" i="1"/>
  <c r="O626" i="1"/>
  <c r="N626" i="1"/>
  <c r="M626" i="1"/>
  <c r="L626" i="1"/>
  <c r="K626" i="1"/>
  <c r="J626" i="1"/>
  <c r="I626" i="1"/>
  <c r="H626" i="1"/>
  <c r="G626" i="1"/>
  <c r="F626" i="1"/>
  <c r="E626" i="1"/>
  <c r="D626" i="1"/>
  <c r="C626" i="1"/>
  <c r="B626" i="1"/>
  <c r="Q624" i="1"/>
  <c r="P624" i="1"/>
  <c r="O624" i="1"/>
  <c r="N624" i="1"/>
  <c r="M624" i="1"/>
  <c r="L624" i="1"/>
  <c r="K624" i="1"/>
  <c r="J624" i="1"/>
  <c r="I624" i="1"/>
  <c r="H624" i="1"/>
  <c r="G624" i="1"/>
  <c r="F624" i="1"/>
  <c r="E624" i="1"/>
  <c r="D624" i="1"/>
  <c r="C624" i="1"/>
  <c r="B624" i="1"/>
  <c r="Q623" i="1"/>
  <c r="P623" i="1"/>
  <c r="O623" i="1"/>
  <c r="N623" i="1"/>
  <c r="M623" i="1"/>
  <c r="L623" i="1"/>
  <c r="K623" i="1"/>
  <c r="J623" i="1"/>
  <c r="I623" i="1"/>
  <c r="H623" i="1"/>
  <c r="G623" i="1"/>
  <c r="F623" i="1"/>
  <c r="E623" i="1"/>
  <c r="D623" i="1"/>
  <c r="C623" i="1"/>
  <c r="B623" i="1"/>
  <c r="Q622" i="1"/>
  <c r="P622" i="1"/>
  <c r="O622" i="1"/>
  <c r="N622" i="1"/>
  <c r="M622" i="1"/>
  <c r="L622" i="1"/>
  <c r="K622" i="1"/>
  <c r="J622" i="1"/>
  <c r="I622" i="1"/>
  <c r="H622" i="1"/>
  <c r="G622" i="1"/>
  <c r="F622" i="1"/>
  <c r="E622" i="1"/>
  <c r="D622" i="1"/>
  <c r="C622" i="1"/>
  <c r="B622" i="1"/>
  <c r="Q621" i="1"/>
  <c r="P621" i="1"/>
  <c r="O621" i="1"/>
  <c r="N621" i="1"/>
  <c r="M621" i="1"/>
  <c r="L621" i="1"/>
  <c r="K621" i="1"/>
  <c r="J621" i="1"/>
  <c r="I621" i="1"/>
  <c r="H621" i="1"/>
  <c r="G621" i="1"/>
  <c r="F621" i="1"/>
  <c r="E621" i="1"/>
  <c r="D621" i="1"/>
  <c r="C621" i="1"/>
  <c r="B621" i="1"/>
  <c r="Q619" i="1"/>
  <c r="P619" i="1"/>
  <c r="O619" i="1"/>
  <c r="N619" i="1"/>
  <c r="M619" i="1"/>
  <c r="L619" i="1"/>
  <c r="K619" i="1"/>
  <c r="J619" i="1"/>
  <c r="I619" i="1"/>
  <c r="H619" i="1"/>
  <c r="G619" i="1"/>
  <c r="F619" i="1"/>
  <c r="E619" i="1"/>
  <c r="D619" i="1"/>
  <c r="C619" i="1"/>
  <c r="B619" i="1"/>
  <c r="Q618" i="1"/>
  <c r="P618" i="1"/>
  <c r="O618" i="1"/>
  <c r="N618" i="1"/>
  <c r="M618" i="1"/>
  <c r="L618" i="1"/>
  <c r="K618" i="1"/>
  <c r="J618" i="1"/>
  <c r="I618" i="1"/>
  <c r="H618" i="1"/>
  <c r="G618" i="1"/>
  <c r="F618" i="1"/>
  <c r="E618" i="1"/>
  <c r="D618" i="1"/>
  <c r="C618" i="1"/>
  <c r="B618" i="1"/>
  <c r="Q617" i="1"/>
  <c r="P617" i="1"/>
  <c r="O617" i="1"/>
  <c r="N617" i="1"/>
  <c r="M617" i="1"/>
  <c r="L617" i="1"/>
  <c r="K617" i="1"/>
  <c r="J617" i="1"/>
  <c r="I617" i="1"/>
  <c r="H617" i="1"/>
  <c r="G617" i="1"/>
  <c r="F617" i="1"/>
  <c r="E617" i="1"/>
  <c r="D617" i="1"/>
  <c r="C617" i="1"/>
  <c r="B617" i="1"/>
  <c r="Q616" i="1"/>
  <c r="P616" i="1"/>
  <c r="O616" i="1"/>
  <c r="N616" i="1"/>
  <c r="M616" i="1"/>
  <c r="L616" i="1"/>
  <c r="K616" i="1"/>
  <c r="J616" i="1"/>
  <c r="I616" i="1"/>
  <c r="H616" i="1"/>
  <c r="G616" i="1"/>
  <c r="F616" i="1"/>
  <c r="E616" i="1"/>
  <c r="D616" i="1"/>
  <c r="C616" i="1"/>
  <c r="B616" i="1"/>
  <c r="Q614" i="1"/>
  <c r="P614" i="1"/>
  <c r="O614" i="1"/>
  <c r="N614" i="1"/>
  <c r="M614" i="1"/>
  <c r="L614" i="1"/>
  <c r="K614" i="1"/>
  <c r="J614" i="1"/>
  <c r="I614" i="1"/>
  <c r="H614" i="1"/>
  <c r="G614" i="1"/>
  <c r="F614" i="1"/>
  <c r="E614" i="1"/>
  <c r="D614" i="1"/>
  <c r="C614" i="1"/>
  <c r="B614" i="1"/>
  <c r="Q613" i="1"/>
  <c r="P613" i="1"/>
  <c r="O613" i="1"/>
  <c r="N613" i="1"/>
  <c r="M613" i="1"/>
  <c r="L613" i="1"/>
  <c r="K613" i="1"/>
  <c r="J613" i="1"/>
  <c r="I613" i="1"/>
  <c r="H613" i="1"/>
  <c r="G613" i="1"/>
  <c r="F613" i="1"/>
  <c r="E613" i="1"/>
  <c r="D613" i="1"/>
  <c r="C613" i="1"/>
  <c r="B613" i="1"/>
  <c r="Q612" i="1"/>
  <c r="P612" i="1"/>
  <c r="O612" i="1"/>
  <c r="N612" i="1"/>
  <c r="M612" i="1"/>
  <c r="L612" i="1"/>
  <c r="K612" i="1"/>
  <c r="J612" i="1"/>
  <c r="I612" i="1"/>
  <c r="H612" i="1"/>
  <c r="G612" i="1"/>
  <c r="F612" i="1"/>
  <c r="E612" i="1"/>
  <c r="D612" i="1"/>
  <c r="C612" i="1"/>
  <c r="B612" i="1"/>
  <c r="Q611" i="1"/>
  <c r="P611" i="1"/>
  <c r="O611" i="1"/>
  <c r="N611" i="1"/>
  <c r="M611" i="1"/>
  <c r="L611" i="1"/>
  <c r="K611" i="1"/>
  <c r="J611" i="1"/>
  <c r="I611" i="1"/>
  <c r="H611" i="1"/>
  <c r="G611" i="1"/>
  <c r="F611" i="1"/>
  <c r="E611" i="1"/>
  <c r="D611" i="1"/>
  <c r="C611" i="1"/>
  <c r="B611" i="1"/>
  <c r="M608" i="1"/>
  <c r="K608" i="1"/>
  <c r="F608" i="1"/>
  <c r="Q607" i="1"/>
  <c r="E607" i="1"/>
  <c r="I606" i="1"/>
  <c r="M605" i="1"/>
  <c r="Q602" i="1"/>
  <c r="Q608" i="1" s="1"/>
  <c r="P602" i="1"/>
  <c r="O602" i="1"/>
  <c r="N602" i="1"/>
  <c r="M602" i="1"/>
  <c r="L602" i="1"/>
  <c r="L608" i="1" s="1"/>
  <c r="K602" i="1"/>
  <c r="J602" i="1"/>
  <c r="J608" i="1" s="1"/>
  <c r="I602" i="1"/>
  <c r="H602" i="1"/>
  <c r="H608" i="1" s="1"/>
  <c r="G602" i="1"/>
  <c r="G608" i="1" s="1"/>
  <c r="F602" i="1"/>
  <c r="F603" i="1" s="1"/>
  <c r="E602" i="1"/>
  <c r="E608" i="1" s="1"/>
  <c r="D602" i="1"/>
  <c r="C602" i="1"/>
  <c r="C603" i="1" s="1"/>
  <c r="B602" i="1"/>
  <c r="Q601" i="1"/>
  <c r="P601" i="1"/>
  <c r="P607" i="1" s="1"/>
  <c r="O601" i="1"/>
  <c r="O607" i="1" s="1"/>
  <c r="N601" i="1"/>
  <c r="N607" i="1" s="1"/>
  <c r="M601" i="1"/>
  <c r="L601" i="1"/>
  <c r="L607" i="1" s="1"/>
  <c r="K601" i="1"/>
  <c r="K607" i="1" s="1"/>
  <c r="J601" i="1"/>
  <c r="J607" i="1" s="1"/>
  <c r="I601" i="1"/>
  <c r="I607" i="1" s="1"/>
  <c r="H601" i="1"/>
  <c r="H607" i="1" s="1"/>
  <c r="G601" i="1"/>
  <c r="G607" i="1" s="1"/>
  <c r="F601" i="1"/>
  <c r="F607" i="1" s="1"/>
  <c r="E601" i="1"/>
  <c r="D601" i="1"/>
  <c r="D607" i="1" s="1"/>
  <c r="C601" i="1"/>
  <c r="C607" i="1" s="1"/>
  <c r="B601" i="1"/>
  <c r="B607" i="1" s="1"/>
  <c r="Q600" i="1"/>
  <c r="P600" i="1"/>
  <c r="P606" i="1" s="1"/>
  <c r="O600" i="1"/>
  <c r="O606" i="1" s="1"/>
  <c r="N600" i="1"/>
  <c r="N606" i="1" s="1"/>
  <c r="M600" i="1"/>
  <c r="M606" i="1" s="1"/>
  <c r="L600" i="1"/>
  <c r="L606" i="1" s="1"/>
  <c r="K600" i="1"/>
  <c r="K606" i="1" s="1"/>
  <c r="J600" i="1"/>
  <c r="J606" i="1" s="1"/>
  <c r="I600" i="1"/>
  <c r="H600" i="1"/>
  <c r="H606" i="1" s="1"/>
  <c r="G600" i="1"/>
  <c r="G606" i="1" s="1"/>
  <c r="F600" i="1"/>
  <c r="F606" i="1" s="1"/>
  <c r="E600" i="1"/>
  <c r="D600" i="1"/>
  <c r="D606" i="1" s="1"/>
  <c r="C600" i="1"/>
  <c r="C606" i="1" s="1"/>
  <c r="B600" i="1"/>
  <c r="B606" i="1" s="1"/>
  <c r="Q599" i="1"/>
  <c r="Q605" i="1" s="1"/>
  <c r="P599" i="1"/>
  <c r="P605" i="1" s="1"/>
  <c r="O599" i="1"/>
  <c r="O605" i="1" s="1"/>
  <c r="N599" i="1"/>
  <c r="N605" i="1" s="1"/>
  <c r="M599" i="1"/>
  <c r="L599" i="1"/>
  <c r="L605" i="1" s="1"/>
  <c r="K599" i="1"/>
  <c r="K605" i="1" s="1"/>
  <c r="J599" i="1"/>
  <c r="J605" i="1" s="1"/>
  <c r="I599" i="1"/>
  <c r="H599" i="1"/>
  <c r="H605" i="1" s="1"/>
  <c r="G599" i="1"/>
  <c r="G605" i="1" s="1"/>
  <c r="F599" i="1"/>
  <c r="F605" i="1" s="1"/>
  <c r="E599" i="1"/>
  <c r="E605" i="1" s="1"/>
  <c r="D599" i="1"/>
  <c r="D605" i="1" s="1"/>
  <c r="C599" i="1"/>
  <c r="C605" i="1" s="1"/>
  <c r="B599" i="1"/>
  <c r="B605" i="1" s="1"/>
  <c r="Q596" i="1"/>
  <c r="P596" i="1"/>
  <c r="O596" i="1"/>
  <c r="N596" i="1"/>
  <c r="M596" i="1"/>
  <c r="L596" i="1"/>
  <c r="K596" i="1"/>
  <c r="J596" i="1"/>
  <c r="I596" i="1"/>
  <c r="H596" i="1"/>
  <c r="G596" i="1"/>
  <c r="F596" i="1"/>
  <c r="E596" i="1"/>
  <c r="D596" i="1"/>
  <c r="C596" i="1"/>
  <c r="B596" i="1"/>
  <c r="Q595" i="1"/>
  <c r="P595" i="1"/>
  <c r="O595" i="1"/>
  <c r="N595" i="1"/>
  <c r="M595" i="1"/>
  <c r="L595" i="1"/>
  <c r="K595" i="1"/>
  <c r="J595" i="1"/>
  <c r="I595" i="1"/>
  <c r="H595" i="1"/>
  <c r="G595" i="1"/>
  <c r="F595" i="1"/>
  <c r="E595" i="1"/>
  <c r="D595" i="1"/>
  <c r="C595" i="1"/>
  <c r="B595" i="1"/>
  <c r="Q594" i="1"/>
  <c r="P594" i="1"/>
  <c r="O594" i="1"/>
  <c r="N594" i="1"/>
  <c r="M594" i="1"/>
  <c r="L594" i="1"/>
  <c r="K594" i="1"/>
  <c r="J594" i="1"/>
  <c r="I594" i="1"/>
  <c r="H594" i="1"/>
  <c r="G594" i="1"/>
  <c r="F594" i="1"/>
  <c r="E594" i="1"/>
  <c r="D594" i="1"/>
  <c r="C594" i="1"/>
  <c r="B594" i="1"/>
  <c r="Q593" i="1"/>
  <c r="P593" i="1"/>
  <c r="O593" i="1"/>
  <c r="N593" i="1"/>
  <c r="M593" i="1"/>
  <c r="L593" i="1"/>
  <c r="K593" i="1"/>
  <c r="J593" i="1"/>
  <c r="I593" i="1"/>
  <c r="H593" i="1"/>
  <c r="G593" i="1"/>
  <c r="F593" i="1"/>
  <c r="E593" i="1"/>
  <c r="D593" i="1"/>
  <c r="C593" i="1"/>
  <c r="B593" i="1"/>
  <c r="Q587" i="1"/>
  <c r="P587" i="1"/>
  <c r="O587" i="1"/>
  <c r="N587" i="1"/>
  <c r="M587" i="1"/>
  <c r="L587" i="1"/>
  <c r="K587" i="1"/>
  <c r="J587" i="1"/>
  <c r="I587" i="1"/>
  <c r="H587" i="1"/>
  <c r="G587" i="1"/>
  <c r="F587" i="1"/>
  <c r="E587" i="1"/>
  <c r="D587" i="1"/>
  <c r="C587" i="1"/>
  <c r="B587" i="1"/>
  <c r="Q586" i="1"/>
  <c r="P586" i="1"/>
  <c r="O586" i="1"/>
  <c r="N586" i="1"/>
  <c r="M586" i="1"/>
  <c r="L586" i="1"/>
  <c r="K586" i="1"/>
  <c r="J586" i="1"/>
  <c r="I586" i="1"/>
  <c r="H586" i="1"/>
  <c r="G586" i="1"/>
  <c r="F586" i="1"/>
  <c r="E586" i="1"/>
  <c r="D586" i="1"/>
  <c r="C586" i="1"/>
  <c r="B586" i="1"/>
  <c r="Q585" i="1"/>
  <c r="P585" i="1"/>
  <c r="P588" i="1" s="1"/>
  <c r="O585" i="1"/>
  <c r="O588" i="1" s="1"/>
  <c r="N585" i="1"/>
  <c r="M585" i="1"/>
  <c r="L585" i="1"/>
  <c r="K585" i="1"/>
  <c r="J585" i="1"/>
  <c r="I585" i="1"/>
  <c r="H585" i="1"/>
  <c r="G585" i="1"/>
  <c r="F585" i="1"/>
  <c r="E585" i="1"/>
  <c r="D585" i="1"/>
  <c r="C585" i="1"/>
  <c r="B585" i="1"/>
  <c r="Q584" i="1"/>
  <c r="P584" i="1"/>
  <c r="O584" i="1"/>
  <c r="N584" i="1"/>
  <c r="M584" i="1"/>
  <c r="M588" i="1" s="1"/>
  <c r="L584" i="1"/>
  <c r="L588" i="1" s="1"/>
  <c r="K584" i="1"/>
  <c r="K588" i="1" s="1"/>
  <c r="J584" i="1"/>
  <c r="J588" i="1" s="1"/>
  <c r="I584" i="1"/>
  <c r="H584" i="1"/>
  <c r="H588" i="1" s="1"/>
  <c r="G584" i="1"/>
  <c r="G588" i="1" s="1"/>
  <c r="F584" i="1"/>
  <c r="F588" i="1" s="1"/>
  <c r="E584" i="1"/>
  <c r="E588" i="1" s="1"/>
  <c r="D584" i="1"/>
  <c r="D588" i="1" s="1"/>
  <c r="C584" i="1"/>
  <c r="C588" i="1" s="1"/>
  <c r="B584" i="1"/>
  <c r="B588" i="1" s="1"/>
  <c r="J581" i="1"/>
  <c r="I581" i="1"/>
  <c r="Q580" i="1"/>
  <c r="P580" i="1"/>
  <c r="O580" i="1"/>
  <c r="N580" i="1"/>
  <c r="M580" i="1"/>
  <c r="L580" i="1"/>
  <c r="K580" i="1"/>
  <c r="J580" i="1"/>
  <c r="I580" i="1"/>
  <c r="H580" i="1"/>
  <c r="G580" i="1"/>
  <c r="F580" i="1"/>
  <c r="E580" i="1"/>
  <c r="D580" i="1"/>
  <c r="C580" i="1"/>
  <c r="B580" i="1"/>
  <c r="Q579" i="1"/>
  <c r="P579" i="1"/>
  <c r="O579" i="1"/>
  <c r="N579" i="1"/>
  <c r="M579" i="1"/>
  <c r="L579" i="1"/>
  <c r="L581" i="1" s="1"/>
  <c r="K579" i="1"/>
  <c r="J579" i="1"/>
  <c r="I579" i="1"/>
  <c r="H579" i="1"/>
  <c r="G579" i="1"/>
  <c r="F579" i="1"/>
  <c r="E579" i="1"/>
  <c r="D579" i="1"/>
  <c r="C579" i="1"/>
  <c r="B579" i="1"/>
  <c r="Q578" i="1"/>
  <c r="Q581" i="1" s="1"/>
  <c r="P578" i="1"/>
  <c r="P581" i="1" s="1"/>
  <c r="O578" i="1"/>
  <c r="N578" i="1"/>
  <c r="N581" i="1" s="1"/>
  <c r="M578" i="1"/>
  <c r="L578" i="1"/>
  <c r="K578" i="1"/>
  <c r="J578" i="1"/>
  <c r="I578" i="1"/>
  <c r="H578" i="1"/>
  <c r="G578" i="1"/>
  <c r="F578" i="1"/>
  <c r="E578" i="1"/>
  <c r="E581" i="1" s="1"/>
  <c r="D578" i="1"/>
  <c r="C578" i="1"/>
  <c r="B578" i="1"/>
  <c r="Q577" i="1"/>
  <c r="P577" i="1"/>
  <c r="O577" i="1"/>
  <c r="N577" i="1"/>
  <c r="M577" i="1"/>
  <c r="L577" i="1"/>
  <c r="K577" i="1"/>
  <c r="K581" i="1" s="1"/>
  <c r="J577" i="1"/>
  <c r="I577" i="1"/>
  <c r="H577" i="1"/>
  <c r="H581" i="1" s="1"/>
  <c r="G577" i="1"/>
  <c r="F577" i="1"/>
  <c r="E577" i="1"/>
  <c r="D577" i="1"/>
  <c r="D581" i="1" s="1"/>
  <c r="C577" i="1"/>
  <c r="C581" i="1" s="1"/>
  <c r="B577" i="1"/>
  <c r="B581" i="1" s="1"/>
  <c r="Q567" i="1"/>
  <c r="Q566" i="1"/>
  <c r="P566" i="1"/>
  <c r="O566" i="1"/>
  <c r="N566" i="1"/>
  <c r="M566" i="1"/>
  <c r="L566" i="1"/>
  <c r="K566" i="1"/>
  <c r="J566" i="1"/>
  <c r="I566" i="1"/>
  <c r="H566" i="1"/>
  <c r="G566" i="1"/>
  <c r="F566" i="1"/>
  <c r="E566" i="1"/>
  <c r="D566" i="1"/>
  <c r="C566" i="1"/>
  <c r="B566" i="1"/>
  <c r="Q565" i="1"/>
  <c r="P565" i="1"/>
  <c r="O565" i="1"/>
  <c r="N565" i="1"/>
  <c r="M565" i="1"/>
  <c r="L565" i="1"/>
  <c r="K565" i="1"/>
  <c r="J565" i="1"/>
  <c r="I565" i="1"/>
  <c r="H565" i="1"/>
  <c r="G565" i="1"/>
  <c r="F565" i="1"/>
  <c r="E565" i="1"/>
  <c r="D565" i="1"/>
  <c r="C565" i="1"/>
  <c r="B565" i="1"/>
  <c r="Q564" i="1"/>
  <c r="P564" i="1"/>
  <c r="P567" i="1" s="1"/>
  <c r="O564" i="1"/>
  <c r="O567" i="1" s="1"/>
  <c r="N564" i="1"/>
  <c r="M564" i="1"/>
  <c r="L564" i="1"/>
  <c r="K564" i="1"/>
  <c r="J564" i="1"/>
  <c r="I564" i="1"/>
  <c r="H564" i="1"/>
  <c r="G564" i="1"/>
  <c r="G567" i="1" s="1"/>
  <c r="F564" i="1"/>
  <c r="F567" i="1" s="1"/>
  <c r="E564" i="1"/>
  <c r="E567" i="1" s="1"/>
  <c r="D564" i="1"/>
  <c r="D567" i="1" s="1"/>
  <c r="C564" i="1"/>
  <c r="B564" i="1"/>
  <c r="Q563" i="1"/>
  <c r="P563" i="1"/>
  <c r="O563" i="1"/>
  <c r="N563" i="1"/>
  <c r="M563" i="1"/>
  <c r="L563" i="1"/>
  <c r="L567" i="1" s="1"/>
  <c r="K563" i="1"/>
  <c r="K567" i="1" s="1"/>
  <c r="J563" i="1"/>
  <c r="J567" i="1" s="1"/>
  <c r="I563" i="1"/>
  <c r="I567" i="1" s="1"/>
  <c r="H563" i="1"/>
  <c r="H567" i="1" s="1"/>
  <c r="G563" i="1"/>
  <c r="F563" i="1"/>
  <c r="E563" i="1"/>
  <c r="D563" i="1"/>
  <c r="C563" i="1"/>
  <c r="C567" i="1" s="1"/>
  <c r="B563" i="1"/>
  <c r="B567" i="1" s="1"/>
  <c r="Q543" i="1"/>
  <c r="Q542" i="1"/>
  <c r="Q541" i="1"/>
  <c r="Q535" i="1"/>
  <c r="P535" i="1"/>
  <c r="O535" i="1"/>
  <c r="N535" i="1"/>
  <c r="M535" i="1"/>
  <c r="L535" i="1"/>
  <c r="K535" i="1"/>
  <c r="J535" i="1"/>
  <c r="I535" i="1"/>
  <c r="H535" i="1"/>
  <c r="G535" i="1"/>
  <c r="F535" i="1"/>
  <c r="E535" i="1"/>
  <c r="D535" i="1"/>
  <c r="C535" i="1"/>
  <c r="B535" i="1"/>
  <c r="Q534" i="1"/>
  <c r="P534" i="1"/>
  <c r="O534" i="1"/>
  <c r="N534" i="1"/>
  <c r="M534" i="1"/>
  <c r="L534" i="1"/>
  <c r="K534" i="1"/>
  <c r="J534" i="1"/>
  <c r="I534" i="1"/>
  <c r="H534" i="1"/>
  <c r="G534" i="1"/>
  <c r="F534" i="1"/>
  <c r="E534" i="1"/>
  <c r="D534" i="1"/>
  <c r="C534" i="1"/>
  <c r="B534" i="1"/>
  <c r="Q533" i="1"/>
  <c r="Q536" i="1" s="1"/>
  <c r="P533" i="1"/>
  <c r="P536" i="1" s="1"/>
  <c r="O533" i="1"/>
  <c r="O536" i="1" s="1"/>
  <c r="N533" i="1"/>
  <c r="N536" i="1" s="1"/>
  <c r="M533" i="1"/>
  <c r="M536" i="1" s="1"/>
  <c r="L533" i="1"/>
  <c r="K533" i="1"/>
  <c r="J533" i="1"/>
  <c r="I533" i="1"/>
  <c r="H533" i="1"/>
  <c r="G533" i="1"/>
  <c r="F533" i="1"/>
  <c r="E533" i="1"/>
  <c r="D533" i="1"/>
  <c r="D536" i="1" s="1"/>
  <c r="C533" i="1"/>
  <c r="C536" i="1" s="1"/>
  <c r="B533" i="1"/>
  <c r="B536" i="1" s="1"/>
  <c r="Q532" i="1"/>
  <c r="P532" i="1"/>
  <c r="O532" i="1"/>
  <c r="N532" i="1"/>
  <c r="M532" i="1"/>
  <c r="L532" i="1"/>
  <c r="L536" i="1" s="1"/>
  <c r="K532" i="1"/>
  <c r="J532" i="1"/>
  <c r="I532" i="1"/>
  <c r="I536" i="1" s="1"/>
  <c r="I538" i="1" s="1"/>
  <c r="H532" i="1"/>
  <c r="H536" i="1" s="1"/>
  <c r="H538" i="1" s="1"/>
  <c r="G532" i="1"/>
  <c r="G536" i="1" s="1"/>
  <c r="G538" i="1" s="1"/>
  <c r="F532" i="1"/>
  <c r="F536" i="1" s="1"/>
  <c r="E532" i="1"/>
  <c r="E536" i="1" s="1"/>
  <c r="D532" i="1"/>
  <c r="C532" i="1"/>
  <c r="B532" i="1"/>
  <c r="K530" i="1"/>
  <c r="G528" i="1"/>
  <c r="F528" i="1"/>
  <c r="Q527" i="1"/>
  <c r="P527" i="1"/>
  <c r="O527" i="1"/>
  <c r="N527" i="1"/>
  <c r="M527" i="1"/>
  <c r="L527" i="1"/>
  <c r="K527" i="1"/>
  <c r="J527" i="1"/>
  <c r="I527" i="1"/>
  <c r="H527" i="1"/>
  <c r="G527" i="1"/>
  <c r="F527" i="1"/>
  <c r="E527" i="1"/>
  <c r="D527" i="1"/>
  <c r="C527" i="1"/>
  <c r="B527" i="1"/>
  <c r="Q526" i="1"/>
  <c r="P526" i="1"/>
  <c r="O526" i="1"/>
  <c r="N526" i="1"/>
  <c r="M526" i="1"/>
  <c r="L526" i="1"/>
  <c r="K526" i="1"/>
  <c r="J526" i="1"/>
  <c r="I526" i="1"/>
  <c r="H526" i="1"/>
  <c r="G526" i="1"/>
  <c r="F526" i="1"/>
  <c r="E526" i="1"/>
  <c r="D526" i="1"/>
  <c r="C526" i="1"/>
  <c r="B526" i="1"/>
  <c r="Q525" i="1"/>
  <c r="Q528" i="1" s="1"/>
  <c r="P525" i="1"/>
  <c r="P528" i="1" s="1"/>
  <c r="O525" i="1"/>
  <c r="N525" i="1"/>
  <c r="M525" i="1"/>
  <c r="L525" i="1"/>
  <c r="K525" i="1"/>
  <c r="J525" i="1"/>
  <c r="I525" i="1"/>
  <c r="H525" i="1"/>
  <c r="G525" i="1"/>
  <c r="F525" i="1"/>
  <c r="E525" i="1"/>
  <c r="E528" i="1" s="1"/>
  <c r="D525" i="1"/>
  <c r="D528" i="1" s="1"/>
  <c r="C525" i="1"/>
  <c r="B525" i="1"/>
  <c r="Q524" i="1"/>
  <c r="P524" i="1"/>
  <c r="O524" i="1"/>
  <c r="N524" i="1"/>
  <c r="M524" i="1"/>
  <c r="L524" i="1"/>
  <c r="K524" i="1"/>
  <c r="K528" i="1" s="1"/>
  <c r="J524" i="1"/>
  <c r="J528" i="1" s="1"/>
  <c r="I524" i="1"/>
  <c r="I528" i="1" s="1"/>
  <c r="H524" i="1"/>
  <c r="H528" i="1" s="1"/>
  <c r="G524" i="1"/>
  <c r="F524" i="1"/>
  <c r="E524" i="1"/>
  <c r="D524" i="1"/>
  <c r="C524" i="1"/>
  <c r="C528" i="1" s="1"/>
  <c r="B524" i="1"/>
  <c r="Q519" i="1"/>
  <c r="P519" i="1"/>
  <c r="O519" i="1"/>
  <c r="N519" i="1"/>
  <c r="M519" i="1"/>
  <c r="L519" i="1"/>
  <c r="K519" i="1"/>
  <c r="J519" i="1"/>
  <c r="I519" i="1"/>
  <c r="H519" i="1"/>
  <c r="G519" i="1"/>
  <c r="F519" i="1"/>
  <c r="E519" i="1"/>
  <c r="D519" i="1"/>
  <c r="C519" i="1"/>
  <c r="B519" i="1"/>
  <c r="Q518" i="1"/>
  <c r="P518" i="1"/>
  <c r="O518" i="1"/>
  <c r="N518" i="1"/>
  <c r="M518" i="1"/>
  <c r="L518" i="1"/>
  <c r="K518" i="1"/>
  <c r="J518" i="1"/>
  <c r="I518" i="1"/>
  <c r="H518" i="1"/>
  <c r="G518" i="1"/>
  <c r="F518" i="1"/>
  <c r="E518" i="1"/>
  <c r="D518" i="1"/>
  <c r="C518" i="1"/>
  <c r="B518" i="1"/>
  <c r="Q517" i="1"/>
  <c r="Q520" i="1" s="1"/>
  <c r="P517" i="1"/>
  <c r="O517" i="1"/>
  <c r="N517" i="1"/>
  <c r="N520" i="1" s="1"/>
  <c r="M517" i="1"/>
  <c r="L517" i="1"/>
  <c r="K517" i="1"/>
  <c r="J517" i="1"/>
  <c r="J520" i="1" s="1"/>
  <c r="I517" i="1"/>
  <c r="I520" i="1" s="1"/>
  <c r="H517" i="1"/>
  <c r="H520" i="1" s="1"/>
  <c r="G517" i="1"/>
  <c r="G520" i="1" s="1"/>
  <c r="F517" i="1"/>
  <c r="E517" i="1"/>
  <c r="D517" i="1"/>
  <c r="C517" i="1"/>
  <c r="B517" i="1"/>
  <c r="Q516" i="1"/>
  <c r="P516" i="1"/>
  <c r="O516" i="1"/>
  <c r="N516" i="1"/>
  <c r="M516" i="1"/>
  <c r="M520" i="1" s="1"/>
  <c r="L516" i="1"/>
  <c r="L520" i="1" s="1"/>
  <c r="M522" i="1" s="1"/>
  <c r="K516" i="1"/>
  <c r="K520" i="1" s="1"/>
  <c r="J516" i="1"/>
  <c r="I516" i="1"/>
  <c r="H516" i="1"/>
  <c r="G516" i="1"/>
  <c r="F516" i="1"/>
  <c r="F520" i="1" s="1"/>
  <c r="E516" i="1"/>
  <c r="D516" i="1"/>
  <c r="C516" i="1"/>
  <c r="B516" i="1"/>
  <c r="B520" i="1" s="1"/>
  <c r="C510" i="1"/>
  <c r="O507" i="1"/>
  <c r="O503" i="1"/>
  <c r="N503" i="1"/>
  <c r="M503" i="1"/>
  <c r="Q502" i="1"/>
  <c r="P502" i="1"/>
  <c r="O502" i="1"/>
  <c r="N502" i="1"/>
  <c r="M502" i="1"/>
  <c r="L502" i="1"/>
  <c r="K502" i="1"/>
  <c r="J502" i="1"/>
  <c r="I502" i="1"/>
  <c r="H502" i="1"/>
  <c r="G502" i="1"/>
  <c r="F502" i="1"/>
  <c r="E502" i="1"/>
  <c r="D502" i="1"/>
  <c r="C502" i="1"/>
  <c r="B502" i="1"/>
  <c r="Q501" i="1"/>
  <c r="P501" i="1"/>
  <c r="O501" i="1"/>
  <c r="N501" i="1"/>
  <c r="M501" i="1"/>
  <c r="L501" i="1"/>
  <c r="K501" i="1"/>
  <c r="J501" i="1"/>
  <c r="I501" i="1"/>
  <c r="H501" i="1"/>
  <c r="G501" i="1"/>
  <c r="F501" i="1"/>
  <c r="E501" i="1"/>
  <c r="D501" i="1"/>
  <c r="C501" i="1"/>
  <c r="B501" i="1"/>
  <c r="Q500" i="1"/>
  <c r="Q503" i="1" s="1"/>
  <c r="P500" i="1"/>
  <c r="P503" i="1" s="1"/>
  <c r="O500" i="1"/>
  <c r="N500" i="1"/>
  <c r="M500" i="1"/>
  <c r="L500" i="1"/>
  <c r="K500" i="1"/>
  <c r="K503" i="1" s="1"/>
  <c r="J500" i="1"/>
  <c r="J503" i="1" s="1"/>
  <c r="I500" i="1"/>
  <c r="H500" i="1"/>
  <c r="G500" i="1"/>
  <c r="F500" i="1"/>
  <c r="E500" i="1"/>
  <c r="D500" i="1"/>
  <c r="D503" i="1" s="1"/>
  <c r="C500" i="1"/>
  <c r="C503" i="1" s="1"/>
  <c r="B500" i="1"/>
  <c r="B503" i="1" s="1"/>
  <c r="Q499" i="1"/>
  <c r="P499" i="1"/>
  <c r="O499" i="1"/>
  <c r="N499" i="1"/>
  <c r="M499" i="1"/>
  <c r="L499" i="1"/>
  <c r="K499" i="1"/>
  <c r="J499" i="1"/>
  <c r="I499" i="1"/>
  <c r="I503" i="1" s="1"/>
  <c r="H499" i="1"/>
  <c r="H503" i="1" s="1"/>
  <c r="H505" i="1" s="1"/>
  <c r="G499" i="1"/>
  <c r="G503" i="1" s="1"/>
  <c r="G505" i="1" s="1"/>
  <c r="F499" i="1"/>
  <c r="F503" i="1" s="1"/>
  <c r="E499" i="1"/>
  <c r="E503" i="1" s="1"/>
  <c r="D499" i="1"/>
  <c r="C499" i="1"/>
  <c r="B499" i="1"/>
  <c r="Q495" i="1"/>
  <c r="P495" i="1"/>
  <c r="O495" i="1"/>
  <c r="N495" i="1"/>
  <c r="M495" i="1"/>
  <c r="L495" i="1"/>
  <c r="K495" i="1"/>
  <c r="J495" i="1"/>
  <c r="I495" i="1"/>
  <c r="H495" i="1"/>
  <c r="G495" i="1"/>
  <c r="F495" i="1"/>
  <c r="E495" i="1"/>
  <c r="D495" i="1"/>
  <c r="C495" i="1"/>
  <c r="B495" i="1"/>
  <c r="Q494" i="1"/>
  <c r="P494" i="1"/>
  <c r="O494" i="1"/>
  <c r="N494" i="1"/>
  <c r="M494" i="1"/>
  <c r="L494" i="1"/>
  <c r="K494" i="1"/>
  <c r="J494" i="1"/>
  <c r="I494" i="1"/>
  <c r="I496" i="1" s="1"/>
  <c r="H494" i="1"/>
  <c r="G494" i="1"/>
  <c r="F494" i="1"/>
  <c r="E494" i="1"/>
  <c r="D494" i="1"/>
  <c r="C494" i="1"/>
  <c r="B494" i="1"/>
  <c r="Q493" i="1"/>
  <c r="P493" i="1"/>
  <c r="O493" i="1"/>
  <c r="O496" i="1" s="1"/>
  <c r="N493" i="1"/>
  <c r="M493" i="1"/>
  <c r="L493" i="1"/>
  <c r="L496" i="1" s="1"/>
  <c r="K493" i="1"/>
  <c r="K496" i="1" s="1"/>
  <c r="J493" i="1"/>
  <c r="J496" i="1" s="1"/>
  <c r="I493" i="1"/>
  <c r="H493" i="1"/>
  <c r="G493" i="1"/>
  <c r="G496" i="1" s="1"/>
  <c r="F493" i="1"/>
  <c r="E493" i="1"/>
  <c r="D493" i="1"/>
  <c r="C493" i="1"/>
  <c r="B493" i="1"/>
  <c r="Q492" i="1"/>
  <c r="P492" i="1"/>
  <c r="O492" i="1"/>
  <c r="N492" i="1"/>
  <c r="M492" i="1"/>
  <c r="M496" i="1" s="1"/>
  <c r="L492" i="1"/>
  <c r="K492" i="1"/>
  <c r="J492" i="1"/>
  <c r="I492" i="1"/>
  <c r="H492" i="1"/>
  <c r="G492" i="1"/>
  <c r="F492" i="1"/>
  <c r="E492" i="1"/>
  <c r="E496" i="1" s="1"/>
  <c r="D492" i="1"/>
  <c r="D496" i="1" s="1"/>
  <c r="C492" i="1"/>
  <c r="C496" i="1" s="1"/>
  <c r="B492" i="1"/>
  <c r="B496" i="1" s="1"/>
  <c r="H490" i="1"/>
  <c r="Q489" i="1"/>
  <c r="P489" i="1"/>
  <c r="O489" i="1"/>
  <c r="N489" i="1"/>
  <c r="M489" i="1"/>
  <c r="L489" i="1"/>
  <c r="K489" i="1"/>
  <c r="J489" i="1"/>
  <c r="I489" i="1"/>
  <c r="H489" i="1"/>
  <c r="G489" i="1"/>
  <c r="F489" i="1"/>
  <c r="E489" i="1"/>
  <c r="D489" i="1"/>
  <c r="C489" i="1"/>
  <c r="B489" i="1"/>
  <c r="Q488" i="1"/>
  <c r="P488" i="1"/>
  <c r="O488" i="1"/>
  <c r="N488" i="1"/>
  <c r="M488" i="1"/>
  <c r="L488" i="1"/>
  <c r="K488" i="1"/>
  <c r="J488" i="1"/>
  <c r="I488" i="1"/>
  <c r="H488" i="1"/>
  <c r="G488" i="1"/>
  <c r="F488" i="1"/>
  <c r="E488" i="1"/>
  <c r="D488" i="1"/>
  <c r="C488" i="1"/>
  <c r="B488" i="1"/>
  <c r="Q487" i="1"/>
  <c r="Q490" i="1" s="1"/>
  <c r="P487" i="1"/>
  <c r="O487" i="1"/>
  <c r="N487" i="1"/>
  <c r="M487" i="1"/>
  <c r="L487" i="1"/>
  <c r="K487" i="1"/>
  <c r="J487" i="1"/>
  <c r="I487" i="1"/>
  <c r="H487" i="1"/>
  <c r="G487" i="1"/>
  <c r="F487" i="1"/>
  <c r="F490" i="1" s="1"/>
  <c r="E487" i="1"/>
  <c r="D487" i="1"/>
  <c r="C487" i="1"/>
  <c r="B487" i="1"/>
  <c r="Q486" i="1"/>
  <c r="P486" i="1"/>
  <c r="O486" i="1"/>
  <c r="N486" i="1"/>
  <c r="M486" i="1"/>
  <c r="L486" i="1"/>
  <c r="L490" i="1" s="1"/>
  <c r="K486" i="1"/>
  <c r="K490" i="1" s="1"/>
  <c r="J486" i="1"/>
  <c r="J490" i="1" s="1"/>
  <c r="I486" i="1"/>
  <c r="I490" i="1" s="1"/>
  <c r="H486" i="1"/>
  <c r="G486" i="1"/>
  <c r="G490" i="1" s="1"/>
  <c r="F486" i="1"/>
  <c r="E486" i="1"/>
  <c r="E490" i="1" s="1"/>
  <c r="D486" i="1"/>
  <c r="C486" i="1"/>
  <c r="B486" i="1"/>
  <c r="P484" i="1"/>
  <c r="M484" i="1"/>
  <c r="Q483" i="1"/>
  <c r="P483" i="1"/>
  <c r="O483" i="1"/>
  <c r="N483" i="1"/>
  <c r="M483" i="1"/>
  <c r="L483" i="1"/>
  <c r="K483" i="1"/>
  <c r="J483" i="1"/>
  <c r="I483" i="1"/>
  <c r="H483" i="1"/>
  <c r="G483" i="1"/>
  <c r="F483" i="1"/>
  <c r="E483" i="1"/>
  <c r="D483" i="1"/>
  <c r="C483" i="1"/>
  <c r="B483" i="1"/>
  <c r="Q482" i="1"/>
  <c r="P482" i="1"/>
  <c r="O482" i="1"/>
  <c r="N482" i="1"/>
  <c r="M482" i="1"/>
  <c r="L482" i="1"/>
  <c r="K482" i="1"/>
  <c r="J482" i="1"/>
  <c r="I482" i="1"/>
  <c r="H482" i="1"/>
  <c r="G482" i="1"/>
  <c r="F482" i="1"/>
  <c r="E482" i="1"/>
  <c r="D482" i="1"/>
  <c r="C482" i="1"/>
  <c r="B482" i="1"/>
  <c r="Q481" i="1"/>
  <c r="P481" i="1"/>
  <c r="O481" i="1"/>
  <c r="O484" i="1" s="1"/>
  <c r="N481" i="1"/>
  <c r="N484" i="1" s="1"/>
  <c r="M481" i="1"/>
  <c r="L481" i="1"/>
  <c r="K481" i="1"/>
  <c r="J481" i="1"/>
  <c r="I481" i="1"/>
  <c r="H481" i="1"/>
  <c r="G481" i="1"/>
  <c r="F481" i="1"/>
  <c r="E481" i="1"/>
  <c r="D481" i="1"/>
  <c r="D484" i="1" s="1"/>
  <c r="C481" i="1"/>
  <c r="B481" i="1"/>
  <c r="B484" i="1" s="1"/>
  <c r="Q480" i="1"/>
  <c r="Q484" i="1" s="1"/>
  <c r="P480" i="1"/>
  <c r="O480" i="1"/>
  <c r="N480" i="1"/>
  <c r="M480" i="1"/>
  <c r="L480" i="1"/>
  <c r="L484" i="1" s="1"/>
  <c r="K480" i="1"/>
  <c r="K484" i="1" s="1"/>
  <c r="J480" i="1"/>
  <c r="I480" i="1"/>
  <c r="I484" i="1" s="1"/>
  <c r="H480" i="1"/>
  <c r="G480" i="1"/>
  <c r="F480" i="1"/>
  <c r="F484" i="1" s="1"/>
  <c r="E480" i="1"/>
  <c r="E484" i="1" s="1"/>
  <c r="D480" i="1"/>
  <c r="C480" i="1"/>
  <c r="C484" i="1" s="1"/>
  <c r="B480" i="1"/>
  <c r="I478" i="1"/>
  <c r="Q477" i="1"/>
  <c r="P477" i="1"/>
  <c r="P478" i="1" s="1"/>
  <c r="O477" i="1"/>
  <c r="N477" i="1"/>
  <c r="M477" i="1"/>
  <c r="L477" i="1"/>
  <c r="K477" i="1"/>
  <c r="J477" i="1"/>
  <c r="I477" i="1"/>
  <c r="H477" i="1"/>
  <c r="G477" i="1"/>
  <c r="F477" i="1"/>
  <c r="E477" i="1"/>
  <c r="D477" i="1"/>
  <c r="C477" i="1"/>
  <c r="B477" i="1"/>
  <c r="Q476" i="1"/>
  <c r="P476" i="1"/>
  <c r="O476" i="1"/>
  <c r="N476" i="1"/>
  <c r="M476" i="1"/>
  <c r="L476" i="1"/>
  <c r="K476" i="1"/>
  <c r="J476" i="1"/>
  <c r="I476" i="1"/>
  <c r="H476" i="1"/>
  <c r="G476" i="1"/>
  <c r="F476" i="1"/>
  <c r="E476" i="1"/>
  <c r="D476" i="1"/>
  <c r="C476" i="1"/>
  <c r="B476" i="1"/>
  <c r="Q475" i="1"/>
  <c r="P475" i="1"/>
  <c r="O475" i="1"/>
  <c r="O478" i="1" s="1"/>
  <c r="N475" i="1"/>
  <c r="M475" i="1"/>
  <c r="L475" i="1"/>
  <c r="L478" i="1" s="1"/>
  <c r="K475" i="1"/>
  <c r="J475" i="1"/>
  <c r="I475" i="1"/>
  <c r="H475" i="1"/>
  <c r="G475" i="1"/>
  <c r="F475" i="1"/>
  <c r="F478" i="1" s="1"/>
  <c r="E475" i="1"/>
  <c r="D475" i="1"/>
  <c r="C475" i="1"/>
  <c r="B475" i="1"/>
  <c r="Q474" i="1"/>
  <c r="Q478" i="1" s="1"/>
  <c r="P474" i="1"/>
  <c r="O474" i="1"/>
  <c r="N474" i="1"/>
  <c r="M474" i="1"/>
  <c r="M478" i="1" s="1"/>
  <c r="L474" i="1"/>
  <c r="K474" i="1"/>
  <c r="K478" i="1" s="1"/>
  <c r="J474" i="1"/>
  <c r="J478" i="1" s="1"/>
  <c r="I474" i="1"/>
  <c r="H474" i="1"/>
  <c r="G474" i="1"/>
  <c r="G478" i="1" s="1"/>
  <c r="F474" i="1"/>
  <c r="E474" i="1"/>
  <c r="E478" i="1" s="1"/>
  <c r="D474" i="1"/>
  <c r="D478" i="1" s="1"/>
  <c r="C474" i="1"/>
  <c r="C478" i="1" s="1"/>
  <c r="B474" i="1"/>
  <c r="F472" i="1"/>
  <c r="Q471" i="1"/>
  <c r="P471" i="1"/>
  <c r="O471" i="1"/>
  <c r="O472" i="1" s="1"/>
  <c r="N471" i="1"/>
  <c r="M471" i="1"/>
  <c r="L471" i="1"/>
  <c r="K471" i="1"/>
  <c r="J471" i="1"/>
  <c r="I471" i="1"/>
  <c r="H471" i="1"/>
  <c r="G471" i="1"/>
  <c r="F471" i="1"/>
  <c r="E471" i="1"/>
  <c r="D471" i="1"/>
  <c r="C471" i="1"/>
  <c r="B471" i="1"/>
  <c r="Q470" i="1"/>
  <c r="P470" i="1"/>
  <c r="O470" i="1"/>
  <c r="N470" i="1"/>
  <c r="N472" i="1" s="1"/>
  <c r="M470" i="1"/>
  <c r="M472" i="1" s="1"/>
  <c r="L470" i="1"/>
  <c r="K470" i="1"/>
  <c r="J470" i="1"/>
  <c r="I470" i="1"/>
  <c r="H470" i="1"/>
  <c r="G470" i="1"/>
  <c r="G472" i="1" s="1"/>
  <c r="F470" i="1"/>
  <c r="E470" i="1"/>
  <c r="D470" i="1"/>
  <c r="C470" i="1"/>
  <c r="B470" i="1"/>
  <c r="Q469" i="1"/>
  <c r="Q472" i="1" s="1"/>
  <c r="P469" i="1"/>
  <c r="O469" i="1"/>
  <c r="N469" i="1"/>
  <c r="M469" i="1"/>
  <c r="L469" i="1"/>
  <c r="K469" i="1"/>
  <c r="J469" i="1"/>
  <c r="I469" i="1"/>
  <c r="H469" i="1"/>
  <c r="H472" i="1" s="1"/>
  <c r="G469" i="1"/>
  <c r="F469" i="1"/>
  <c r="E469" i="1"/>
  <c r="E472" i="1" s="1"/>
  <c r="D469" i="1"/>
  <c r="C469" i="1"/>
  <c r="B469" i="1"/>
  <c r="B472" i="1" s="1"/>
  <c r="Q468" i="1"/>
  <c r="P468" i="1"/>
  <c r="O468" i="1"/>
  <c r="N468" i="1"/>
  <c r="M468" i="1"/>
  <c r="L468" i="1"/>
  <c r="L472" i="1" s="1"/>
  <c r="K468" i="1"/>
  <c r="K472" i="1" s="1"/>
  <c r="J468" i="1"/>
  <c r="J472" i="1" s="1"/>
  <c r="I468" i="1"/>
  <c r="I472" i="1" s="1"/>
  <c r="H468" i="1"/>
  <c r="G468" i="1"/>
  <c r="F468" i="1"/>
  <c r="E468" i="1"/>
  <c r="D468" i="1"/>
  <c r="C468" i="1"/>
  <c r="C472" i="1" s="1"/>
  <c r="B468" i="1"/>
  <c r="M465" i="1"/>
  <c r="Q464" i="1"/>
  <c r="Q510" i="1" s="1"/>
  <c r="Q550" i="1" s="1"/>
  <c r="P464" i="1"/>
  <c r="P510" i="1" s="1"/>
  <c r="O464" i="1"/>
  <c r="O510" i="1" s="1"/>
  <c r="N464" i="1"/>
  <c r="N510" i="1" s="1"/>
  <c r="M464" i="1"/>
  <c r="M510" i="1" s="1"/>
  <c r="L464" i="1"/>
  <c r="L510" i="1" s="1"/>
  <c r="K464" i="1"/>
  <c r="K510" i="1" s="1"/>
  <c r="J464" i="1"/>
  <c r="J510" i="1" s="1"/>
  <c r="I464" i="1"/>
  <c r="I510" i="1" s="1"/>
  <c r="H464" i="1"/>
  <c r="G464" i="1"/>
  <c r="G510" i="1" s="1"/>
  <c r="F464" i="1"/>
  <c r="F510" i="1" s="1"/>
  <c r="E464" i="1"/>
  <c r="E510" i="1" s="1"/>
  <c r="D464" i="1"/>
  <c r="D510" i="1" s="1"/>
  <c r="C464" i="1"/>
  <c r="B464" i="1"/>
  <c r="B510" i="1" s="1"/>
  <c r="Q463" i="1"/>
  <c r="Q509" i="1" s="1"/>
  <c r="Q549" i="1" s="1"/>
  <c r="Q572" i="1" s="1"/>
  <c r="P463" i="1"/>
  <c r="P509" i="1" s="1"/>
  <c r="O463" i="1"/>
  <c r="O509" i="1" s="1"/>
  <c r="N463" i="1"/>
  <c r="N509" i="1" s="1"/>
  <c r="M463" i="1"/>
  <c r="M509" i="1" s="1"/>
  <c r="L463" i="1"/>
  <c r="K463" i="1"/>
  <c r="K509" i="1" s="1"/>
  <c r="J463" i="1"/>
  <c r="J509" i="1" s="1"/>
  <c r="I463" i="1"/>
  <c r="I509" i="1" s="1"/>
  <c r="H463" i="1"/>
  <c r="H509" i="1" s="1"/>
  <c r="G463" i="1"/>
  <c r="G509" i="1" s="1"/>
  <c r="F463" i="1"/>
  <c r="F509" i="1" s="1"/>
  <c r="E463" i="1"/>
  <c r="E509" i="1" s="1"/>
  <c r="D463" i="1"/>
  <c r="D509" i="1" s="1"/>
  <c r="C463" i="1"/>
  <c r="C509" i="1" s="1"/>
  <c r="B463" i="1"/>
  <c r="B509" i="1" s="1"/>
  <c r="Q462" i="1"/>
  <c r="Q508" i="1" s="1"/>
  <c r="P462" i="1"/>
  <c r="P465" i="1" s="1"/>
  <c r="O462" i="1"/>
  <c r="N462" i="1"/>
  <c r="N508" i="1" s="1"/>
  <c r="M462" i="1"/>
  <c r="M508" i="1" s="1"/>
  <c r="L462" i="1"/>
  <c r="L465" i="1" s="1"/>
  <c r="K462" i="1"/>
  <c r="K508" i="1" s="1"/>
  <c r="J462" i="1"/>
  <c r="J508" i="1" s="1"/>
  <c r="I462" i="1"/>
  <c r="I508" i="1" s="1"/>
  <c r="H462" i="1"/>
  <c r="H508" i="1" s="1"/>
  <c r="G462" i="1"/>
  <c r="G508" i="1" s="1"/>
  <c r="F462" i="1"/>
  <c r="F508" i="1" s="1"/>
  <c r="E462" i="1"/>
  <c r="E508" i="1" s="1"/>
  <c r="D462" i="1"/>
  <c r="C462" i="1"/>
  <c r="C508" i="1" s="1"/>
  <c r="B462" i="1"/>
  <c r="B508" i="1" s="1"/>
  <c r="Q461" i="1"/>
  <c r="Q465" i="1" s="1"/>
  <c r="P461" i="1"/>
  <c r="P507" i="1" s="1"/>
  <c r="O461" i="1"/>
  <c r="N461" i="1"/>
  <c r="N507" i="1" s="1"/>
  <c r="M461" i="1"/>
  <c r="M507" i="1" s="1"/>
  <c r="L461" i="1"/>
  <c r="L507" i="1" s="1"/>
  <c r="K461" i="1"/>
  <c r="K507" i="1" s="1"/>
  <c r="J461" i="1"/>
  <c r="J507" i="1" s="1"/>
  <c r="I461" i="1"/>
  <c r="H461" i="1"/>
  <c r="G461" i="1"/>
  <c r="G507" i="1" s="1"/>
  <c r="F461" i="1"/>
  <c r="F507" i="1" s="1"/>
  <c r="E461" i="1"/>
  <c r="E507" i="1" s="1"/>
  <c r="D461" i="1"/>
  <c r="D507" i="1" s="1"/>
  <c r="C461" i="1"/>
  <c r="C507" i="1" s="1"/>
  <c r="B461" i="1"/>
  <c r="B507" i="1" s="1"/>
  <c r="Q457" i="1"/>
  <c r="Q648" i="1" s="1"/>
  <c r="P457" i="1"/>
  <c r="P648" i="1" s="1"/>
  <c r="P655" i="1" s="1"/>
  <c r="O457" i="1"/>
  <c r="O648" i="1" s="1"/>
  <c r="O655" i="1" s="1"/>
  <c r="N457" i="1"/>
  <c r="N648" i="1" s="1"/>
  <c r="N655" i="1" s="1"/>
  <c r="M457" i="1"/>
  <c r="M648" i="1" s="1"/>
  <c r="M655" i="1" s="1"/>
  <c r="L457" i="1"/>
  <c r="L648" i="1" s="1"/>
  <c r="L655" i="1" s="1"/>
  <c r="K457" i="1"/>
  <c r="K648" i="1" s="1"/>
  <c r="K655" i="1" s="1"/>
  <c r="J457" i="1"/>
  <c r="J648" i="1" s="1"/>
  <c r="J655" i="1" s="1"/>
  <c r="I457" i="1"/>
  <c r="I648" i="1" s="1"/>
  <c r="I655" i="1" s="1"/>
  <c r="H457" i="1"/>
  <c r="H648" i="1" s="1"/>
  <c r="H655" i="1" s="1"/>
  <c r="G457" i="1"/>
  <c r="G648" i="1" s="1"/>
  <c r="G655" i="1" s="1"/>
  <c r="F457" i="1"/>
  <c r="F648" i="1" s="1"/>
  <c r="F655" i="1" s="1"/>
  <c r="E457" i="1"/>
  <c r="E648" i="1" s="1"/>
  <c r="E655" i="1" s="1"/>
  <c r="D457" i="1"/>
  <c r="D648" i="1" s="1"/>
  <c r="D655" i="1" s="1"/>
  <c r="C457" i="1"/>
  <c r="C648" i="1" s="1"/>
  <c r="C655" i="1" s="1"/>
  <c r="B457" i="1"/>
  <c r="B648" i="1" s="1"/>
  <c r="B655" i="1" s="1"/>
  <c r="Q456" i="1"/>
  <c r="P456" i="1"/>
  <c r="O456" i="1"/>
  <c r="N456" i="1"/>
  <c r="M456" i="1"/>
  <c r="L456" i="1"/>
  <c r="K456" i="1"/>
  <c r="J456" i="1"/>
  <c r="I456" i="1"/>
  <c r="H456" i="1"/>
  <c r="G456" i="1"/>
  <c r="F456" i="1"/>
  <c r="E456" i="1"/>
  <c r="D456" i="1"/>
  <c r="C456" i="1"/>
  <c r="B456" i="1"/>
  <c r="Q455" i="1"/>
  <c r="P455" i="1"/>
  <c r="O455" i="1"/>
  <c r="N455" i="1"/>
  <c r="M455" i="1"/>
  <c r="L455" i="1"/>
  <c r="K455" i="1"/>
  <c r="J455" i="1"/>
  <c r="I455" i="1"/>
  <c r="H455" i="1"/>
  <c r="G455" i="1"/>
  <c r="F455" i="1"/>
  <c r="E455" i="1"/>
  <c r="D455" i="1"/>
  <c r="C455" i="1"/>
  <c r="B455" i="1"/>
  <c r="Q454" i="1"/>
  <c r="P454" i="1"/>
  <c r="O454" i="1"/>
  <c r="N454" i="1"/>
  <c r="M454" i="1"/>
  <c r="L454" i="1"/>
  <c r="K454" i="1"/>
  <c r="J454" i="1"/>
  <c r="I454" i="1"/>
  <c r="H454" i="1"/>
  <c r="G454" i="1"/>
  <c r="F454" i="1"/>
  <c r="E454" i="1"/>
  <c r="D454" i="1"/>
  <c r="C454" i="1"/>
  <c r="B454" i="1"/>
  <c r="Q451" i="1"/>
  <c r="P451" i="1"/>
  <c r="O451" i="1"/>
  <c r="N451" i="1"/>
  <c r="M451" i="1"/>
  <c r="M452" i="1" s="1"/>
  <c r="L451" i="1"/>
  <c r="L452" i="1" s="1"/>
  <c r="K451" i="1"/>
  <c r="K452" i="1" s="1"/>
  <c r="J451" i="1"/>
  <c r="I451" i="1"/>
  <c r="H451" i="1"/>
  <c r="G451" i="1"/>
  <c r="G452" i="1" s="1"/>
  <c r="F451" i="1"/>
  <c r="F452" i="1" s="1"/>
  <c r="E451" i="1"/>
  <c r="D451" i="1"/>
  <c r="C451" i="1"/>
  <c r="B451" i="1"/>
  <c r="Q450" i="1"/>
  <c r="P450" i="1"/>
  <c r="O450" i="1"/>
  <c r="N450" i="1"/>
  <c r="M450" i="1"/>
  <c r="L450" i="1"/>
  <c r="K450" i="1"/>
  <c r="J450" i="1"/>
  <c r="I450" i="1"/>
  <c r="H450" i="1"/>
  <c r="G450" i="1"/>
  <c r="F450" i="1"/>
  <c r="E450" i="1"/>
  <c r="D450" i="1"/>
  <c r="C450" i="1"/>
  <c r="B450" i="1"/>
  <c r="Q449" i="1"/>
  <c r="P449" i="1"/>
  <c r="O449" i="1"/>
  <c r="N449" i="1"/>
  <c r="M449" i="1"/>
  <c r="L449" i="1"/>
  <c r="K449" i="1"/>
  <c r="J449" i="1"/>
  <c r="I449" i="1"/>
  <c r="H449" i="1"/>
  <c r="G449" i="1"/>
  <c r="F449" i="1"/>
  <c r="E449" i="1"/>
  <c r="D449" i="1"/>
  <c r="C449" i="1"/>
  <c r="B449" i="1"/>
  <c r="Q448" i="1"/>
  <c r="P448" i="1"/>
  <c r="O448" i="1"/>
  <c r="N448" i="1"/>
  <c r="M448" i="1"/>
  <c r="L448" i="1"/>
  <c r="K448" i="1"/>
  <c r="J448" i="1"/>
  <c r="I448" i="1"/>
  <c r="H448" i="1"/>
  <c r="G448" i="1"/>
  <c r="F448" i="1"/>
  <c r="E448" i="1"/>
  <c r="D448" i="1"/>
  <c r="C448" i="1"/>
  <c r="B448" i="1"/>
  <c r="L445" i="1"/>
  <c r="Q444" i="1"/>
  <c r="Q445" i="1" s="1"/>
  <c r="P444" i="1"/>
  <c r="P445" i="1" s="1"/>
  <c r="O444" i="1"/>
  <c r="O445" i="1" s="1"/>
  <c r="N444" i="1"/>
  <c r="M444" i="1"/>
  <c r="L444" i="1"/>
  <c r="K444" i="1"/>
  <c r="J444" i="1"/>
  <c r="J445" i="1" s="1"/>
  <c r="I444" i="1"/>
  <c r="H444" i="1"/>
  <c r="G444" i="1"/>
  <c r="G445" i="1" s="1"/>
  <c r="F444" i="1"/>
  <c r="E444" i="1"/>
  <c r="E445" i="1" s="1"/>
  <c r="D444" i="1"/>
  <c r="D445" i="1" s="1"/>
  <c r="C444" i="1"/>
  <c r="C445" i="1" s="1"/>
  <c r="B444" i="1"/>
  <c r="Q443" i="1"/>
  <c r="P443" i="1"/>
  <c r="O443" i="1"/>
  <c r="N443" i="1"/>
  <c r="M443" i="1"/>
  <c r="L443" i="1"/>
  <c r="K443" i="1"/>
  <c r="J443" i="1"/>
  <c r="I443" i="1"/>
  <c r="H443" i="1"/>
  <c r="G443" i="1"/>
  <c r="F443" i="1"/>
  <c r="E443" i="1"/>
  <c r="D443" i="1"/>
  <c r="C443" i="1"/>
  <c r="B443" i="1"/>
  <c r="Q442" i="1"/>
  <c r="P442" i="1"/>
  <c r="O442" i="1"/>
  <c r="N442" i="1"/>
  <c r="M442" i="1"/>
  <c r="L442" i="1"/>
  <c r="K442" i="1"/>
  <c r="J442" i="1"/>
  <c r="I442" i="1"/>
  <c r="H442" i="1"/>
  <c r="G442" i="1"/>
  <c r="F442" i="1"/>
  <c r="E442" i="1"/>
  <c r="D442" i="1"/>
  <c r="C442" i="1"/>
  <c r="B442" i="1"/>
  <c r="Q441" i="1"/>
  <c r="P441" i="1"/>
  <c r="O441" i="1"/>
  <c r="N441" i="1"/>
  <c r="M441" i="1"/>
  <c r="L441" i="1"/>
  <c r="K441" i="1"/>
  <c r="J441" i="1"/>
  <c r="I441" i="1"/>
  <c r="H441" i="1"/>
  <c r="G441" i="1"/>
  <c r="F441" i="1"/>
  <c r="E441" i="1"/>
  <c r="D441" i="1"/>
  <c r="C441" i="1"/>
  <c r="B441" i="1"/>
  <c r="Q438" i="1"/>
  <c r="Q439" i="1" s="1"/>
  <c r="P438" i="1"/>
  <c r="O438" i="1"/>
  <c r="O439" i="1" s="1"/>
  <c r="N438" i="1"/>
  <c r="M438" i="1"/>
  <c r="M439" i="1" s="1"/>
  <c r="L438" i="1"/>
  <c r="L439" i="1" s="1"/>
  <c r="K438" i="1"/>
  <c r="K439" i="1" s="1"/>
  <c r="J438" i="1"/>
  <c r="J439" i="1" s="1"/>
  <c r="I438" i="1"/>
  <c r="H438" i="1"/>
  <c r="G438" i="1"/>
  <c r="F438" i="1"/>
  <c r="F439" i="1" s="1"/>
  <c r="E438" i="1"/>
  <c r="E439" i="1" s="1"/>
  <c r="D438" i="1"/>
  <c r="C438" i="1"/>
  <c r="C439" i="1" s="1"/>
  <c r="B438" i="1"/>
  <c r="Q437" i="1"/>
  <c r="P437" i="1"/>
  <c r="O437" i="1"/>
  <c r="N437" i="1"/>
  <c r="M437" i="1"/>
  <c r="L437" i="1"/>
  <c r="K437" i="1"/>
  <c r="J437" i="1"/>
  <c r="I437" i="1"/>
  <c r="H437" i="1"/>
  <c r="G437" i="1"/>
  <c r="F437" i="1"/>
  <c r="E437" i="1"/>
  <c r="D437" i="1"/>
  <c r="C437" i="1"/>
  <c r="B437" i="1"/>
  <c r="Q436" i="1"/>
  <c r="P436" i="1"/>
  <c r="O436" i="1"/>
  <c r="N436" i="1"/>
  <c r="M436" i="1"/>
  <c r="L436" i="1"/>
  <c r="K436" i="1"/>
  <c r="J436" i="1"/>
  <c r="I436" i="1"/>
  <c r="H436" i="1"/>
  <c r="G436" i="1"/>
  <c r="F436" i="1"/>
  <c r="E436" i="1"/>
  <c r="D436" i="1"/>
  <c r="C436" i="1"/>
  <c r="B436" i="1"/>
  <c r="Q435" i="1"/>
  <c r="P435" i="1"/>
  <c r="O435" i="1"/>
  <c r="N435" i="1"/>
  <c r="M435" i="1"/>
  <c r="L435" i="1"/>
  <c r="K435" i="1"/>
  <c r="J435" i="1"/>
  <c r="I435" i="1"/>
  <c r="H435" i="1"/>
  <c r="G435" i="1"/>
  <c r="F435" i="1"/>
  <c r="E435" i="1"/>
  <c r="D435" i="1"/>
  <c r="C435" i="1"/>
  <c r="B435" i="1"/>
  <c r="Q431" i="1"/>
  <c r="Q430" i="1"/>
  <c r="Q425" i="1"/>
  <c r="Q424" i="1"/>
  <c r="Q419" i="1"/>
  <c r="Q418" i="1"/>
  <c r="Q415" i="1"/>
  <c r="P415" i="1"/>
  <c r="J415" i="1"/>
  <c r="E415" i="1"/>
  <c r="D415" i="1"/>
  <c r="Q414" i="1"/>
  <c r="P414" i="1"/>
  <c r="O414" i="1"/>
  <c r="N414" i="1"/>
  <c r="M414" i="1"/>
  <c r="M415" i="1" s="1"/>
  <c r="L414" i="1"/>
  <c r="K414" i="1"/>
  <c r="K415" i="1" s="1"/>
  <c r="J414" i="1"/>
  <c r="I414" i="1"/>
  <c r="H414" i="1"/>
  <c r="G414" i="1"/>
  <c r="G415" i="1" s="1"/>
  <c r="F414" i="1"/>
  <c r="F415" i="1" s="1"/>
  <c r="E414" i="1"/>
  <c r="D414" i="1"/>
  <c r="C414" i="1"/>
  <c r="B414" i="1"/>
  <c r="Q413" i="1"/>
  <c r="P413" i="1"/>
  <c r="O413" i="1"/>
  <c r="N413" i="1"/>
  <c r="M413" i="1"/>
  <c r="L413" i="1"/>
  <c r="K413" i="1"/>
  <c r="J413" i="1"/>
  <c r="I413" i="1"/>
  <c r="H413" i="1"/>
  <c r="G413" i="1"/>
  <c r="F413" i="1"/>
  <c r="E413" i="1"/>
  <c r="D413" i="1"/>
  <c r="C413" i="1"/>
  <c r="B413" i="1"/>
  <c r="Q412" i="1"/>
  <c r="P412" i="1"/>
  <c r="O412" i="1"/>
  <c r="N412" i="1"/>
  <c r="M412" i="1"/>
  <c r="L412" i="1"/>
  <c r="K412" i="1"/>
  <c r="J412" i="1"/>
  <c r="I412" i="1"/>
  <c r="H412" i="1"/>
  <c r="G412" i="1"/>
  <c r="F412" i="1"/>
  <c r="E412" i="1"/>
  <c r="D412" i="1"/>
  <c r="C412" i="1"/>
  <c r="B412" i="1"/>
  <c r="Q411" i="1"/>
  <c r="P411" i="1"/>
  <c r="O411" i="1"/>
  <c r="N411" i="1"/>
  <c r="M411" i="1"/>
  <c r="L411" i="1"/>
  <c r="K411" i="1"/>
  <c r="J411" i="1"/>
  <c r="I411" i="1"/>
  <c r="H411" i="1"/>
  <c r="G411" i="1"/>
  <c r="F411" i="1"/>
  <c r="E411" i="1"/>
  <c r="D411" i="1"/>
  <c r="C411" i="1"/>
  <c r="B411" i="1"/>
  <c r="M409" i="1"/>
  <c r="L409" i="1"/>
  <c r="F409" i="1"/>
  <c r="Q408" i="1"/>
  <c r="Q409" i="1" s="1"/>
  <c r="P408" i="1"/>
  <c r="P409" i="1" s="1"/>
  <c r="O408" i="1"/>
  <c r="N408" i="1"/>
  <c r="M408" i="1"/>
  <c r="L408" i="1"/>
  <c r="K408" i="1"/>
  <c r="J408" i="1"/>
  <c r="J409" i="1" s="1"/>
  <c r="I408" i="1"/>
  <c r="I409" i="1" s="1"/>
  <c r="H408" i="1"/>
  <c r="G408" i="1"/>
  <c r="G409" i="1" s="1"/>
  <c r="F408" i="1"/>
  <c r="E408" i="1"/>
  <c r="E409" i="1" s="1"/>
  <c r="D408" i="1"/>
  <c r="D409" i="1" s="1"/>
  <c r="C408" i="1"/>
  <c r="C409" i="1" s="1"/>
  <c r="B408" i="1"/>
  <c r="Q407" i="1"/>
  <c r="P407" i="1"/>
  <c r="O407" i="1"/>
  <c r="N407" i="1"/>
  <c r="M407" i="1"/>
  <c r="L407" i="1"/>
  <c r="K407" i="1"/>
  <c r="J407" i="1"/>
  <c r="I407" i="1"/>
  <c r="H407" i="1"/>
  <c r="G407" i="1"/>
  <c r="F407" i="1"/>
  <c r="E407" i="1"/>
  <c r="D407" i="1"/>
  <c r="C407" i="1"/>
  <c r="B407" i="1"/>
  <c r="Q406" i="1"/>
  <c r="P406" i="1"/>
  <c r="O406" i="1"/>
  <c r="N406" i="1"/>
  <c r="M406" i="1"/>
  <c r="L406" i="1"/>
  <c r="K406" i="1"/>
  <c r="J406" i="1"/>
  <c r="I406" i="1"/>
  <c r="H406" i="1"/>
  <c r="G406" i="1"/>
  <c r="F406" i="1"/>
  <c r="E406" i="1"/>
  <c r="D406" i="1"/>
  <c r="C406" i="1"/>
  <c r="B406" i="1"/>
  <c r="Q405" i="1"/>
  <c r="P405" i="1"/>
  <c r="O405" i="1"/>
  <c r="N405" i="1"/>
  <c r="M405" i="1"/>
  <c r="L405" i="1"/>
  <c r="K405" i="1"/>
  <c r="J405" i="1"/>
  <c r="I405" i="1"/>
  <c r="H405" i="1"/>
  <c r="G405" i="1"/>
  <c r="F405" i="1"/>
  <c r="E405" i="1"/>
  <c r="D405" i="1"/>
  <c r="C405" i="1"/>
  <c r="B405" i="1"/>
  <c r="Q402" i="1"/>
  <c r="Q452" i="1" s="1"/>
  <c r="P402" i="1"/>
  <c r="P458" i="1" s="1"/>
  <c r="O402" i="1"/>
  <c r="O452" i="1" s="1"/>
  <c r="N402" i="1"/>
  <c r="M402" i="1"/>
  <c r="M445" i="1" s="1"/>
  <c r="L402" i="1"/>
  <c r="L415" i="1" s="1"/>
  <c r="K402" i="1"/>
  <c r="K445" i="1" s="1"/>
  <c r="J402" i="1"/>
  <c r="J452" i="1" s="1"/>
  <c r="I402" i="1"/>
  <c r="H402" i="1"/>
  <c r="G402" i="1"/>
  <c r="G458" i="1" s="1"/>
  <c r="F402" i="1"/>
  <c r="F445" i="1" s="1"/>
  <c r="E402" i="1"/>
  <c r="E452" i="1" s="1"/>
  <c r="D402" i="1"/>
  <c r="D439" i="1" s="1"/>
  <c r="C402" i="1"/>
  <c r="C452" i="1" s="1"/>
  <c r="B402" i="1"/>
  <c r="Q401" i="1"/>
  <c r="P401" i="1"/>
  <c r="O401" i="1"/>
  <c r="N401" i="1"/>
  <c r="M401" i="1"/>
  <c r="L401" i="1"/>
  <c r="K401" i="1"/>
  <c r="J401" i="1"/>
  <c r="I401" i="1"/>
  <c r="H401" i="1"/>
  <c r="G401" i="1"/>
  <c r="F401" i="1"/>
  <c r="E401" i="1"/>
  <c r="D401" i="1"/>
  <c r="C401" i="1"/>
  <c r="B401" i="1"/>
  <c r="Q400" i="1"/>
  <c r="P400" i="1"/>
  <c r="O400" i="1"/>
  <c r="N400" i="1"/>
  <c r="M400" i="1"/>
  <c r="L400" i="1"/>
  <c r="K400" i="1"/>
  <c r="J400" i="1"/>
  <c r="I400" i="1"/>
  <c r="H400" i="1"/>
  <c r="G400" i="1"/>
  <c r="F400" i="1"/>
  <c r="E400" i="1"/>
  <c r="D400" i="1"/>
  <c r="C400" i="1"/>
  <c r="B400" i="1"/>
  <c r="Q399" i="1"/>
  <c r="P399" i="1"/>
  <c r="O399" i="1"/>
  <c r="N399" i="1"/>
  <c r="M399" i="1"/>
  <c r="L399" i="1"/>
  <c r="K399" i="1"/>
  <c r="J399" i="1"/>
  <c r="I399" i="1"/>
  <c r="H399" i="1"/>
  <c r="G399" i="1"/>
  <c r="F399" i="1"/>
  <c r="E399" i="1"/>
  <c r="D399" i="1"/>
  <c r="C399" i="1"/>
  <c r="B399" i="1"/>
  <c r="M397" i="1"/>
  <c r="L397" i="1"/>
  <c r="K397" i="1"/>
  <c r="F397" i="1"/>
  <c r="Q396" i="1"/>
  <c r="Q397" i="1" s="1"/>
  <c r="P396" i="1"/>
  <c r="P397" i="1" s="1"/>
  <c r="O396" i="1"/>
  <c r="O397" i="1" s="1"/>
  <c r="N396" i="1"/>
  <c r="N397" i="1" s="1"/>
  <c r="M396" i="1"/>
  <c r="L396" i="1"/>
  <c r="K396" i="1"/>
  <c r="J396" i="1"/>
  <c r="J397" i="1" s="1"/>
  <c r="I396" i="1"/>
  <c r="I397" i="1" s="1"/>
  <c r="H396" i="1"/>
  <c r="G396" i="1"/>
  <c r="G397" i="1" s="1"/>
  <c r="F396" i="1"/>
  <c r="E396" i="1"/>
  <c r="E397" i="1" s="1"/>
  <c r="D396" i="1"/>
  <c r="D397" i="1" s="1"/>
  <c r="C396" i="1"/>
  <c r="C397" i="1" s="1"/>
  <c r="B396" i="1"/>
  <c r="B397" i="1" s="1"/>
  <c r="Q395" i="1"/>
  <c r="P395" i="1"/>
  <c r="O395" i="1"/>
  <c r="N395" i="1"/>
  <c r="M395" i="1"/>
  <c r="L395" i="1"/>
  <c r="K395" i="1"/>
  <c r="J395" i="1"/>
  <c r="I395" i="1"/>
  <c r="H395" i="1"/>
  <c r="G395" i="1"/>
  <c r="F395" i="1"/>
  <c r="E395" i="1"/>
  <c r="D395" i="1"/>
  <c r="C395" i="1"/>
  <c r="B395" i="1"/>
  <c r="Q394" i="1"/>
  <c r="P394" i="1"/>
  <c r="O394" i="1"/>
  <c r="N394" i="1"/>
  <c r="M394" i="1"/>
  <c r="L394" i="1"/>
  <c r="K394" i="1"/>
  <c r="J394" i="1"/>
  <c r="I394" i="1"/>
  <c r="H394" i="1"/>
  <c r="G394" i="1"/>
  <c r="F394" i="1"/>
  <c r="E394" i="1"/>
  <c r="D394" i="1"/>
  <c r="C394" i="1"/>
  <c r="B394" i="1"/>
  <c r="Q393" i="1"/>
  <c r="P393" i="1"/>
  <c r="O393" i="1"/>
  <c r="N393" i="1"/>
  <c r="M393" i="1"/>
  <c r="L393" i="1"/>
  <c r="K393" i="1"/>
  <c r="J393" i="1"/>
  <c r="I393" i="1"/>
  <c r="H393" i="1"/>
  <c r="G393" i="1"/>
  <c r="F393" i="1"/>
  <c r="E393" i="1"/>
  <c r="D393" i="1"/>
  <c r="C393" i="1"/>
  <c r="B393" i="1"/>
  <c r="P391" i="1"/>
  <c r="K391" i="1"/>
  <c r="I391" i="1"/>
  <c r="H391" i="1"/>
  <c r="D391" i="1"/>
  <c r="C391" i="1"/>
  <c r="Q390" i="1"/>
  <c r="Q391" i="1" s="1"/>
  <c r="P390" i="1"/>
  <c r="O390" i="1"/>
  <c r="O391" i="1" s="1"/>
  <c r="N390" i="1"/>
  <c r="N391" i="1" s="1"/>
  <c r="M390" i="1"/>
  <c r="M391" i="1" s="1"/>
  <c r="L390" i="1"/>
  <c r="L391" i="1" s="1"/>
  <c r="K390" i="1"/>
  <c r="J390" i="1"/>
  <c r="J391" i="1" s="1"/>
  <c r="I390" i="1"/>
  <c r="H390" i="1"/>
  <c r="G390" i="1"/>
  <c r="G391" i="1" s="1"/>
  <c r="F390" i="1"/>
  <c r="F391" i="1" s="1"/>
  <c r="E390" i="1"/>
  <c r="E391" i="1" s="1"/>
  <c r="D390" i="1"/>
  <c r="C390" i="1"/>
  <c r="B390" i="1"/>
  <c r="B391" i="1" s="1"/>
  <c r="Q389" i="1"/>
  <c r="P389" i="1"/>
  <c r="O389" i="1"/>
  <c r="N389" i="1"/>
  <c r="M389" i="1"/>
  <c r="L389" i="1"/>
  <c r="K389" i="1"/>
  <c r="J389" i="1"/>
  <c r="I389" i="1"/>
  <c r="H389" i="1"/>
  <c r="G389" i="1"/>
  <c r="F389" i="1"/>
  <c r="E389" i="1"/>
  <c r="D389" i="1"/>
  <c r="C389" i="1"/>
  <c r="B389" i="1"/>
  <c r="Q388" i="1"/>
  <c r="P388" i="1"/>
  <c r="O388" i="1"/>
  <c r="N388" i="1"/>
  <c r="M388" i="1"/>
  <c r="L388" i="1"/>
  <c r="K388" i="1"/>
  <c r="J388" i="1"/>
  <c r="I388" i="1"/>
  <c r="H388" i="1"/>
  <c r="G388" i="1"/>
  <c r="F388" i="1"/>
  <c r="E388" i="1"/>
  <c r="D388" i="1"/>
  <c r="C388" i="1"/>
  <c r="B388" i="1"/>
  <c r="Q387" i="1"/>
  <c r="P387" i="1"/>
  <c r="O387" i="1"/>
  <c r="N387" i="1"/>
  <c r="M387" i="1"/>
  <c r="L387" i="1"/>
  <c r="K387" i="1"/>
  <c r="J387" i="1"/>
  <c r="I387" i="1"/>
  <c r="H387" i="1"/>
  <c r="G387" i="1"/>
  <c r="F387" i="1"/>
  <c r="E387" i="1"/>
  <c r="D387" i="1"/>
  <c r="C387" i="1"/>
  <c r="B387" i="1"/>
  <c r="Q385" i="1"/>
  <c r="O385" i="1"/>
  <c r="K385" i="1"/>
  <c r="J385" i="1"/>
  <c r="E385" i="1"/>
  <c r="D385" i="1"/>
  <c r="C385" i="1"/>
  <c r="Q384" i="1"/>
  <c r="P384" i="1"/>
  <c r="P385" i="1" s="1"/>
  <c r="O384" i="1"/>
  <c r="N384" i="1"/>
  <c r="N385" i="1" s="1"/>
  <c r="M384" i="1"/>
  <c r="M385" i="1" s="1"/>
  <c r="L384" i="1"/>
  <c r="L385" i="1" s="1"/>
  <c r="K384" i="1"/>
  <c r="J384" i="1"/>
  <c r="I384" i="1"/>
  <c r="I385" i="1" s="1"/>
  <c r="H384" i="1"/>
  <c r="H385" i="1" s="1"/>
  <c r="G384" i="1"/>
  <c r="G385" i="1" s="1"/>
  <c r="F384" i="1"/>
  <c r="F385" i="1" s="1"/>
  <c r="E384" i="1"/>
  <c r="D384" i="1"/>
  <c r="C384" i="1"/>
  <c r="B384" i="1"/>
  <c r="B385" i="1" s="1"/>
  <c r="Q383" i="1"/>
  <c r="P383" i="1"/>
  <c r="O383" i="1"/>
  <c r="N383" i="1"/>
  <c r="M383" i="1"/>
  <c r="L383" i="1"/>
  <c r="K383" i="1"/>
  <c r="J383" i="1"/>
  <c r="I383" i="1"/>
  <c r="H383" i="1"/>
  <c r="G383" i="1"/>
  <c r="F383" i="1"/>
  <c r="E383" i="1"/>
  <c r="D383" i="1"/>
  <c r="C383" i="1"/>
  <c r="B383" i="1"/>
  <c r="Q382" i="1"/>
  <c r="P382" i="1"/>
  <c r="O382" i="1"/>
  <c r="N382" i="1"/>
  <c r="M382" i="1"/>
  <c r="L382" i="1"/>
  <c r="K382" i="1"/>
  <c r="J382" i="1"/>
  <c r="I382" i="1"/>
  <c r="H382" i="1"/>
  <c r="G382" i="1"/>
  <c r="F382" i="1"/>
  <c r="E382" i="1"/>
  <c r="D382" i="1"/>
  <c r="C382" i="1"/>
  <c r="B382" i="1"/>
  <c r="Q381" i="1"/>
  <c r="P381" i="1"/>
  <c r="O381" i="1"/>
  <c r="N381" i="1"/>
  <c r="M381" i="1"/>
  <c r="L381" i="1"/>
  <c r="K381" i="1"/>
  <c r="J381" i="1"/>
  <c r="I381" i="1"/>
  <c r="H381" i="1"/>
  <c r="G381" i="1"/>
  <c r="F381" i="1"/>
  <c r="E381" i="1"/>
  <c r="D381" i="1"/>
  <c r="C381" i="1"/>
  <c r="B381" i="1"/>
  <c r="P379" i="1"/>
  <c r="O379" i="1"/>
  <c r="M379" i="1"/>
  <c r="L379" i="1"/>
  <c r="K379" i="1"/>
  <c r="H379" i="1"/>
  <c r="D379" i="1"/>
  <c r="C379" i="1"/>
  <c r="Q378" i="1"/>
  <c r="P378" i="1"/>
  <c r="O378" i="1"/>
  <c r="N378" i="1"/>
  <c r="N379" i="1" s="1"/>
  <c r="M378" i="1"/>
  <c r="L378" i="1"/>
  <c r="K378" i="1"/>
  <c r="J378" i="1"/>
  <c r="I378" i="1"/>
  <c r="H378" i="1"/>
  <c r="G378" i="1"/>
  <c r="F378" i="1"/>
  <c r="E378" i="1"/>
  <c r="D378" i="1"/>
  <c r="C378" i="1"/>
  <c r="B378" i="1"/>
  <c r="B379" i="1" s="1"/>
  <c r="Q377" i="1"/>
  <c r="P377" i="1"/>
  <c r="O377" i="1"/>
  <c r="N377" i="1"/>
  <c r="M377" i="1"/>
  <c r="L377" i="1"/>
  <c r="K377" i="1"/>
  <c r="J377" i="1"/>
  <c r="I377" i="1"/>
  <c r="H377" i="1"/>
  <c r="G377" i="1"/>
  <c r="F377" i="1"/>
  <c r="E377" i="1"/>
  <c r="D377" i="1"/>
  <c r="C377" i="1"/>
  <c r="B377" i="1"/>
  <c r="Q376" i="1"/>
  <c r="P376" i="1"/>
  <c r="O376" i="1"/>
  <c r="N376" i="1"/>
  <c r="M376" i="1"/>
  <c r="L376" i="1"/>
  <c r="K376" i="1"/>
  <c r="J376" i="1"/>
  <c r="I376" i="1"/>
  <c r="H376" i="1"/>
  <c r="G376" i="1"/>
  <c r="F376" i="1"/>
  <c r="E376" i="1"/>
  <c r="D376" i="1"/>
  <c r="C376" i="1"/>
  <c r="B376" i="1"/>
  <c r="Q375" i="1"/>
  <c r="P375" i="1"/>
  <c r="O375" i="1"/>
  <c r="N375" i="1"/>
  <c r="M375" i="1"/>
  <c r="L375" i="1"/>
  <c r="K375" i="1"/>
  <c r="J375" i="1"/>
  <c r="I375" i="1"/>
  <c r="H375" i="1"/>
  <c r="G375" i="1"/>
  <c r="F375" i="1"/>
  <c r="E375" i="1"/>
  <c r="D375" i="1"/>
  <c r="C375" i="1"/>
  <c r="B375" i="1"/>
  <c r="P373" i="1"/>
  <c r="I373" i="1"/>
  <c r="H373" i="1"/>
  <c r="G373" i="1"/>
  <c r="C373" i="1"/>
  <c r="B373" i="1"/>
  <c r="Q372" i="1"/>
  <c r="Q373" i="1" s="1"/>
  <c r="P372" i="1"/>
  <c r="O372" i="1"/>
  <c r="O373" i="1" s="1"/>
  <c r="N372" i="1"/>
  <c r="N373" i="1" s="1"/>
  <c r="M372" i="1"/>
  <c r="M373" i="1" s="1"/>
  <c r="L372" i="1"/>
  <c r="L373" i="1" s="1"/>
  <c r="K372" i="1"/>
  <c r="K373" i="1" s="1"/>
  <c r="J372" i="1"/>
  <c r="J373" i="1" s="1"/>
  <c r="I372" i="1"/>
  <c r="H372" i="1"/>
  <c r="G372" i="1"/>
  <c r="F372" i="1"/>
  <c r="F373" i="1" s="1"/>
  <c r="E372" i="1"/>
  <c r="E373" i="1" s="1"/>
  <c r="D372" i="1"/>
  <c r="D373" i="1" s="1"/>
  <c r="C372" i="1"/>
  <c r="B372" i="1"/>
  <c r="Q371" i="1"/>
  <c r="P371" i="1"/>
  <c r="O371" i="1"/>
  <c r="N371" i="1"/>
  <c r="M371" i="1"/>
  <c r="L371" i="1"/>
  <c r="K371" i="1"/>
  <c r="J371" i="1"/>
  <c r="I371" i="1"/>
  <c r="H371" i="1"/>
  <c r="G371" i="1"/>
  <c r="F371" i="1"/>
  <c r="E371" i="1"/>
  <c r="D371" i="1"/>
  <c r="C371" i="1"/>
  <c r="B371" i="1"/>
  <c r="Q370" i="1"/>
  <c r="P370" i="1"/>
  <c r="O370" i="1"/>
  <c r="N370" i="1"/>
  <c r="M370" i="1"/>
  <c r="L370" i="1"/>
  <c r="K370" i="1"/>
  <c r="J370" i="1"/>
  <c r="I370" i="1"/>
  <c r="H370" i="1"/>
  <c r="G370" i="1"/>
  <c r="F370" i="1"/>
  <c r="E370" i="1"/>
  <c r="D370" i="1"/>
  <c r="C370" i="1"/>
  <c r="B370" i="1"/>
  <c r="Q369" i="1"/>
  <c r="P369" i="1"/>
  <c r="O369" i="1"/>
  <c r="N369" i="1"/>
  <c r="M369" i="1"/>
  <c r="L369" i="1"/>
  <c r="K369" i="1"/>
  <c r="J369" i="1"/>
  <c r="I369" i="1"/>
  <c r="H369" i="1"/>
  <c r="G369" i="1"/>
  <c r="F369" i="1"/>
  <c r="E369" i="1"/>
  <c r="D369" i="1"/>
  <c r="C369" i="1"/>
  <c r="B369" i="1"/>
  <c r="Q367" i="1"/>
  <c r="O367" i="1"/>
  <c r="N367" i="1"/>
  <c r="K367" i="1"/>
  <c r="J367" i="1"/>
  <c r="G367" i="1"/>
  <c r="E367" i="1"/>
  <c r="C367" i="1"/>
  <c r="B367" i="1"/>
  <c r="Q366" i="1"/>
  <c r="P366" i="1"/>
  <c r="P367" i="1" s="1"/>
  <c r="O366" i="1"/>
  <c r="N366" i="1"/>
  <c r="M366" i="1"/>
  <c r="M367" i="1" s="1"/>
  <c r="L366" i="1"/>
  <c r="L367" i="1" s="1"/>
  <c r="K366" i="1"/>
  <c r="J366" i="1"/>
  <c r="I366" i="1"/>
  <c r="I367" i="1" s="1"/>
  <c r="H366" i="1"/>
  <c r="H367" i="1" s="1"/>
  <c r="G366" i="1"/>
  <c r="F366" i="1"/>
  <c r="F367" i="1" s="1"/>
  <c r="E366" i="1"/>
  <c r="D366" i="1"/>
  <c r="D367" i="1" s="1"/>
  <c r="C366" i="1"/>
  <c r="B366" i="1"/>
  <c r="Q365" i="1"/>
  <c r="P365" i="1"/>
  <c r="O365" i="1"/>
  <c r="N365" i="1"/>
  <c r="M365" i="1"/>
  <c r="L365" i="1"/>
  <c r="K365" i="1"/>
  <c r="J365" i="1"/>
  <c r="I365" i="1"/>
  <c r="H365" i="1"/>
  <c r="G365" i="1"/>
  <c r="F365" i="1"/>
  <c r="E365" i="1"/>
  <c r="D365" i="1"/>
  <c r="C365" i="1"/>
  <c r="B365" i="1"/>
  <c r="Q364" i="1"/>
  <c r="P364" i="1"/>
  <c r="O364" i="1"/>
  <c r="N364" i="1"/>
  <c r="M364" i="1"/>
  <c r="L364" i="1"/>
  <c r="K364" i="1"/>
  <c r="J364" i="1"/>
  <c r="I364" i="1"/>
  <c r="H364" i="1"/>
  <c r="G364" i="1"/>
  <c r="F364" i="1"/>
  <c r="E364" i="1"/>
  <c r="D364" i="1"/>
  <c r="C364" i="1"/>
  <c r="B364" i="1"/>
  <c r="Q363" i="1"/>
  <c r="P363" i="1"/>
  <c r="O363" i="1"/>
  <c r="N363" i="1"/>
  <c r="M363" i="1"/>
  <c r="L363" i="1"/>
  <c r="K363" i="1"/>
  <c r="J363" i="1"/>
  <c r="I363" i="1"/>
  <c r="H363" i="1"/>
  <c r="G363" i="1"/>
  <c r="F363" i="1"/>
  <c r="E363" i="1"/>
  <c r="D363" i="1"/>
  <c r="C363" i="1"/>
  <c r="B363" i="1"/>
  <c r="P361" i="1"/>
  <c r="M361" i="1"/>
  <c r="L361" i="1"/>
  <c r="K361" i="1"/>
  <c r="H361" i="1"/>
  <c r="G361" i="1"/>
  <c r="F361" i="1"/>
  <c r="Q360" i="1"/>
  <c r="Q361" i="1" s="1"/>
  <c r="P360" i="1"/>
  <c r="O360" i="1"/>
  <c r="O361" i="1" s="1"/>
  <c r="N360" i="1"/>
  <c r="N361" i="1" s="1"/>
  <c r="M360" i="1"/>
  <c r="L360" i="1"/>
  <c r="K360" i="1"/>
  <c r="J360" i="1"/>
  <c r="J361" i="1" s="1"/>
  <c r="I360" i="1"/>
  <c r="I361" i="1" s="1"/>
  <c r="H360" i="1"/>
  <c r="G360" i="1"/>
  <c r="F360" i="1"/>
  <c r="E360" i="1"/>
  <c r="E361" i="1" s="1"/>
  <c r="D360" i="1"/>
  <c r="D361" i="1" s="1"/>
  <c r="C360" i="1"/>
  <c r="C361" i="1" s="1"/>
  <c r="B360" i="1"/>
  <c r="B361" i="1" s="1"/>
  <c r="Q359" i="1"/>
  <c r="P359" i="1"/>
  <c r="O359" i="1"/>
  <c r="N359" i="1"/>
  <c r="M359" i="1"/>
  <c r="L359" i="1"/>
  <c r="K359" i="1"/>
  <c r="J359" i="1"/>
  <c r="I359" i="1"/>
  <c r="H359" i="1"/>
  <c r="G359" i="1"/>
  <c r="F359" i="1"/>
  <c r="E359" i="1"/>
  <c r="D359" i="1"/>
  <c r="C359" i="1"/>
  <c r="B359" i="1"/>
  <c r="Q358" i="1"/>
  <c r="P358" i="1"/>
  <c r="O358" i="1"/>
  <c r="N358" i="1"/>
  <c r="M358" i="1"/>
  <c r="L358" i="1"/>
  <c r="K358" i="1"/>
  <c r="J358" i="1"/>
  <c r="I358" i="1"/>
  <c r="H358" i="1"/>
  <c r="G358" i="1"/>
  <c r="F358" i="1"/>
  <c r="E358" i="1"/>
  <c r="D358" i="1"/>
  <c r="C358" i="1"/>
  <c r="B358" i="1"/>
  <c r="Q357" i="1"/>
  <c r="P357" i="1"/>
  <c r="O357" i="1"/>
  <c r="N357" i="1"/>
  <c r="M357" i="1"/>
  <c r="L357" i="1"/>
  <c r="K357" i="1"/>
  <c r="J357" i="1"/>
  <c r="I357" i="1"/>
  <c r="H357" i="1"/>
  <c r="G357" i="1"/>
  <c r="F357" i="1"/>
  <c r="E357" i="1"/>
  <c r="D357" i="1"/>
  <c r="C357" i="1"/>
  <c r="B357" i="1"/>
  <c r="P355" i="1"/>
  <c r="L355" i="1"/>
  <c r="K355" i="1"/>
  <c r="I355" i="1"/>
  <c r="H355" i="1"/>
  <c r="C355" i="1"/>
  <c r="Q354" i="1"/>
  <c r="Q355" i="1" s="1"/>
  <c r="P354" i="1"/>
  <c r="O354" i="1"/>
  <c r="O355" i="1" s="1"/>
  <c r="N354" i="1"/>
  <c r="N355" i="1" s="1"/>
  <c r="M354" i="1"/>
  <c r="M355" i="1" s="1"/>
  <c r="L354" i="1"/>
  <c r="K354" i="1"/>
  <c r="J354" i="1"/>
  <c r="J355" i="1" s="1"/>
  <c r="I354" i="1"/>
  <c r="H354" i="1"/>
  <c r="G354" i="1"/>
  <c r="G355" i="1" s="1"/>
  <c r="F354" i="1"/>
  <c r="F355" i="1" s="1"/>
  <c r="E354" i="1"/>
  <c r="E355" i="1" s="1"/>
  <c r="D354" i="1"/>
  <c r="D355" i="1" s="1"/>
  <c r="C354" i="1"/>
  <c r="B354" i="1"/>
  <c r="B355" i="1" s="1"/>
  <c r="Q353" i="1"/>
  <c r="P353" i="1"/>
  <c r="O353" i="1"/>
  <c r="N353" i="1"/>
  <c r="M353" i="1"/>
  <c r="L353" i="1"/>
  <c r="K353" i="1"/>
  <c r="J353" i="1"/>
  <c r="I353" i="1"/>
  <c r="H353" i="1"/>
  <c r="G353" i="1"/>
  <c r="F353" i="1"/>
  <c r="E353" i="1"/>
  <c r="D353" i="1"/>
  <c r="C353" i="1"/>
  <c r="B353" i="1"/>
  <c r="Q352" i="1"/>
  <c r="P352" i="1"/>
  <c r="O352" i="1"/>
  <c r="N352" i="1"/>
  <c r="M352" i="1"/>
  <c r="L352" i="1"/>
  <c r="K352" i="1"/>
  <c r="J352" i="1"/>
  <c r="I352" i="1"/>
  <c r="H352" i="1"/>
  <c r="G352" i="1"/>
  <c r="F352" i="1"/>
  <c r="E352" i="1"/>
  <c r="D352" i="1"/>
  <c r="C352" i="1"/>
  <c r="B352" i="1"/>
  <c r="Q351" i="1"/>
  <c r="P351" i="1"/>
  <c r="O351" i="1"/>
  <c r="N351" i="1"/>
  <c r="M351" i="1"/>
  <c r="L351" i="1"/>
  <c r="K351" i="1"/>
  <c r="J351" i="1"/>
  <c r="I351" i="1"/>
  <c r="H351" i="1"/>
  <c r="G351" i="1"/>
  <c r="F351" i="1"/>
  <c r="E351" i="1"/>
  <c r="D351" i="1"/>
  <c r="C351" i="1"/>
  <c r="B351" i="1"/>
  <c r="BM215" i="1"/>
  <c r="BK215" i="1"/>
  <c r="BG215" i="1"/>
  <c r="B543" i="1" s="1"/>
  <c r="BF215" i="1"/>
  <c r="C540" i="1" s="1"/>
  <c r="BD215" i="1"/>
  <c r="C542" i="1" s="1"/>
  <c r="BA215" i="1"/>
  <c r="D541" i="1" s="1"/>
  <c r="AZ215" i="1"/>
  <c r="D542" i="1" s="1"/>
  <c r="AU215" i="1"/>
  <c r="E543" i="1" s="1"/>
  <c r="AR215" i="1"/>
  <c r="F542" i="1" s="1"/>
  <c r="AQ215" i="1"/>
  <c r="F543" i="1" s="1"/>
  <c r="AP215" i="1"/>
  <c r="G540" i="1" s="1"/>
  <c r="AO215" i="1"/>
  <c r="G541" i="1" s="1"/>
  <c r="AM215" i="1"/>
  <c r="G543" i="1" s="1"/>
  <c r="AL215" i="1"/>
  <c r="H540" i="1" s="1"/>
  <c r="AI215" i="1"/>
  <c r="H543" i="1" s="1"/>
  <c r="AH215" i="1"/>
  <c r="I540" i="1" s="1"/>
  <c r="AC215" i="1"/>
  <c r="J541" i="1" s="1"/>
  <c r="W215" i="1"/>
  <c r="K543" i="1" s="1"/>
  <c r="S215" i="1"/>
  <c r="L543" i="1" s="1"/>
  <c r="Q215" i="1"/>
  <c r="M541" i="1" s="1"/>
  <c r="O215" i="1"/>
  <c r="M543" i="1" s="1"/>
  <c r="N215" i="1"/>
  <c r="N540" i="1" s="1"/>
  <c r="K215" i="1"/>
  <c r="N543" i="1" s="1"/>
  <c r="J215" i="1"/>
  <c r="O540" i="1" s="1"/>
  <c r="H215" i="1"/>
  <c r="O542" i="1" s="1"/>
  <c r="E215" i="1"/>
  <c r="P541" i="1" s="1"/>
  <c r="C215" i="1"/>
  <c r="P543" i="1" s="1"/>
  <c r="BM213" i="1"/>
  <c r="BL213" i="1"/>
  <c r="BL215" i="1" s="1"/>
  <c r="BK213" i="1"/>
  <c r="BJ213" i="1"/>
  <c r="BJ215" i="1" s="1"/>
  <c r="B540" i="1" s="1"/>
  <c r="B544" i="1" s="1"/>
  <c r="BI213" i="1"/>
  <c r="BI215" i="1" s="1"/>
  <c r="B541" i="1" s="1"/>
  <c r="BH213" i="1"/>
  <c r="BH215" i="1" s="1"/>
  <c r="B542" i="1" s="1"/>
  <c r="BG213" i="1"/>
  <c r="BF213" i="1"/>
  <c r="BE213" i="1"/>
  <c r="BE215" i="1" s="1"/>
  <c r="C541" i="1" s="1"/>
  <c r="BD213" i="1"/>
  <c r="BC213" i="1"/>
  <c r="BC215" i="1" s="1"/>
  <c r="C543" i="1" s="1"/>
  <c r="BB213" i="1"/>
  <c r="BB215" i="1" s="1"/>
  <c r="D540" i="1" s="1"/>
  <c r="D544" i="1" s="1"/>
  <c r="BA213" i="1"/>
  <c r="AZ213" i="1"/>
  <c r="AY213" i="1"/>
  <c r="AY215" i="1" s="1"/>
  <c r="D543" i="1" s="1"/>
  <c r="AX213" i="1"/>
  <c r="AX215" i="1" s="1"/>
  <c r="E540" i="1" s="1"/>
  <c r="E544" i="1" s="1"/>
  <c r="AW213" i="1"/>
  <c r="AW215" i="1" s="1"/>
  <c r="E541" i="1" s="1"/>
  <c r="AV213" i="1"/>
  <c r="AV215" i="1" s="1"/>
  <c r="E542" i="1" s="1"/>
  <c r="AU213" i="1"/>
  <c r="AT213" i="1"/>
  <c r="AT215" i="1" s="1"/>
  <c r="F540" i="1" s="1"/>
  <c r="F544" i="1" s="1"/>
  <c r="AS213" i="1"/>
  <c r="AS215" i="1" s="1"/>
  <c r="F541" i="1" s="1"/>
  <c r="AR213" i="1"/>
  <c r="AQ213" i="1"/>
  <c r="AP213" i="1"/>
  <c r="AO213" i="1"/>
  <c r="AN213" i="1"/>
  <c r="AN215" i="1" s="1"/>
  <c r="G542" i="1" s="1"/>
  <c r="AM213" i="1"/>
  <c r="AL213" i="1"/>
  <c r="AK213" i="1"/>
  <c r="AK215" i="1" s="1"/>
  <c r="H541" i="1" s="1"/>
  <c r="AJ213" i="1"/>
  <c r="AJ215" i="1" s="1"/>
  <c r="H542" i="1" s="1"/>
  <c r="AI213" i="1"/>
  <c r="AH213" i="1"/>
  <c r="AG213" i="1"/>
  <c r="AG215" i="1" s="1"/>
  <c r="I541" i="1" s="1"/>
  <c r="AF213" i="1"/>
  <c r="AF215" i="1" s="1"/>
  <c r="I542" i="1" s="1"/>
  <c r="AE213" i="1"/>
  <c r="AE215" i="1" s="1"/>
  <c r="I543" i="1" s="1"/>
  <c r="AD213" i="1"/>
  <c r="AD215" i="1" s="1"/>
  <c r="J540" i="1" s="1"/>
  <c r="J544" i="1" s="1"/>
  <c r="AC213" i="1"/>
  <c r="AB213" i="1"/>
  <c r="AB215" i="1" s="1"/>
  <c r="J542" i="1" s="1"/>
  <c r="AA213" i="1"/>
  <c r="AA215" i="1" s="1"/>
  <c r="J543" i="1" s="1"/>
  <c r="Z213" i="1"/>
  <c r="Z215" i="1" s="1"/>
  <c r="K540" i="1" s="1"/>
  <c r="Y213" i="1"/>
  <c r="Y215" i="1" s="1"/>
  <c r="K541" i="1" s="1"/>
  <c r="X213" i="1"/>
  <c r="X215" i="1" s="1"/>
  <c r="K542" i="1" s="1"/>
  <c r="W213" i="1"/>
  <c r="V213" i="1"/>
  <c r="V215" i="1" s="1"/>
  <c r="L540" i="1" s="1"/>
  <c r="U213" i="1"/>
  <c r="U215" i="1" s="1"/>
  <c r="L541" i="1" s="1"/>
  <c r="T213" i="1"/>
  <c r="T215" i="1" s="1"/>
  <c r="L542" i="1" s="1"/>
  <c r="S213" i="1"/>
  <c r="R213" i="1"/>
  <c r="R215" i="1" s="1"/>
  <c r="M540" i="1" s="1"/>
  <c r="M544" i="1" s="1"/>
  <c r="M545" i="1" s="1"/>
  <c r="Q213" i="1"/>
  <c r="P213" i="1"/>
  <c r="P215" i="1" s="1"/>
  <c r="M542" i="1" s="1"/>
  <c r="O213" i="1"/>
  <c r="N213" i="1"/>
  <c r="M213" i="1"/>
  <c r="M215" i="1" s="1"/>
  <c r="N541" i="1" s="1"/>
  <c r="L213" i="1"/>
  <c r="L215" i="1" s="1"/>
  <c r="N542" i="1" s="1"/>
  <c r="K213" i="1"/>
  <c r="J213" i="1"/>
  <c r="I213" i="1"/>
  <c r="I215" i="1" s="1"/>
  <c r="O541" i="1" s="1"/>
  <c r="H213" i="1"/>
  <c r="G213" i="1"/>
  <c r="G215" i="1" s="1"/>
  <c r="O543" i="1" s="1"/>
  <c r="F213" i="1"/>
  <c r="F215" i="1" s="1"/>
  <c r="P540" i="1" s="1"/>
  <c r="E213" i="1"/>
  <c r="D213" i="1"/>
  <c r="D215" i="1" s="1"/>
  <c r="P542" i="1" s="1"/>
  <c r="C213" i="1"/>
  <c r="B213" i="1"/>
  <c r="B215" i="1" s="1"/>
  <c r="Q540" i="1" s="1"/>
  <c r="BF124" i="1"/>
  <c r="C423" i="1" s="1"/>
  <c r="BB124" i="1"/>
  <c r="D423" i="1" s="1"/>
  <c r="BA124" i="1"/>
  <c r="D424" i="1" s="1"/>
  <c r="AX124" i="1"/>
  <c r="E423" i="1" s="1"/>
  <c r="AT124" i="1"/>
  <c r="F423" i="1" s="1"/>
  <c r="AS124" i="1"/>
  <c r="F424" i="1" s="1"/>
  <c r="AP124" i="1"/>
  <c r="G423" i="1" s="1"/>
  <c r="AO124" i="1"/>
  <c r="G424" i="1" s="1"/>
  <c r="AN124" i="1"/>
  <c r="G425" i="1" s="1"/>
  <c r="AM124" i="1"/>
  <c r="G426" i="1" s="1"/>
  <c r="G427" i="1" s="1"/>
  <c r="AH124" i="1"/>
  <c r="I423" i="1" s="1"/>
  <c r="AD124" i="1"/>
  <c r="J423" i="1" s="1"/>
  <c r="AC124" i="1"/>
  <c r="J424" i="1" s="1"/>
  <c r="Z124" i="1"/>
  <c r="K423" i="1" s="1"/>
  <c r="Y124" i="1"/>
  <c r="K424" i="1" s="1"/>
  <c r="V124" i="1"/>
  <c r="L423" i="1" s="1"/>
  <c r="U124" i="1"/>
  <c r="L424" i="1" s="1"/>
  <c r="R124" i="1"/>
  <c r="M423" i="1" s="1"/>
  <c r="Q124" i="1"/>
  <c r="M424" i="1" s="1"/>
  <c r="P124" i="1"/>
  <c r="M425" i="1" s="1"/>
  <c r="O124" i="1"/>
  <c r="M426" i="1" s="1"/>
  <c r="M427" i="1" s="1"/>
  <c r="J124" i="1"/>
  <c r="O423" i="1" s="1"/>
  <c r="F124" i="1"/>
  <c r="P423" i="1" s="1"/>
  <c r="E124" i="1"/>
  <c r="P424" i="1" s="1"/>
  <c r="B124" i="1"/>
  <c r="BL123" i="1"/>
  <c r="BK123" i="1"/>
  <c r="BJ123" i="1"/>
  <c r="B417" i="1" s="1"/>
  <c r="BI123" i="1"/>
  <c r="B418" i="1" s="1"/>
  <c r="BH123" i="1"/>
  <c r="B419" i="1" s="1"/>
  <c r="BG123" i="1"/>
  <c r="B420" i="1" s="1"/>
  <c r="B421" i="1" s="1"/>
  <c r="BF123" i="1"/>
  <c r="C417" i="1" s="1"/>
  <c r="BE123" i="1"/>
  <c r="C418" i="1" s="1"/>
  <c r="BD123" i="1"/>
  <c r="AV123" i="1"/>
  <c r="E419" i="1" s="1"/>
  <c r="AU123" i="1"/>
  <c r="E420" i="1" s="1"/>
  <c r="E421" i="1" s="1"/>
  <c r="AF123" i="1"/>
  <c r="S123" i="1"/>
  <c r="L420" i="1" s="1"/>
  <c r="L421" i="1" s="1"/>
  <c r="R123" i="1"/>
  <c r="M417" i="1" s="1"/>
  <c r="E123" i="1"/>
  <c r="P418" i="1" s="1"/>
  <c r="BL122" i="1"/>
  <c r="BL124" i="1" s="1"/>
  <c r="BK122" i="1"/>
  <c r="BK124" i="1" s="1"/>
  <c r="BK125" i="1" s="1"/>
  <c r="BJ122" i="1"/>
  <c r="BJ124" i="1" s="1"/>
  <c r="BI122" i="1"/>
  <c r="BI124" i="1" s="1"/>
  <c r="B424" i="1" s="1"/>
  <c r="BH122" i="1"/>
  <c r="BH124" i="1" s="1"/>
  <c r="B425" i="1" s="1"/>
  <c r="BG122" i="1"/>
  <c r="BG124" i="1" s="1"/>
  <c r="B426" i="1" s="1"/>
  <c r="B427" i="1" s="1"/>
  <c r="BF122" i="1"/>
  <c r="BE122" i="1"/>
  <c r="BE124" i="1" s="1"/>
  <c r="C424" i="1" s="1"/>
  <c r="BD122" i="1"/>
  <c r="BD124" i="1" s="1"/>
  <c r="C425" i="1" s="1"/>
  <c r="BC122" i="1"/>
  <c r="BC124" i="1" s="1"/>
  <c r="C426" i="1" s="1"/>
  <c r="C427" i="1" s="1"/>
  <c r="BB122" i="1"/>
  <c r="BA122" i="1"/>
  <c r="AZ122" i="1"/>
  <c r="AZ124" i="1" s="1"/>
  <c r="D425" i="1" s="1"/>
  <c r="AY122" i="1"/>
  <c r="AY124" i="1" s="1"/>
  <c r="D426" i="1" s="1"/>
  <c r="D427" i="1" s="1"/>
  <c r="AX122" i="1"/>
  <c r="AW122" i="1"/>
  <c r="AW124" i="1" s="1"/>
  <c r="E424" i="1" s="1"/>
  <c r="AV122" i="1"/>
  <c r="AV124" i="1" s="1"/>
  <c r="AU122" i="1"/>
  <c r="AU124" i="1" s="1"/>
  <c r="E426" i="1" s="1"/>
  <c r="E427" i="1" s="1"/>
  <c r="AT122" i="1"/>
  <c r="AS122" i="1"/>
  <c r="AR122" i="1"/>
  <c r="AR124" i="1" s="1"/>
  <c r="F425" i="1" s="1"/>
  <c r="AQ122" i="1"/>
  <c r="AQ124" i="1" s="1"/>
  <c r="F426" i="1" s="1"/>
  <c r="F427" i="1" s="1"/>
  <c r="AP122" i="1"/>
  <c r="AO122" i="1"/>
  <c r="AN122" i="1"/>
  <c r="AM122" i="1"/>
  <c r="AL122" i="1"/>
  <c r="AL124" i="1" s="1"/>
  <c r="H423" i="1" s="1"/>
  <c r="AK122" i="1"/>
  <c r="AK124" i="1" s="1"/>
  <c r="H424" i="1" s="1"/>
  <c r="AJ122" i="1"/>
  <c r="AJ124" i="1" s="1"/>
  <c r="H425" i="1" s="1"/>
  <c r="AI122" i="1"/>
  <c r="AI124" i="1" s="1"/>
  <c r="H426" i="1" s="1"/>
  <c r="H427" i="1" s="1"/>
  <c r="AH122" i="1"/>
  <c r="AG122" i="1"/>
  <c r="AG124" i="1" s="1"/>
  <c r="I424" i="1" s="1"/>
  <c r="AF122" i="1"/>
  <c r="AF124" i="1" s="1"/>
  <c r="I425" i="1" s="1"/>
  <c r="AE122" i="1"/>
  <c r="AE124" i="1" s="1"/>
  <c r="I426" i="1" s="1"/>
  <c r="I427" i="1" s="1"/>
  <c r="AD122" i="1"/>
  <c r="AC122" i="1"/>
  <c r="AB122" i="1"/>
  <c r="AB124" i="1" s="1"/>
  <c r="J425" i="1" s="1"/>
  <c r="AA122" i="1"/>
  <c r="AA124" i="1" s="1"/>
  <c r="J426" i="1" s="1"/>
  <c r="J427" i="1" s="1"/>
  <c r="Z122" i="1"/>
  <c r="Y122" i="1"/>
  <c r="X122" i="1"/>
  <c r="X124" i="1" s="1"/>
  <c r="K425" i="1" s="1"/>
  <c r="W122" i="1"/>
  <c r="W124" i="1" s="1"/>
  <c r="K426" i="1" s="1"/>
  <c r="K427" i="1" s="1"/>
  <c r="V122" i="1"/>
  <c r="U122" i="1"/>
  <c r="T122" i="1"/>
  <c r="T124" i="1" s="1"/>
  <c r="L425" i="1" s="1"/>
  <c r="S122" i="1"/>
  <c r="S124" i="1" s="1"/>
  <c r="L426" i="1" s="1"/>
  <c r="L427" i="1" s="1"/>
  <c r="R122" i="1"/>
  <c r="Q122" i="1"/>
  <c r="P122" i="1"/>
  <c r="O122" i="1"/>
  <c r="N122" i="1"/>
  <c r="N124" i="1" s="1"/>
  <c r="N423" i="1" s="1"/>
  <c r="M122" i="1"/>
  <c r="M124" i="1" s="1"/>
  <c r="N424" i="1" s="1"/>
  <c r="L122" i="1"/>
  <c r="L124" i="1" s="1"/>
  <c r="N425" i="1" s="1"/>
  <c r="K122" i="1"/>
  <c r="K124" i="1" s="1"/>
  <c r="N426" i="1" s="1"/>
  <c r="N427" i="1" s="1"/>
  <c r="J122" i="1"/>
  <c r="I122" i="1"/>
  <c r="I124" i="1" s="1"/>
  <c r="O424" i="1" s="1"/>
  <c r="H122" i="1"/>
  <c r="H124" i="1" s="1"/>
  <c r="O425" i="1" s="1"/>
  <c r="G122" i="1"/>
  <c r="G124" i="1" s="1"/>
  <c r="O426" i="1" s="1"/>
  <c r="O427" i="1" s="1"/>
  <c r="F122" i="1"/>
  <c r="E122" i="1"/>
  <c r="D122" i="1"/>
  <c r="D124" i="1" s="1"/>
  <c r="P425" i="1" s="1"/>
  <c r="C122" i="1"/>
  <c r="C124" i="1" s="1"/>
  <c r="P426" i="1" s="1"/>
  <c r="P427" i="1" s="1"/>
  <c r="B122" i="1"/>
  <c r="BL121" i="1"/>
  <c r="BK121" i="1"/>
  <c r="BJ121" i="1"/>
  <c r="BI121" i="1"/>
  <c r="BH121" i="1"/>
  <c r="BG121" i="1"/>
  <c r="BF121" i="1"/>
  <c r="BE121" i="1"/>
  <c r="BD121" i="1"/>
  <c r="BC121" i="1"/>
  <c r="BB121" i="1"/>
  <c r="BA121" i="1"/>
  <c r="AZ121" i="1"/>
  <c r="AY121" i="1"/>
  <c r="AX121" i="1"/>
  <c r="AW121" i="1"/>
  <c r="AV121" i="1"/>
  <c r="AU121" i="1"/>
  <c r="AT121" i="1"/>
  <c r="AS121" i="1"/>
  <c r="AR121" i="1"/>
  <c r="AQ121" i="1"/>
  <c r="AP121" i="1"/>
  <c r="AO121" i="1"/>
  <c r="AN121" i="1"/>
  <c r="AM121" i="1"/>
  <c r="AM123" i="1" s="1"/>
  <c r="AL121" i="1"/>
  <c r="AK121" i="1"/>
  <c r="AJ121" i="1"/>
  <c r="AI121" i="1"/>
  <c r="AI123" i="1" s="1"/>
  <c r="AH121" i="1"/>
  <c r="AG121" i="1"/>
  <c r="AF121" i="1"/>
  <c r="AE121" i="1"/>
  <c r="AD121" i="1"/>
  <c r="AC121" i="1"/>
  <c r="AB121" i="1"/>
  <c r="AA121" i="1"/>
  <c r="Z121" i="1"/>
  <c r="Y121" i="1"/>
  <c r="X121" i="1"/>
  <c r="W121" i="1"/>
  <c r="W123" i="1" s="1"/>
  <c r="V121" i="1"/>
  <c r="U121" i="1"/>
  <c r="T121" i="1"/>
  <c r="S121" i="1"/>
  <c r="R121" i="1"/>
  <c r="Q121" i="1"/>
  <c r="P121" i="1"/>
  <c r="O121" i="1"/>
  <c r="N121" i="1"/>
  <c r="M121" i="1"/>
  <c r="L121" i="1"/>
  <c r="K121" i="1"/>
  <c r="K123" i="1" s="1"/>
  <c r="J121" i="1"/>
  <c r="J123" i="1" s="1"/>
  <c r="I121" i="1"/>
  <c r="H121" i="1"/>
  <c r="G121" i="1"/>
  <c r="F121" i="1"/>
  <c r="E121" i="1"/>
  <c r="D121" i="1"/>
  <c r="C121" i="1"/>
  <c r="B121" i="1"/>
  <c r="BL120" i="1"/>
  <c r="BK120" i="1"/>
  <c r="BJ120" i="1"/>
  <c r="BI120" i="1"/>
  <c r="BH120" i="1"/>
  <c r="BG120" i="1"/>
  <c r="BF120" i="1"/>
  <c r="BE120" i="1"/>
  <c r="BD120" i="1"/>
  <c r="BC120" i="1"/>
  <c r="BB120" i="1"/>
  <c r="BA120" i="1"/>
  <c r="AZ120" i="1"/>
  <c r="AY120" i="1"/>
  <c r="AX120" i="1"/>
  <c r="AW120" i="1"/>
  <c r="AV120" i="1"/>
  <c r="AU120" i="1"/>
  <c r="AT120" i="1"/>
  <c r="AS120" i="1"/>
  <c r="AR120" i="1"/>
  <c r="AQ120" i="1"/>
  <c r="AQ123" i="1" s="1"/>
  <c r="AP120" i="1"/>
  <c r="AO120" i="1"/>
  <c r="AN120" i="1"/>
  <c r="AM120" i="1"/>
  <c r="AL120" i="1"/>
  <c r="AK120" i="1"/>
  <c r="AK123" i="1" s="1"/>
  <c r="AJ120" i="1"/>
  <c r="AI120" i="1"/>
  <c r="AH120" i="1"/>
  <c r="AG120" i="1"/>
  <c r="AF120" i="1"/>
  <c r="AE120" i="1"/>
  <c r="AD120" i="1"/>
  <c r="AC120" i="1"/>
  <c r="AB120" i="1"/>
  <c r="AA120" i="1"/>
  <c r="Z120" i="1"/>
  <c r="Y120" i="1"/>
  <c r="X120" i="1"/>
  <c r="W120" i="1"/>
  <c r="V120" i="1"/>
  <c r="U120" i="1"/>
  <c r="T120" i="1"/>
  <c r="S120" i="1"/>
  <c r="R120" i="1"/>
  <c r="Q120" i="1"/>
  <c r="P120" i="1"/>
  <c r="O120" i="1"/>
  <c r="O123" i="1" s="1"/>
  <c r="N120" i="1"/>
  <c r="M120" i="1"/>
  <c r="L120" i="1"/>
  <c r="K120" i="1"/>
  <c r="J120" i="1"/>
  <c r="I120" i="1"/>
  <c r="H120" i="1"/>
  <c r="G120" i="1"/>
  <c r="G123" i="1" s="1"/>
  <c r="F120" i="1"/>
  <c r="F123" i="1" s="1"/>
  <c r="E120" i="1"/>
  <c r="D120" i="1"/>
  <c r="C120" i="1"/>
  <c r="C123" i="1" s="1"/>
  <c r="B120" i="1"/>
  <c r="BL119" i="1"/>
  <c r="BK119" i="1"/>
  <c r="BJ119" i="1"/>
  <c r="BI119" i="1"/>
  <c r="BH119" i="1"/>
  <c r="BG119" i="1"/>
  <c r="BF119" i="1"/>
  <c r="BE119" i="1"/>
  <c r="BD119" i="1"/>
  <c r="BC119" i="1"/>
  <c r="BC123" i="1" s="1"/>
  <c r="BB119" i="1"/>
  <c r="BB123" i="1" s="1"/>
  <c r="BA119" i="1"/>
  <c r="BA123" i="1" s="1"/>
  <c r="AZ119" i="1"/>
  <c r="AZ123" i="1" s="1"/>
  <c r="AY119" i="1"/>
  <c r="AY123" i="1" s="1"/>
  <c r="AX119" i="1"/>
  <c r="AW119" i="1"/>
  <c r="AW123" i="1" s="1"/>
  <c r="AV119" i="1"/>
  <c r="AU119" i="1"/>
  <c r="AT119" i="1"/>
  <c r="AS119" i="1"/>
  <c r="AS123" i="1" s="1"/>
  <c r="AR119" i="1"/>
  <c r="AR123" i="1" s="1"/>
  <c r="AQ119" i="1"/>
  <c r="AP119" i="1"/>
  <c r="AP123" i="1" s="1"/>
  <c r="AO119" i="1"/>
  <c r="AO123" i="1" s="1"/>
  <c r="AN119" i="1"/>
  <c r="AN123" i="1" s="1"/>
  <c r="AM119" i="1"/>
  <c r="AL119" i="1"/>
  <c r="AK119" i="1"/>
  <c r="AJ119" i="1"/>
  <c r="AJ123" i="1" s="1"/>
  <c r="AI119" i="1"/>
  <c r="AH119" i="1"/>
  <c r="AG119" i="1"/>
  <c r="AG123" i="1" s="1"/>
  <c r="AF119" i="1"/>
  <c r="AE119" i="1"/>
  <c r="AE123" i="1" s="1"/>
  <c r="AD119" i="1"/>
  <c r="AD123" i="1" s="1"/>
  <c r="AC119" i="1"/>
  <c r="AC123" i="1" s="1"/>
  <c r="AB119" i="1"/>
  <c r="AB123" i="1" s="1"/>
  <c r="AA119" i="1"/>
  <c r="AA123" i="1" s="1"/>
  <c r="Z119" i="1"/>
  <c r="Y119" i="1"/>
  <c r="Y123" i="1" s="1"/>
  <c r="X119" i="1"/>
  <c r="X123" i="1" s="1"/>
  <c r="W119" i="1"/>
  <c r="V119" i="1"/>
  <c r="U119" i="1"/>
  <c r="U123" i="1" s="1"/>
  <c r="T119" i="1"/>
  <c r="T123" i="1" s="1"/>
  <c r="S119" i="1"/>
  <c r="R119" i="1"/>
  <c r="Q119" i="1"/>
  <c r="Q123" i="1" s="1"/>
  <c r="P119" i="1"/>
  <c r="P123" i="1" s="1"/>
  <c r="O119" i="1"/>
  <c r="N119" i="1"/>
  <c r="M119" i="1"/>
  <c r="M123" i="1" s="1"/>
  <c r="L119" i="1"/>
  <c r="L123" i="1" s="1"/>
  <c r="K119" i="1"/>
  <c r="J119" i="1"/>
  <c r="I119" i="1"/>
  <c r="I123" i="1" s="1"/>
  <c r="H119" i="1"/>
  <c r="H123" i="1" s="1"/>
  <c r="G119" i="1"/>
  <c r="F119" i="1"/>
  <c r="E119" i="1"/>
  <c r="D119" i="1"/>
  <c r="D123" i="1" s="1"/>
  <c r="C119" i="1"/>
  <c r="B119" i="1"/>
  <c r="O419" i="1" l="1"/>
  <c r="H125" i="1"/>
  <c r="O431" i="1" s="1"/>
  <c r="T125" i="1"/>
  <c r="L431" i="1" s="1"/>
  <c r="L419" i="1"/>
  <c r="AR125" i="1"/>
  <c r="F431" i="1" s="1"/>
  <c r="F419" i="1"/>
  <c r="O418" i="1"/>
  <c r="I125" i="1"/>
  <c r="O430" i="1" s="1"/>
  <c r="L418" i="1"/>
  <c r="U125" i="1"/>
  <c r="L430" i="1" s="1"/>
  <c r="I418" i="1"/>
  <c r="AG125" i="1"/>
  <c r="I430" i="1" s="1"/>
  <c r="F418" i="1"/>
  <c r="AS125" i="1"/>
  <c r="F430" i="1" s="1"/>
  <c r="P417" i="1"/>
  <c r="F125" i="1"/>
  <c r="P429" i="1" s="1"/>
  <c r="G420" i="1"/>
  <c r="G421" i="1" s="1"/>
  <c r="AM125" i="1"/>
  <c r="G432" i="1" s="1"/>
  <c r="E425" i="1"/>
  <c r="AV125" i="1"/>
  <c r="E431" i="1" s="1"/>
  <c r="B423" i="1"/>
  <c r="BJ125" i="1"/>
  <c r="B429" i="1" s="1"/>
  <c r="K419" i="1"/>
  <c r="X125" i="1"/>
  <c r="K431" i="1" s="1"/>
  <c r="H419" i="1"/>
  <c r="AJ125" i="1"/>
  <c r="H431" i="1" s="1"/>
  <c r="M125" i="1"/>
  <c r="N430" i="1" s="1"/>
  <c r="N418" i="1"/>
  <c r="K418" i="1"/>
  <c r="Y125" i="1"/>
  <c r="K430" i="1" s="1"/>
  <c r="E418" i="1"/>
  <c r="AW125" i="1"/>
  <c r="E430" i="1" s="1"/>
  <c r="N419" i="1"/>
  <c r="L125" i="1"/>
  <c r="N431" i="1" s="1"/>
  <c r="L544" i="1"/>
  <c r="L545" i="1" s="1"/>
  <c r="J420" i="1"/>
  <c r="J421" i="1" s="1"/>
  <c r="AA125" i="1"/>
  <c r="J432" i="1" s="1"/>
  <c r="D420" i="1"/>
  <c r="D421" i="1" s="1"/>
  <c r="AY125" i="1"/>
  <c r="D432" i="1" s="1"/>
  <c r="D125" i="1"/>
  <c r="P431" i="1" s="1"/>
  <c r="P419" i="1"/>
  <c r="M419" i="1"/>
  <c r="P125" i="1"/>
  <c r="M431" i="1" s="1"/>
  <c r="AB125" i="1"/>
  <c r="J431" i="1" s="1"/>
  <c r="J419" i="1"/>
  <c r="AN125" i="1"/>
  <c r="G431" i="1" s="1"/>
  <c r="G419" i="1"/>
  <c r="AZ125" i="1"/>
  <c r="D431" i="1" s="1"/>
  <c r="D419" i="1"/>
  <c r="AK125" i="1"/>
  <c r="H430" i="1" s="1"/>
  <c r="H418" i="1"/>
  <c r="O417" i="1"/>
  <c r="J125" i="1"/>
  <c r="O429" i="1" s="1"/>
  <c r="M418" i="1"/>
  <c r="Q125" i="1"/>
  <c r="M430" i="1" s="1"/>
  <c r="J418" i="1"/>
  <c r="AC125" i="1"/>
  <c r="J430" i="1" s="1"/>
  <c r="G418" i="1"/>
  <c r="AO125" i="1"/>
  <c r="G430" i="1" s="1"/>
  <c r="D418" i="1"/>
  <c r="BA125" i="1"/>
  <c r="D430" i="1" s="1"/>
  <c r="N420" i="1"/>
  <c r="N421" i="1" s="1"/>
  <c r="K125" i="1"/>
  <c r="N432" i="1" s="1"/>
  <c r="K420" i="1"/>
  <c r="K421" i="1" s="1"/>
  <c r="W125" i="1"/>
  <c r="K432" i="1" s="1"/>
  <c r="H420" i="1"/>
  <c r="H421" i="1" s="1"/>
  <c r="AI125" i="1"/>
  <c r="H432" i="1" s="1"/>
  <c r="O420" i="1"/>
  <c r="O421" i="1" s="1"/>
  <c r="G125" i="1"/>
  <c r="O432" i="1" s="1"/>
  <c r="AQ125" i="1"/>
  <c r="F432" i="1" s="1"/>
  <c r="F420" i="1"/>
  <c r="F421" i="1" s="1"/>
  <c r="K544" i="1"/>
  <c r="E545" i="1"/>
  <c r="J417" i="1"/>
  <c r="AD125" i="1"/>
  <c r="J429" i="1" s="1"/>
  <c r="G417" i="1"/>
  <c r="AP125" i="1"/>
  <c r="G429" i="1" s="1"/>
  <c r="D417" i="1"/>
  <c r="BB125" i="1"/>
  <c r="D429" i="1" s="1"/>
  <c r="P420" i="1"/>
  <c r="P421" i="1" s="1"/>
  <c r="C125" i="1"/>
  <c r="P432" i="1" s="1"/>
  <c r="M420" i="1"/>
  <c r="M421" i="1" s="1"/>
  <c r="O125" i="1"/>
  <c r="M432" i="1" s="1"/>
  <c r="I420" i="1"/>
  <c r="I421" i="1" s="1"/>
  <c r="AE125" i="1"/>
  <c r="I432" i="1" s="1"/>
  <c r="C420" i="1"/>
  <c r="C421" i="1" s="1"/>
  <c r="BC125" i="1"/>
  <c r="C432" i="1" s="1"/>
  <c r="BG125" i="1"/>
  <c r="B432" i="1" s="1"/>
  <c r="B123" i="1"/>
  <c r="Z123" i="1"/>
  <c r="AX123" i="1"/>
  <c r="C636" i="1"/>
  <c r="C637" i="1"/>
  <c r="O636" i="1"/>
  <c r="O637" i="1"/>
  <c r="B445" i="1"/>
  <c r="N445" i="1"/>
  <c r="I452" i="1"/>
  <c r="C644" i="1"/>
  <c r="C643" i="1"/>
  <c r="C505" i="1"/>
  <c r="O544" i="1"/>
  <c r="P544" i="1"/>
  <c r="N123" i="1"/>
  <c r="AL123" i="1"/>
  <c r="BH125" i="1"/>
  <c r="B431" i="1" s="1"/>
  <c r="R125" i="1"/>
  <c r="M429" i="1" s="1"/>
  <c r="AU125" i="1"/>
  <c r="E432" i="1" s="1"/>
  <c r="BI125" i="1"/>
  <c r="B430" i="1" s="1"/>
  <c r="D636" i="1"/>
  <c r="D637" i="1"/>
  <c r="P636" i="1"/>
  <c r="P637" i="1"/>
  <c r="B547" i="1"/>
  <c r="N547" i="1"/>
  <c r="J548" i="1"/>
  <c r="F549" i="1"/>
  <c r="B550" i="1"/>
  <c r="N550" i="1"/>
  <c r="D644" i="1"/>
  <c r="D643" i="1"/>
  <c r="D505" i="1"/>
  <c r="D504" i="1"/>
  <c r="P644" i="1"/>
  <c r="P643" i="1"/>
  <c r="P505" i="1"/>
  <c r="P504" i="1"/>
  <c r="G522" i="1"/>
  <c r="E125" i="1"/>
  <c r="P430" i="1" s="1"/>
  <c r="S125" i="1"/>
  <c r="L432" i="1" s="1"/>
  <c r="H544" i="1"/>
  <c r="E637" i="1"/>
  <c r="E379" i="1"/>
  <c r="E636" i="1"/>
  <c r="Q637" i="1"/>
  <c r="Q636" i="1"/>
  <c r="Q379" i="1"/>
  <c r="B415" i="1"/>
  <c r="N415" i="1"/>
  <c r="C547" i="1"/>
  <c r="K548" i="1"/>
  <c r="G549" i="1"/>
  <c r="O550" i="1"/>
  <c r="O547" i="1"/>
  <c r="H522" i="1"/>
  <c r="H521" i="1"/>
  <c r="D530" i="1"/>
  <c r="F637" i="1"/>
  <c r="F636" i="1"/>
  <c r="B458" i="1"/>
  <c r="B439" i="1"/>
  <c r="N458" i="1"/>
  <c r="N439" i="1"/>
  <c r="D547" i="1"/>
  <c r="P547" i="1"/>
  <c r="L642" i="1"/>
  <c r="H549" i="1"/>
  <c r="D550" i="1"/>
  <c r="P550" i="1"/>
  <c r="C550" i="1"/>
  <c r="I522" i="1"/>
  <c r="I521" i="1"/>
  <c r="E530" i="1"/>
  <c r="Q530" i="1"/>
  <c r="Q529" i="1"/>
  <c r="G637" i="1"/>
  <c r="G636" i="1"/>
  <c r="E547" i="1"/>
  <c r="Q642" i="1"/>
  <c r="Q511" i="1"/>
  <c r="Q466" i="1"/>
  <c r="Q521" i="1"/>
  <c r="M548" i="1"/>
  <c r="I549" i="1"/>
  <c r="E550" i="1"/>
  <c r="Q573" i="1"/>
  <c r="Q558" i="1"/>
  <c r="J522" i="1"/>
  <c r="N544" i="1"/>
  <c r="N545" i="1" s="1"/>
  <c r="H637" i="1"/>
  <c r="H636" i="1"/>
  <c r="B452" i="1"/>
  <c r="N452" i="1"/>
  <c r="BL125" i="1"/>
  <c r="G544" i="1"/>
  <c r="G545" i="1" s="1"/>
  <c r="F379" i="1"/>
  <c r="F568" i="1"/>
  <c r="AF125" i="1"/>
  <c r="I431" i="1" s="1"/>
  <c r="I419" i="1"/>
  <c r="C544" i="1"/>
  <c r="C545" i="1" s="1"/>
  <c r="J637" i="1"/>
  <c r="J636" i="1"/>
  <c r="G379" i="1"/>
  <c r="B409" i="1"/>
  <c r="N409" i="1"/>
  <c r="I445" i="1"/>
  <c r="P642" i="1"/>
  <c r="P511" i="1"/>
  <c r="P466" i="1"/>
  <c r="N538" i="1"/>
  <c r="N537" i="1"/>
  <c r="V123" i="1"/>
  <c r="AT123" i="1"/>
  <c r="K637" i="1"/>
  <c r="K636" i="1"/>
  <c r="H415" i="1"/>
  <c r="C538" i="1"/>
  <c r="O538" i="1"/>
  <c r="O537" i="1"/>
  <c r="Q426" i="1"/>
  <c r="Q427" i="1" s="1"/>
  <c r="Q423" i="1"/>
  <c r="AH123" i="1"/>
  <c r="BE125" i="1"/>
  <c r="C430" i="1" s="1"/>
  <c r="L637" i="1"/>
  <c r="L636" i="1"/>
  <c r="J379" i="1"/>
  <c r="H445" i="1"/>
  <c r="H409" i="1"/>
  <c r="H397" i="1"/>
  <c r="H458" i="1"/>
  <c r="H439" i="1"/>
  <c r="I415" i="1"/>
  <c r="D538" i="1"/>
  <c r="P538" i="1"/>
  <c r="C419" i="1"/>
  <c r="BD125" i="1"/>
  <c r="C431" i="1" s="1"/>
  <c r="BF125" i="1"/>
  <c r="C429" i="1" s="1"/>
  <c r="I458" i="1"/>
  <c r="I439" i="1"/>
  <c r="I544" i="1"/>
  <c r="I545" i="1" s="1"/>
  <c r="B636" i="1"/>
  <c r="B637" i="1"/>
  <c r="N636" i="1"/>
  <c r="N637" i="1"/>
  <c r="H452" i="1"/>
  <c r="B504" i="1"/>
  <c r="D452" i="1"/>
  <c r="P452" i="1"/>
  <c r="M642" i="1"/>
  <c r="M597" i="1"/>
  <c r="M466" i="1"/>
  <c r="J643" i="1"/>
  <c r="J644" i="1"/>
  <c r="J505" i="1"/>
  <c r="H530" i="1"/>
  <c r="H529" i="1"/>
  <c r="F530" i="1"/>
  <c r="F529" i="1"/>
  <c r="L538" i="1"/>
  <c r="H568" i="1"/>
  <c r="D568" i="1"/>
  <c r="Q568" i="1"/>
  <c r="N465" i="1"/>
  <c r="K644" i="1"/>
  <c r="K643" i="1"/>
  <c r="K505" i="1"/>
  <c r="K504" i="1"/>
  <c r="I529" i="1"/>
  <c r="G530" i="1"/>
  <c r="G529" i="1"/>
  <c r="K589" i="1"/>
  <c r="K632" i="1"/>
  <c r="K603" i="1"/>
  <c r="K649" i="1"/>
  <c r="K634" i="1"/>
  <c r="K590" i="1"/>
  <c r="T655" i="1"/>
  <c r="R665" i="1" s="1"/>
  <c r="J458" i="1"/>
  <c r="F547" i="1"/>
  <c r="B548" i="1"/>
  <c r="N548" i="1"/>
  <c r="J549" i="1"/>
  <c r="F550" i="1"/>
  <c r="B465" i="1"/>
  <c r="B511" i="1" s="1"/>
  <c r="N478" i="1"/>
  <c r="Q507" i="1"/>
  <c r="Q547" i="1" s="1"/>
  <c r="F522" i="1"/>
  <c r="N521" i="1"/>
  <c r="L522" i="1"/>
  <c r="J536" i="1"/>
  <c r="L537" i="1"/>
  <c r="L632" i="1"/>
  <c r="L649" i="1"/>
  <c r="L634" i="1"/>
  <c r="L590" i="1"/>
  <c r="L589" i="1"/>
  <c r="O409" i="1"/>
  <c r="K458" i="1"/>
  <c r="G547" i="1"/>
  <c r="C548" i="1"/>
  <c r="O465" i="1"/>
  <c r="O508" i="1"/>
  <c r="O548" i="1" s="1"/>
  <c r="K549" i="1"/>
  <c r="G550" i="1"/>
  <c r="C465" i="1"/>
  <c r="C537" i="1" s="1"/>
  <c r="E644" i="1"/>
  <c r="E643" i="1"/>
  <c r="E505" i="1"/>
  <c r="F505" i="1"/>
  <c r="O520" i="1"/>
  <c r="K536" i="1"/>
  <c r="Q544" i="1"/>
  <c r="Q545" i="1" s="1"/>
  <c r="L458" i="1"/>
  <c r="H507" i="1"/>
  <c r="H547" i="1" s="1"/>
  <c r="D508" i="1"/>
  <c r="D548" i="1" s="1"/>
  <c r="P508" i="1"/>
  <c r="P548" i="1" s="1"/>
  <c r="L509" i="1"/>
  <c r="L549" i="1" s="1"/>
  <c r="H510" i="1"/>
  <c r="H550" i="1" s="1"/>
  <c r="D465" i="1"/>
  <c r="H478" i="1"/>
  <c r="M490" i="1"/>
  <c r="F644" i="1"/>
  <c r="F643" i="1"/>
  <c r="F504" i="1"/>
  <c r="D520" i="1"/>
  <c r="P520" i="1"/>
  <c r="N522" i="1"/>
  <c r="L528" i="1"/>
  <c r="L568" i="1"/>
  <c r="I637" i="1"/>
  <c r="I636" i="1"/>
  <c r="M458" i="1"/>
  <c r="I507" i="1"/>
  <c r="I547" i="1" s="1"/>
  <c r="I465" i="1"/>
  <c r="I568" i="1" s="1"/>
  <c r="E548" i="1"/>
  <c r="Q548" i="1"/>
  <c r="M549" i="1"/>
  <c r="I550" i="1"/>
  <c r="E465" i="1"/>
  <c r="E589" i="1" s="1"/>
  <c r="G644" i="1"/>
  <c r="G643" i="1"/>
  <c r="L508" i="1"/>
  <c r="L548" i="1" s="1"/>
  <c r="E520" i="1"/>
  <c r="E538" i="1"/>
  <c r="E537" i="1"/>
  <c r="M538" i="1"/>
  <c r="M537" i="1"/>
  <c r="M567" i="1"/>
  <c r="M568" i="1" s="1"/>
  <c r="L700" i="1"/>
  <c r="K701" i="1"/>
  <c r="K703" i="1" s="1"/>
  <c r="J547" i="1"/>
  <c r="F548" i="1"/>
  <c r="B549" i="1"/>
  <c r="N549" i="1"/>
  <c r="J550" i="1"/>
  <c r="F465" i="1"/>
  <c r="H643" i="1"/>
  <c r="H504" i="1"/>
  <c r="H644" i="1"/>
  <c r="I505" i="1"/>
  <c r="F538" i="1"/>
  <c r="F537" i="1"/>
  <c r="D632" i="1"/>
  <c r="D649" i="1"/>
  <c r="D634" i="1"/>
  <c r="D590" i="1"/>
  <c r="D589" i="1"/>
  <c r="C458" i="1"/>
  <c r="O458" i="1"/>
  <c r="K547" i="1"/>
  <c r="G548" i="1"/>
  <c r="C549" i="1"/>
  <c r="O549" i="1"/>
  <c r="K550" i="1"/>
  <c r="G465" i="1"/>
  <c r="D472" i="1"/>
  <c r="G484" i="1"/>
  <c r="D490" i="1"/>
  <c r="N496" i="1"/>
  <c r="I643" i="1"/>
  <c r="I644" i="1"/>
  <c r="Q644" i="1"/>
  <c r="Q643" i="1"/>
  <c r="Q645" i="1" s="1"/>
  <c r="Q505" i="1"/>
  <c r="Q504" i="1"/>
  <c r="M644" i="1"/>
  <c r="M643" i="1"/>
  <c r="M504" i="1"/>
  <c r="K522" i="1"/>
  <c r="C530" i="1"/>
  <c r="G537" i="1"/>
  <c r="Q557" i="1"/>
  <c r="C568" i="1"/>
  <c r="M581" i="1"/>
  <c r="P439" i="1"/>
  <c r="D458" i="1"/>
  <c r="L547" i="1"/>
  <c r="H548" i="1"/>
  <c r="D549" i="1"/>
  <c r="P549" i="1"/>
  <c r="L550" i="1"/>
  <c r="H465" i="1"/>
  <c r="H537" i="1" s="1"/>
  <c r="H484" i="1"/>
  <c r="N644" i="1"/>
  <c r="N643" i="1"/>
  <c r="N505" i="1"/>
  <c r="N504" i="1"/>
  <c r="L521" i="1"/>
  <c r="M636" i="1"/>
  <c r="M637" i="1"/>
  <c r="I379" i="1"/>
  <c r="E458" i="1"/>
  <c r="Q458" i="1"/>
  <c r="M547" i="1"/>
  <c r="I548" i="1"/>
  <c r="E549" i="1"/>
  <c r="M550" i="1"/>
  <c r="J465" i="1"/>
  <c r="B490" i="1"/>
  <c r="N490" i="1"/>
  <c r="H496" i="1"/>
  <c r="P496" i="1"/>
  <c r="O644" i="1"/>
  <c r="O643" i="1"/>
  <c r="O505" i="1"/>
  <c r="O504" i="1"/>
  <c r="M521" i="1"/>
  <c r="F521" i="1"/>
  <c r="M528" i="1"/>
  <c r="I537" i="1"/>
  <c r="Q538" i="1"/>
  <c r="Q537" i="1"/>
  <c r="C597" i="1"/>
  <c r="O597" i="1"/>
  <c r="J692" i="1"/>
  <c r="I693" i="1"/>
  <c r="I695" i="1" s="1"/>
  <c r="F458" i="1"/>
  <c r="K465" i="1"/>
  <c r="L466" i="1" s="1"/>
  <c r="B478" i="1"/>
  <c r="J484" i="1"/>
  <c r="C490" i="1"/>
  <c r="O490" i="1"/>
  <c r="Q496" i="1"/>
  <c r="L503" i="1"/>
  <c r="M511" i="1"/>
  <c r="B521" i="1"/>
  <c r="B528" i="1"/>
  <c r="B529" i="1" s="1"/>
  <c r="N528" i="1"/>
  <c r="P530" i="1" s="1"/>
  <c r="I530" i="1"/>
  <c r="N567" i="1"/>
  <c r="N568" i="1" s="1"/>
  <c r="P632" i="1"/>
  <c r="P649" i="1"/>
  <c r="P634" i="1"/>
  <c r="D597" i="1"/>
  <c r="K409" i="1"/>
  <c r="C415" i="1"/>
  <c r="O415" i="1"/>
  <c r="G439" i="1"/>
  <c r="P472" i="1"/>
  <c r="P597" i="1" s="1"/>
  <c r="P490" i="1"/>
  <c r="F496" i="1"/>
  <c r="I504" i="1"/>
  <c r="C520" i="1"/>
  <c r="O528" i="1"/>
  <c r="J530" i="1"/>
  <c r="O568" i="1"/>
  <c r="M632" i="1"/>
  <c r="M603" i="1"/>
  <c r="M649" i="1"/>
  <c r="M634" i="1"/>
  <c r="M590" i="1"/>
  <c r="M589" i="1"/>
  <c r="E597" i="1"/>
  <c r="Q597" i="1"/>
  <c r="H685" i="1"/>
  <c r="I684" i="1"/>
  <c r="L730" i="1"/>
  <c r="B632" i="1"/>
  <c r="B649" i="1"/>
  <c r="B634" i="1"/>
  <c r="B589" i="1"/>
  <c r="N713" i="1"/>
  <c r="N715" i="1" s="1"/>
  <c r="P712" i="1"/>
  <c r="P713" i="1" s="1"/>
  <c r="P714" i="1" s="1"/>
  <c r="O712" i="1"/>
  <c r="C632" i="1"/>
  <c r="C649" i="1"/>
  <c r="C634" i="1"/>
  <c r="C590" i="1"/>
  <c r="B603" i="1"/>
  <c r="N603" i="1"/>
  <c r="O603" i="1"/>
  <c r="L658" i="1"/>
  <c r="D673" i="1"/>
  <c r="D675" i="1" s="1"/>
  <c r="E672" i="1"/>
  <c r="K705" i="1"/>
  <c r="L704" i="1"/>
  <c r="E649" i="1"/>
  <c r="E634" i="1"/>
  <c r="E590" i="1"/>
  <c r="D603" i="1"/>
  <c r="P603" i="1"/>
  <c r="M658" i="1"/>
  <c r="F649" i="1"/>
  <c r="F634" i="1"/>
  <c r="F590" i="1"/>
  <c r="F589" i="1"/>
  <c r="F632" i="1"/>
  <c r="N588" i="1"/>
  <c r="P590" i="1" s="1"/>
  <c r="J597" i="1"/>
  <c r="N658" i="1"/>
  <c r="P719" i="1"/>
  <c r="P718" i="1"/>
  <c r="G649" i="1"/>
  <c r="G634" i="1"/>
  <c r="G590" i="1"/>
  <c r="G589" i="1"/>
  <c r="G632" i="1"/>
  <c r="O632" i="1"/>
  <c r="O649" i="1"/>
  <c r="O634" i="1"/>
  <c r="O589" i="1"/>
  <c r="E603" i="1"/>
  <c r="C658" i="1"/>
  <c r="O658" i="1"/>
  <c r="I688" i="1"/>
  <c r="H689" i="1"/>
  <c r="H691" i="1" s="1"/>
  <c r="L696" i="1"/>
  <c r="K697" i="1"/>
  <c r="K699" i="1" s="1"/>
  <c r="F581" i="1"/>
  <c r="H649" i="1"/>
  <c r="H634" i="1"/>
  <c r="H590" i="1"/>
  <c r="H632" i="1"/>
  <c r="L597" i="1"/>
  <c r="E632" i="1"/>
  <c r="D658" i="1"/>
  <c r="P658" i="1"/>
  <c r="G581" i="1"/>
  <c r="O581" i="1"/>
  <c r="I588" i="1"/>
  <c r="Q588" i="1"/>
  <c r="J632" i="1"/>
  <c r="J603" i="1"/>
  <c r="J649" i="1"/>
  <c r="J634" i="1"/>
  <c r="J590" i="1"/>
  <c r="B597" i="1"/>
  <c r="N597" i="1"/>
  <c r="I605" i="1"/>
  <c r="E606" i="1"/>
  <c r="Q606" i="1"/>
  <c r="M607" i="1"/>
  <c r="I608" i="1"/>
  <c r="I603" i="1"/>
  <c r="F658" i="1"/>
  <c r="E677" i="1"/>
  <c r="E679" i="1" s="1"/>
  <c r="F676" i="1"/>
  <c r="P723" i="1"/>
  <c r="P722" i="1"/>
  <c r="B608" i="1"/>
  <c r="N608" i="1"/>
  <c r="D679" i="1"/>
  <c r="M715" i="1"/>
  <c r="O781" i="1"/>
  <c r="G603" i="1"/>
  <c r="C608" i="1"/>
  <c r="O608" i="1"/>
  <c r="G689" i="1"/>
  <c r="G691" i="1" s="1"/>
  <c r="Q717" i="1"/>
  <c r="H603" i="1"/>
  <c r="D608" i="1"/>
  <c r="P608" i="1"/>
  <c r="Q652" i="1"/>
  <c r="Q655" i="1"/>
  <c r="R655" i="1" s="1"/>
  <c r="N708" i="1"/>
  <c r="F680" i="1"/>
  <c r="H687" i="1"/>
  <c r="Q721" i="1"/>
  <c r="O782" i="1"/>
  <c r="J701" i="1"/>
  <c r="J703" i="1" s="1"/>
  <c r="L711" i="1"/>
  <c r="O722" i="1"/>
  <c r="K707" i="1"/>
  <c r="M711" i="1"/>
  <c r="N719" i="1"/>
  <c r="L603" i="1"/>
  <c r="Q654" i="1"/>
  <c r="Q669" i="1"/>
  <c r="K665" i="1" l="1"/>
  <c r="J665" i="1"/>
  <c r="I665" i="1"/>
  <c r="H665" i="1"/>
  <c r="G665" i="1"/>
  <c r="F665" i="1"/>
  <c r="Q665" i="1"/>
  <c r="E665" i="1"/>
  <c r="P665" i="1"/>
  <c r="D665" i="1"/>
  <c r="O665" i="1"/>
  <c r="C665" i="1"/>
  <c r="N665" i="1"/>
  <c r="B665" i="1"/>
  <c r="M665" i="1"/>
  <c r="L665" i="1"/>
  <c r="Q649" i="1"/>
  <c r="Q634" i="1"/>
  <c r="Q590" i="1"/>
  <c r="Q589" i="1"/>
  <c r="Q632" i="1"/>
  <c r="Q603" i="1"/>
  <c r="M512" i="1"/>
  <c r="M551" i="1"/>
  <c r="D572" i="1"/>
  <c r="D557" i="1"/>
  <c r="E522" i="1"/>
  <c r="E521" i="1"/>
  <c r="O571" i="1"/>
  <c r="O556" i="1"/>
  <c r="O656" i="1"/>
  <c r="O653" i="1"/>
  <c r="J642" i="1"/>
  <c r="J466" i="1"/>
  <c r="J511" i="1"/>
  <c r="K558" i="1"/>
  <c r="K573" i="1"/>
  <c r="N709" i="1"/>
  <c r="N711" i="1" s="1"/>
  <c r="P708" i="1"/>
  <c r="P709" i="1" s="1"/>
  <c r="O708" i="1"/>
  <c r="I417" i="1"/>
  <c r="AH125" i="1"/>
  <c r="I429" i="1" s="1"/>
  <c r="E570" i="1"/>
  <c r="E555" i="1"/>
  <c r="H572" i="1"/>
  <c r="H557" i="1"/>
  <c r="P529" i="1"/>
  <c r="N570" i="1"/>
  <c r="N555" i="1"/>
  <c r="P545" i="1"/>
  <c r="Q719" i="1"/>
  <c r="Q718" i="1"/>
  <c r="I589" i="1"/>
  <c r="I632" i="1"/>
  <c r="I634" i="1"/>
  <c r="I590" i="1"/>
  <c r="I649" i="1"/>
  <c r="O590" i="1"/>
  <c r="P715" i="1"/>
  <c r="O530" i="1"/>
  <c r="O529" i="1"/>
  <c r="P589" i="1"/>
  <c r="L644" i="1"/>
  <c r="L643" i="1"/>
  <c r="L505" i="1"/>
  <c r="L504" i="1"/>
  <c r="H571" i="1"/>
  <c r="H556" i="1"/>
  <c r="M505" i="1"/>
  <c r="B557" i="1"/>
  <c r="B572" i="1"/>
  <c r="L571" i="1"/>
  <c r="L556" i="1"/>
  <c r="D642" i="1"/>
  <c r="D645" i="1" s="1"/>
  <c r="D511" i="1"/>
  <c r="D466" i="1"/>
  <c r="K538" i="1"/>
  <c r="K537" i="1"/>
  <c r="O642" i="1"/>
  <c r="O511" i="1"/>
  <c r="O466" i="1"/>
  <c r="J572" i="1"/>
  <c r="J557" i="1"/>
  <c r="J645" i="1"/>
  <c r="C529" i="1"/>
  <c r="J521" i="1"/>
  <c r="L511" i="1"/>
  <c r="M513" i="1" s="1"/>
  <c r="B570" i="1"/>
  <c r="B555" i="1"/>
  <c r="O545" i="1"/>
  <c r="E417" i="1"/>
  <c r="AX125" i="1"/>
  <c r="E429" i="1" s="1"/>
  <c r="D545" i="1"/>
  <c r="I572" i="1"/>
  <c r="I557" i="1"/>
  <c r="N557" i="1"/>
  <c r="N572" i="1"/>
  <c r="F573" i="1"/>
  <c r="F558" i="1"/>
  <c r="O640" i="1"/>
  <c r="O639" i="1"/>
  <c r="O433" i="1"/>
  <c r="F681" i="1"/>
  <c r="F683" i="1" s="1"/>
  <c r="G680" i="1"/>
  <c r="F677" i="1"/>
  <c r="F679" i="1" s="1"/>
  <c r="G676" i="1"/>
  <c r="H653" i="1"/>
  <c r="H650" i="1"/>
  <c r="H656" i="1"/>
  <c r="B658" i="1"/>
  <c r="C521" i="1"/>
  <c r="C522" i="1"/>
  <c r="L570" i="1"/>
  <c r="L555" i="1"/>
  <c r="M645" i="1"/>
  <c r="G658" i="1"/>
  <c r="G597" i="1"/>
  <c r="G642" i="1"/>
  <c r="G511" i="1"/>
  <c r="G466" i="1"/>
  <c r="D650" i="1"/>
  <c r="D656" i="1"/>
  <c r="D663" i="1" s="1"/>
  <c r="D653" i="1"/>
  <c r="F556" i="1"/>
  <c r="F571" i="1"/>
  <c r="G504" i="1"/>
  <c r="H573" i="1"/>
  <c r="H558" i="1"/>
  <c r="K529" i="1"/>
  <c r="C571" i="1"/>
  <c r="C556" i="1"/>
  <c r="J568" i="1"/>
  <c r="N571" i="1"/>
  <c r="N556" i="1"/>
  <c r="P568" i="1"/>
  <c r="B568" i="1"/>
  <c r="B537" i="1"/>
  <c r="D529" i="1"/>
  <c r="P645" i="1"/>
  <c r="C504" i="1"/>
  <c r="K417" i="1"/>
  <c r="Z125" i="1"/>
  <c r="K429" i="1" s="1"/>
  <c r="H639" i="1"/>
  <c r="H640" i="1"/>
  <c r="H433" i="1"/>
  <c r="G570" i="1"/>
  <c r="G555" i="1"/>
  <c r="J555" i="1"/>
  <c r="J570" i="1"/>
  <c r="L572" i="1"/>
  <c r="L557" i="1"/>
  <c r="O521" i="1"/>
  <c r="O522" i="1"/>
  <c r="B571" i="1"/>
  <c r="B556" i="1"/>
  <c r="Q420" i="1"/>
  <c r="Q421" i="1" s="1"/>
  <c r="Q417" i="1"/>
  <c r="B125" i="1"/>
  <c r="N632" i="1"/>
  <c r="N649" i="1"/>
  <c r="N634" i="1"/>
  <c r="N590" i="1"/>
  <c r="N589" i="1"/>
  <c r="P656" i="1"/>
  <c r="P653" i="1"/>
  <c r="M530" i="1"/>
  <c r="M529" i="1"/>
  <c r="K640" i="1"/>
  <c r="K639" i="1"/>
  <c r="K433" i="1"/>
  <c r="M573" i="1"/>
  <c r="M558" i="1"/>
  <c r="O557" i="1"/>
  <c r="O572" i="1"/>
  <c r="L529" i="1"/>
  <c r="L530" i="1"/>
  <c r="P571" i="1"/>
  <c r="P556" i="1"/>
  <c r="J538" i="1"/>
  <c r="J537" i="1"/>
  <c r="F570" i="1"/>
  <c r="F555" i="1"/>
  <c r="P512" i="1"/>
  <c r="P551" i="1"/>
  <c r="P570" i="1"/>
  <c r="P555" i="1"/>
  <c r="B640" i="1"/>
  <c r="B639" i="1"/>
  <c r="B433" i="1"/>
  <c r="Q658" i="1"/>
  <c r="M696" i="1"/>
  <c r="L697" i="1"/>
  <c r="L699" i="1" s="1"/>
  <c r="E650" i="1"/>
  <c r="E656" i="1"/>
  <c r="E663" i="1" s="1"/>
  <c r="E653" i="1"/>
  <c r="C589" i="1"/>
  <c r="E572" i="1"/>
  <c r="E557" i="1"/>
  <c r="C557" i="1"/>
  <c r="C572" i="1"/>
  <c r="M700" i="1"/>
  <c r="L701" i="1"/>
  <c r="L703" i="1" s="1"/>
  <c r="E642" i="1"/>
  <c r="E645" i="1" s="1"/>
  <c r="E511" i="1"/>
  <c r="E466" i="1"/>
  <c r="D571" i="1"/>
  <c r="D556" i="1"/>
  <c r="E504" i="1"/>
  <c r="J529" i="1"/>
  <c r="E573" i="1"/>
  <c r="E558" i="1"/>
  <c r="E529" i="1"/>
  <c r="D570" i="1"/>
  <c r="D555" i="1"/>
  <c r="C640" i="1"/>
  <c r="C639" i="1"/>
  <c r="C433" i="1"/>
  <c r="N640" i="1"/>
  <c r="N639" i="1"/>
  <c r="N433" i="1"/>
  <c r="D640" i="1"/>
  <c r="D639" i="1"/>
  <c r="D433" i="1"/>
  <c r="G639" i="1"/>
  <c r="G640" i="1"/>
  <c r="G433" i="1"/>
  <c r="J658" i="1"/>
  <c r="J688" i="1"/>
  <c r="I689" i="1"/>
  <c r="I691" i="1" s="1"/>
  <c r="L705" i="1"/>
  <c r="L707" i="1" s="1"/>
  <c r="M704" i="1"/>
  <c r="B656" i="1"/>
  <c r="B653" i="1"/>
  <c r="M650" i="1"/>
  <c r="M656" i="1"/>
  <c r="M663" i="1" s="1"/>
  <c r="M653" i="1"/>
  <c r="K642" i="1"/>
  <c r="K658" i="1"/>
  <c r="K466" i="1"/>
  <c r="K511" i="1"/>
  <c r="M570" i="1"/>
  <c r="M555" i="1"/>
  <c r="K555" i="1"/>
  <c r="K570" i="1"/>
  <c r="M557" i="1"/>
  <c r="M572" i="1"/>
  <c r="D522" i="1"/>
  <c r="D521" i="1"/>
  <c r="E568" i="1"/>
  <c r="M571" i="1"/>
  <c r="M556" i="1"/>
  <c r="O573" i="1"/>
  <c r="O558" i="1"/>
  <c r="H545" i="1"/>
  <c r="E639" i="1"/>
  <c r="E640" i="1"/>
  <c r="E433" i="1"/>
  <c r="I640" i="1"/>
  <c r="I639" i="1"/>
  <c r="I433" i="1"/>
  <c r="B545" i="1"/>
  <c r="G556" i="1"/>
  <c r="G571" i="1"/>
  <c r="P522" i="1"/>
  <c r="P521" i="1"/>
  <c r="H570" i="1"/>
  <c r="H555" i="1"/>
  <c r="C650" i="1"/>
  <c r="C656" i="1"/>
  <c r="C653" i="1"/>
  <c r="Q556" i="1"/>
  <c r="Q571" i="1"/>
  <c r="K645" i="1"/>
  <c r="G572" i="1"/>
  <c r="G557" i="1"/>
  <c r="J640" i="1"/>
  <c r="J639" i="1"/>
  <c r="J433" i="1"/>
  <c r="G645" i="1"/>
  <c r="J650" i="1"/>
  <c r="J656" i="1"/>
  <c r="J653" i="1"/>
  <c r="I558" i="1"/>
  <c r="I573" i="1"/>
  <c r="L640" i="1"/>
  <c r="L639" i="1"/>
  <c r="L433" i="1"/>
  <c r="N573" i="1"/>
  <c r="N558" i="1"/>
  <c r="O783" i="1"/>
  <c r="O784" i="1" s="1"/>
  <c r="J589" i="1"/>
  <c r="F656" i="1"/>
  <c r="F653" i="1"/>
  <c r="F650" i="1"/>
  <c r="O645" i="1"/>
  <c r="I645" i="1"/>
  <c r="C642" i="1"/>
  <c r="C645" i="1" s="1"/>
  <c r="C511" i="1"/>
  <c r="C466" i="1"/>
  <c r="P537" i="1"/>
  <c r="B573" i="1"/>
  <c r="B558" i="1"/>
  <c r="M640" i="1"/>
  <c r="M639" i="1"/>
  <c r="M433" i="1"/>
  <c r="K545" i="1"/>
  <c r="H658" i="1"/>
  <c r="H597" i="1"/>
  <c r="H642" i="1"/>
  <c r="H645" i="1" s="1"/>
  <c r="H511" i="1"/>
  <c r="H466" i="1"/>
  <c r="F645" i="1"/>
  <c r="K650" i="1"/>
  <c r="K656" i="1"/>
  <c r="K653" i="1"/>
  <c r="C573" i="1"/>
  <c r="C558" i="1"/>
  <c r="K571" i="1"/>
  <c r="K556" i="1"/>
  <c r="O713" i="1"/>
  <c r="Q712" i="1"/>
  <c r="Q713" i="1" s="1"/>
  <c r="I685" i="1"/>
  <c r="I687" i="1" s="1"/>
  <c r="J684" i="1"/>
  <c r="K692" i="1"/>
  <c r="J693" i="1"/>
  <c r="J695" i="1" s="1"/>
  <c r="L573" i="1"/>
  <c r="L558" i="1"/>
  <c r="K521" i="1"/>
  <c r="F597" i="1"/>
  <c r="F642" i="1"/>
  <c r="F511" i="1"/>
  <c r="F466" i="1"/>
  <c r="I597" i="1"/>
  <c r="I642" i="1"/>
  <c r="I511" i="1"/>
  <c r="I658" i="1"/>
  <c r="I466" i="1"/>
  <c r="G568" i="1"/>
  <c r="G573" i="1"/>
  <c r="G558" i="1"/>
  <c r="L650" i="1"/>
  <c r="L656" i="1"/>
  <c r="L663" i="1" s="1"/>
  <c r="L653" i="1"/>
  <c r="N642" i="1"/>
  <c r="N645" i="1" s="1"/>
  <c r="N511" i="1"/>
  <c r="N466" i="1"/>
  <c r="J504" i="1"/>
  <c r="F417" i="1"/>
  <c r="AT125" i="1"/>
  <c r="F429" i="1" s="1"/>
  <c r="Q512" i="1"/>
  <c r="Q551" i="1"/>
  <c r="Q513" i="1"/>
  <c r="P573" i="1"/>
  <c r="P558" i="1"/>
  <c r="C570" i="1"/>
  <c r="C555" i="1"/>
  <c r="G521" i="1"/>
  <c r="F572" i="1"/>
  <c r="F557" i="1"/>
  <c r="H417" i="1"/>
  <c r="AL125" i="1"/>
  <c r="H429" i="1" s="1"/>
  <c r="J545" i="1"/>
  <c r="I571" i="1"/>
  <c r="I556" i="1"/>
  <c r="O570" i="1"/>
  <c r="O555" i="1"/>
  <c r="Q723" i="1"/>
  <c r="Q722" i="1"/>
  <c r="G656" i="1"/>
  <c r="G653" i="1"/>
  <c r="G650" i="1"/>
  <c r="E673" i="1"/>
  <c r="E675" i="1" s="1"/>
  <c r="F672" i="1"/>
  <c r="N530" i="1"/>
  <c r="N529" i="1"/>
  <c r="E556" i="1"/>
  <c r="E571" i="1"/>
  <c r="Q570" i="1"/>
  <c r="Q555" i="1"/>
  <c r="E658" i="1"/>
  <c r="H589" i="1"/>
  <c r="K597" i="1"/>
  <c r="P572" i="1"/>
  <c r="P557" i="1"/>
  <c r="J558" i="1"/>
  <c r="J573" i="1"/>
  <c r="Q522" i="1"/>
  <c r="I555" i="1"/>
  <c r="I570" i="1"/>
  <c r="K568" i="1"/>
  <c r="K572" i="1"/>
  <c r="K557" i="1"/>
  <c r="B512" i="1"/>
  <c r="B551" i="1"/>
  <c r="D537" i="1"/>
  <c r="V125" i="1"/>
  <c r="L429" i="1" s="1"/>
  <c r="L417" i="1"/>
  <c r="D573" i="1"/>
  <c r="D558" i="1"/>
  <c r="J571" i="1"/>
  <c r="J556" i="1"/>
  <c r="N417" i="1"/>
  <c r="N125" i="1"/>
  <c r="N429" i="1" s="1"/>
  <c r="P640" i="1"/>
  <c r="P639" i="1"/>
  <c r="P433" i="1"/>
  <c r="F639" i="1"/>
  <c r="F640" i="1"/>
  <c r="F433" i="1"/>
  <c r="F545" i="1"/>
  <c r="P574" i="1" l="1"/>
  <c r="P552" i="1"/>
  <c r="P559" i="1"/>
  <c r="G681" i="1"/>
  <c r="G683" i="1" s="1"/>
  <c r="H680" i="1"/>
  <c r="O512" i="1"/>
  <c r="O551" i="1"/>
  <c r="O513" i="1"/>
  <c r="N696" i="1"/>
  <c r="M697" i="1"/>
  <c r="M699" i="1" s="1"/>
  <c r="L692" i="1"/>
  <c r="K693" i="1"/>
  <c r="K695" i="1" s="1"/>
  <c r="M701" i="1"/>
  <c r="M703" i="1" s="1"/>
  <c r="N700" i="1"/>
  <c r="N650" i="1"/>
  <c r="N656" i="1"/>
  <c r="N663" i="1" s="1"/>
  <c r="N653" i="1"/>
  <c r="Q552" i="1"/>
  <c r="Q559" i="1"/>
  <c r="Q553" i="1"/>
  <c r="Q574" i="1"/>
  <c r="F673" i="1"/>
  <c r="F675" i="1" s="1"/>
  <c r="G672" i="1"/>
  <c r="K663" i="1"/>
  <c r="F663" i="1"/>
  <c r="J663" i="1"/>
  <c r="C663" i="1"/>
  <c r="Q432" i="1"/>
  <c r="Q429" i="1"/>
  <c r="L645" i="1"/>
  <c r="O650" i="1"/>
  <c r="O663" i="1" s="1"/>
  <c r="L513" i="1"/>
  <c r="L512" i="1"/>
  <c r="L551" i="1"/>
  <c r="D512" i="1"/>
  <c r="D551" i="1"/>
  <c r="D513" i="1"/>
  <c r="H663" i="1"/>
  <c r="O709" i="1"/>
  <c r="Q708" i="1"/>
  <c r="Q709" i="1" s="1"/>
  <c r="B574" i="1"/>
  <c r="B552" i="1"/>
  <c r="B559" i="1"/>
  <c r="I551" i="1"/>
  <c r="I513" i="1"/>
  <c r="I512" i="1"/>
  <c r="J685" i="1"/>
  <c r="J687" i="1" s="1"/>
  <c r="K684" i="1"/>
  <c r="M705" i="1"/>
  <c r="M707" i="1" s="1"/>
  <c r="N704" i="1"/>
  <c r="P711" i="1"/>
  <c r="P710" i="1"/>
  <c r="Q650" i="1"/>
  <c r="Q653" i="1"/>
  <c r="Q656" i="1"/>
  <c r="G663" i="1"/>
  <c r="G551" i="1"/>
  <c r="G513" i="1"/>
  <c r="G512" i="1"/>
  <c r="N513" i="1"/>
  <c r="N512" i="1"/>
  <c r="N551" i="1"/>
  <c r="Q715" i="1"/>
  <c r="Q714" i="1"/>
  <c r="H551" i="1"/>
  <c r="H513" i="1"/>
  <c r="H512" i="1"/>
  <c r="P663" i="1"/>
  <c r="O714" i="1"/>
  <c r="O715" i="1"/>
  <c r="C512" i="1"/>
  <c r="C551" i="1"/>
  <c r="C513" i="1"/>
  <c r="K513" i="1"/>
  <c r="K512" i="1"/>
  <c r="K551" i="1"/>
  <c r="K688" i="1"/>
  <c r="J689" i="1"/>
  <c r="J691" i="1" s="1"/>
  <c r="P650" i="1"/>
  <c r="G677" i="1"/>
  <c r="G679" i="1" s="1"/>
  <c r="H676" i="1"/>
  <c r="F551" i="1"/>
  <c r="F512" i="1"/>
  <c r="F513" i="1"/>
  <c r="E512" i="1"/>
  <c r="E551" i="1"/>
  <c r="E513" i="1"/>
  <c r="P513" i="1"/>
  <c r="R658" i="1"/>
  <c r="I653" i="1"/>
  <c r="I650" i="1"/>
  <c r="I656" i="1"/>
  <c r="J551" i="1"/>
  <c r="J513" i="1"/>
  <c r="J512" i="1"/>
  <c r="M553" i="1"/>
  <c r="M574" i="1"/>
  <c r="M552" i="1"/>
  <c r="M559" i="1"/>
  <c r="L688" i="1" l="1"/>
  <c r="K689" i="1"/>
  <c r="K691" i="1" s="1"/>
  <c r="G559" i="1"/>
  <c r="G553" i="1"/>
  <c r="G574" i="1"/>
  <c r="G552" i="1"/>
  <c r="M575" i="1"/>
  <c r="M582" i="1"/>
  <c r="M633" i="1" s="1"/>
  <c r="E552" i="1"/>
  <c r="E559" i="1"/>
  <c r="E553" i="1"/>
  <c r="E574" i="1"/>
  <c r="K553" i="1"/>
  <c r="K574" i="1"/>
  <c r="K552" i="1"/>
  <c r="K559" i="1"/>
  <c r="H553" i="1"/>
  <c r="H574" i="1"/>
  <c r="H559" i="1"/>
  <c r="H552" i="1"/>
  <c r="R656" i="1"/>
  <c r="D574" i="1"/>
  <c r="D552" i="1"/>
  <c r="D559" i="1"/>
  <c r="D553" i="1"/>
  <c r="O553" i="1"/>
  <c r="O574" i="1"/>
  <c r="O552" i="1"/>
  <c r="O559" i="1"/>
  <c r="I553" i="1"/>
  <c r="I574" i="1"/>
  <c r="I552" i="1"/>
  <c r="I559" i="1"/>
  <c r="Q663" i="1"/>
  <c r="B560" i="1"/>
  <c r="B657" i="1"/>
  <c r="L553" i="1"/>
  <c r="L574" i="1"/>
  <c r="L552" i="1"/>
  <c r="L559" i="1"/>
  <c r="H672" i="1"/>
  <c r="G673" i="1"/>
  <c r="G675" i="1" s="1"/>
  <c r="H681" i="1"/>
  <c r="H683" i="1" s="1"/>
  <c r="I680" i="1"/>
  <c r="F552" i="1"/>
  <c r="F559" i="1"/>
  <c r="F553" i="1"/>
  <c r="F574" i="1"/>
  <c r="C553" i="1"/>
  <c r="C574" i="1"/>
  <c r="C552" i="1"/>
  <c r="C559" i="1"/>
  <c r="N553" i="1"/>
  <c r="N574" i="1"/>
  <c r="N552" i="1"/>
  <c r="N559" i="1"/>
  <c r="P561" i="1" s="1"/>
  <c r="N701" i="1"/>
  <c r="N703" i="1" s="1"/>
  <c r="P700" i="1"/>
  <c r="P701" i="1" s="1"/>
  <c r="O700" i="1"/>
  <c r="J553" i="1"/>
  <c r="J574" i="1"/>
  <c r="J552" i="1"/>
  <c r="J559" i="1"/>
  <c r="B575" i="1"/>
  <c r="B582" i="1"/>
  <c r="B633" i="1" s="1"/>
  <c r="P553" i="1"/>
  <c r="I663" i="1"/>
  <c r="P560" i="1"/>
  <c r="P657" i="1"/>
  <c r="I676" i="1"/>
  <c r="H677" i="1"/>
  <c r="H679" i="1" s="1"/>
  <c r="Q575" i="1"/>
  <c r="Q582" i="1"/>
  <c r="Q633" i="1" s="1"/>
  <c r="M692" i="1"/>
  <c r="L693" i="1"/>
  <c r="L695" i="1" s="1"/>
  <c r="N705" i="1"/>
  <c r="N707" i="1" s="1"/>
  <c r="P704" i="1"/>
  <c r="P705" i="1" s="1"/>
  <c r="O704" i="1"/>
  <c r="Q711" i="1"/>
  <c r="Q710" i="1"/>
  <c r="P575" i="1"/>
  <c r="P582" i="1"/>
  <c r="P633" i="1" s="1"/>
  <c r="I668" i="1"/>
  <c r="H668" i="1"/>
  <c r="G668" i="1"/>
  <c r="F668" i="1"/>
  <c r="Q668" i="1"/>
  <c r="E668" i="1"/>
  <c r="P668" i="1"/>
  <c r="D668" i="1"/>
  <c r="O668" i="1"/>
  <c r="C668" i="1"/>
  <c r="N668" i="1"/>
  <c r="B668" i="1"/>
  <c r="M668" i="1"/>
  <c r="L668" i="1"/>
  <c r="K668" i="1"/>
  <c r="J668" i="1"/>
  <c r="O711" i="1"/>
  <c r="O710" i="1"/>
  <c r="Q561" i="1"/>
  <c r="Q560" i="1"/>
  <c r="M560" i="1"/>
  <c r="M561" i="1"/>
  <c r="M657" i="1"/>
  <c r="K685" i="1"/>
  <c r="K687" i="1" s="1"/>
  <c r="L684" i="1"/>
  <c r="Q639" i="1"/>
  <c r="Q640" i="1"/>
  <c r="Q433" i="1"/>
  <c r="Q657" i="1"/>
  <c r="P696" i="1"/>
  <c r="P697" i="1" s="1"/>
  <c r="O696" i="1"/>
  <c r="N697" i="1"/>
  <c r="N699" i="1" s="1"/>
  <c r="T656" i="1"/>
  <c r="R666" i="1" s="1"/>
  <c r="L685" i="1" l="1"/>
  <c r="L687" i="1" s="1"/>
  <c r="M684" i="1"/>
  <c r="C575" i="1"/>
  <c r="C582" i="1"/>
  <c r="C633" i="1" s="1"/>
  <c r="L561" i="1"/>
  <c r="L560" i="1"/>
  <c r="L657" i="1"/>
  <c r="E561" i="1"/>
  <c r="E560" i="1"/>
  <c r="E657" i="1"/>
  <c r="J676" i="1"/>
  <c r="I677" i="1"/>
  <c r="I679" i="1" s="1"/>
  <c r="O560" i="1"/>
  <c r="O561" i="1"/>
  <c r="O657" i="1"/>
  <c r="H561" i="1"/>
  <c r="H560" i="1"/>
  <c r="H657" i="1"/>
  <c r="O701" i="1"/>
  <c r="Q700" i="1"/>
  <c r="Q701" i="1" s="1"/>
  <c r="L575" i="1"/>
  <c r="L582" i="1"/>
  <c r="L633" i="1" s="1"/>
  <c r="H575" i="1"/>
  <c r="H582" i="1"/>
  <c r="H633" i="1" s="1"/>
  <c r="P703" i="1"/>
  <c r="P702" i="1"/>
  <c r="F575" i="1"/>
  <c r="F582" i="1"/>
  <c r="F633" i="1" s="1"/>
  <c r="O575" i="1"/>
  <c r="O582" i="1"/>
  <c r="O633" i="1" s="1"/>
  <c r="Q704" i="1"/>
  <c r="Q705" i="1" s="1"/>
  <c r="O705" i="1"/>
  <c r="N560" i="1"/>
  <c r="N561" i="1"/>
  <c r="N657" i="1"/>
  <c r="F561" i="1"/>
  <c r="F560" i="1"/>
  <c r="F657" i="1"/>
  <c r="K561" i="1"/>
  <c r="K560" i="1"/>
  <c r="K657" i="1"/>
  <c r="Q696" i="1"/>
  <c r="Q697" i="1" s="1"/>
  <c r="O697" i="1"/>
  <c r="P707" i="1"/>
  <c r="P706" i="1"/>
  <c r="G575" i="1"/>
  <c r="G582" i="1"/>
  <c r="G633" i="1" s="1"/>
  <c r="P698" i="1"/>
  <c r="P699" i="1"/>
  <c r="N575" i="1"/>
  <c r="N582" i="1"/>
  <c r="N633" i="1" s="1"/>
  <c r="D561" i="1"/>
  <c r="D560" i="1"/>
  <c r="D657" i="1"/>
  <c r="K575" i="1"/>
  <c r="K582" i="1"/>
  <c r="K633" i="1" s="1"/>
  <c r="I681" i="1"/>
  <c r="I683" i="1" s="1"/>
  <c r="J680" i="1"/>
  <c r="I561" i="1"/>
  <c r="I560" i="1"/>
  <c r="I657" i="1"/>
  <c r="G561" i="1"/>
  <c r="G560" i="1"/>
  <c r="G657" i="1"/>
  <c r="N692" i="1"/>
  <c r="M693" i="1"/>
  <c r="M695" i="1" s="1"/>
  <c r="J561" i="1"/>
  <c r="J560" i="1"/>
  <c r="J657" i="1"/>
  <c r="D575" i="1"/>
  <c r="D582" i="1"/>
  <c r="D633" i="1" s="1"/>
  <c r="C560" i="1"/>
  <c r="C561" i="1"/>
  <c r="C657" i="1"/>
  <c r="I575" i="1"/>
  <c r="I582" i="1"/>
  <c r="I633" i="1" s="1"/>
  <c r="E575" i="1"/>
  <c r="E582" i="1"/>
  <c r="E633" i="1" s="1"/>
  <c r="J575" i="1"/>
  <c r="J582" i="1"/>
  <c r="J633" i="1" s="1"/>
  <c r="I672" i="1"/>
  <c r="H673" i="1"/>
  <c r="H675" i="1" s="1"/>
  <c r="F666" i="1"/>
  <c r="Q666" i="1"/>
  <c r="E666" i="1"/>
  <c r="P666" i="1"/>
  <c r="D666" i="1"/>
  <c r="O666" i="1"/>
  <c r="C666" i="1"/>
  <c r="N666" i="1"/>
  <c r="B666" i="1"/>
  <c r="M666" i="1"/>
  <c r="L666" i="1"/>
  <c r="K666" i="1"/>
  <c r="J666" i="1"/>
  <c r="I666" i="1"/>
  <c r="H666" i="1"/>
  <c r="G666" i="1"/>
  <c r="M688" i="1"/>
  <c r="L689" i="1"/>
  <c r="L691" i="1" s="1"/>
  <c r="J677" i="1" l="1"/>
  <c r="J679" i="1" s="1"/>
  <c r="K676" i="1"/>
  <c r="J681" i="1"/>
  <c r="J683" i="1" s="1"/>
  <c r="K680" i="1"/>
  <c r="J672" i="1"/>
  <c r="I673" i="1"/>
  <c r="I675" i="1" s="1"/>
  <c r="O707" i="1"/>
  <c r="O706" i="1"/>
  <c r="Q703" i="1"/>
  <c r="Q702" i="1"/>
  <c r="O698" i="1"/>
  <c r="O699" i="1"/>
  <c r="Q706" i="1"/>
  <c r="Q707" i="1"/>
  <c r="O703" i="1"/>
  <c r="O702" i="1"/>
  <c r="Q698" i="1"/>
  <c r="Q699" i="1"/>
  <c r="P692" i="1"/>
  <c r="P693" i="1" s="1"/>
  <c r="O692" i="1"/>
  <c r="N693" i="1"/>
  <c r="N695" i="1" s="1"/>
  <c r="R657" i="1"/>
  <c r="N688" i="1"/>
  <c r="M689" i="1"/>
  <c r="M691" i="1" s="1"/>
  <c r="M685" i="1"/>
  <c r="M687" i="1" s="1"/>
  <c r="N684" i="1"/>
  <c r="J673" i="1" l="1"/>
  <c r="J675" i="1" s="1"/>
  <c r="K672" i="1"/>
  <c r="P688" i="1"/>
  <c r="P689" i="1" s="1"/>
  <c r="O688" i="1"/>
  <c r="N689" i="1"/>
  <c r="N691" i="1" s="1"/>
  <c r="M667" i="1"/>
  <c r="M670" i="1" s="1"/>
  <c r="L667" i="1"/>
  <c r="L670" i="1" s="1"/>
  <c r="K667" i="1"/>
  <c r="K670" i="1" s="1"/>
  <c r="J667" i="1"/>
  <c r="J670" i="1" s="1"/>
  <c r="I667" i="1"/>
  <c r="I670" i="1" s="1"/>
  <c r="H667" i="1"/>
  <c r="H670" i="1" s="1"/>
  <c r="G667" i="1"/>
  <c r="G670" i="1" s="1"/>
  <c r="F667" i="1"/>
  <c r="F670" i="1" s="1"/>
  <c r="Q667" i="1"/>
  <c r="Q670" i="1" s="1"/>
  <c r="E667" i="1"/>
  <c r="E670" i="1" s="1"/>
  <c r="P667" i="1"/>
  <c r="P670" i="1" s="1"/>
  <c r="D667" i="1"/>
  <c r="D670" i="1" s="1"/>
  <c r="O667" i="1"/>
  <c r="O670" i="1" s="1"/>
  <c r="C667" i="1"/>
  <c r="C670" i="1" s="1"/>
  <c r="N667" i="1"/>
  <c r="N670" i="1" s="1"/>
  <c r="B667" i="1"/>
  <c r="B670" i="1" s="1"/>
  <c r="K681" i="1"/>
  <c r="K683" i="1" s="1"/>
  <c r="L680" i="1"/>
  <c r="O693" i="1"/>
  <c r="Q692" i="1"/>
  <c r="Q693" i="1" s="1"/>
  <c r="K677" i="1"/>
  <c r="K679" i="1" s="1"/>
  <c r="L676" i="1"/>
  <c r="P695" i="1"/>
  <c r="P694" i="1"/>
  <c r="P684" i="1"/>
  <c r="P685" i="1" s="1"/>
  <c r="N685" i="1"/>
  <c r="N687" i="1" s="1"/>
  <c r="O684" i="1"/>
  <c r="M680" i="1" l="1"/>
  <c r="L681" i="1"/>
  <c r="L683" i="1" s="1"/>
  <c r="O695" i="1"/>
  <c r="O694" i="1"/>
  <c r="Q684" i="1"/>
  <c r="Q685" i="1" s="1"/>
  <c r="O685" i="1"/>
  <c r="P687" i="1"/>
  <c r="P686" i="1"/>
  <c r="O689" i="1"/>
  <c r="Q688" i="1"/>
  <c r="Q689" i="1" s="1"/>
  <c r="P690" i="1"/>
  <c r="P691" i="1"/>
  <c r="K673" i="1"/>
  <c r="K675" i="1" s="1"/>
  <c r="L672" i="1"/>
  <c r="L677" i="1"/>
  <c r="L679" i="1" s="1"/>
  <c r="M676" i="1"/>
  <c r="Q694" i="1"/>
  <c r="Q695" i="1"/>
  <c r="Q690" i="1" l="1"/>
  <c r="Q691" i="1"/>
  <c r="O690" i="1"/>
  <c r="O691" i="1"/>
  <c r="O687" i="1"/>
  <c r="O686" i="1"/>
  <c r="Q686" i="1"/>
  <c r="Q687" i="1"/>
  <c r="M677" i="1"/>
  <c r="M679" i="1" s="1"/>
  <c r="N676" i="1"/>
  <c r="L673" i="1"/>
  <c r="L675" i="1" s="1"/>
  <c r="M672" i="1"/>
  <c r="M681" i="1"/>
  <c r="M683" i="1" s="1"/>
  <c r="N680" i="1"/>
  <c r="M673" i="1" l="1"/>
  <c r="M675" i="1" s="1"/>
  <c r="N672" i="1"/>
  <c r="N677" i="1"/>
  <c r="N679" i="1" s="1"/>
  <c r="P676" i="1"/>
  <c r="P677" i="1" s="1"/>
  <c r="O676" i="1"/>
  <c r="N681" i="1"/>
  <c r="N683" i="1" s="1"/>
  <c r="P680" i="1"/>
  <c r="P681" i="1" s="1"/>
  <c r="O680" i="1"/>
  <c r="N673" i="1" l="1"/>
  <c r="N675" i="1" s="1"/>
  <c r="P672" i="1"/>
  <c r="P673" i="1" s="1"/>
  <c r="O672" i="1"/>
  <c r="P678" i="1"/>
  <c r="P679" i="1"/>
  <c r="O681" i="1"/>
  <c r="Q680" i="1"/>
  <c r="Q681" i="1" s="1"/>
  <c r="P683" i="1"/>
  <c r="P682" i="1"/>
  <c r="O677" i="1"/>
  <c r="Q676" i="1"/>
  <c r="Q677" i="1" s="1"/>
  <c r="Q679" i="1" l="1"/>
  <c r="Q678" i="1"/>
  <c r="O678" i="1"/>
  <c r="O679" i="1"/>
  <c r="Q683" i="1"/>
  <c r="Q682" i="1"/>
  <c r="O682" i="1"/>
  <c r="O683" i="1"/>
  <c r="O673" i="1"/>
  <c r="Q672" i="1"/>
  <c r="Q673" i="1" s="1"/>
  <c r="P675" i="1"/>
  <c r="P674" i="1"/>
  <c r="Q674" i="1" l="1"/>
  <c r="Q675" i="1"/>
  <c r="O674" i="1"/>
  <c r="O67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Prapas Boonchuen</author>
  </authors>
  <commentList>
    <comment ref="N793" authorId="0" shapeId="0" xr:uid="{2C97E46B-8238-4B04-A288-3CD7CEF4A5CB}">
      <text>
        <r>
          <rPr>
            <b/>
            <sz val="9"/>
            <color indexed="81"/>
            <rFont val="Tahoma"/>
            <family val="2"/>
          </rPr>
          <t xml:space="preserve">Covid Effect
</t>
        </r>
      </text>
    </comment>
    <comment ref="N799" authorId="0" shapeId="0" xr:uid="{BC4C1EC2-BC2A-445A-A76F-FFCE07FFFBEF}">
      <text>
        <r>
          <rPr>
            <b/>
            <sz val="9"/>
            <color indexed="81"/>
            <rFont val="Tahoma"/>
            <family val="2"/>
          </rPr>
          <t xml:space="preserve">Covid Effect
</t>
        </r>
      </text>
    </comment>
    <comment ref="K820" authorId="0" shapeId="0" xr:uid="{F382799F-B804-4D6A-8AFE-BF27F179CFC5}">
      <text>
        <r>
          <rPr>
            <b/>
            <sz val="9"/>
            <color indexed="81"/>
            <rFont val="Tahoma"/>
            <family val="2"/>
          </rPr>
          <t>- Oil Price made Logistic cost higher</t>
        </r>
      </text>
    </comment>
    <comment ref="L820" authorId="0" shapeId="0" xr:uid="{38DE1B02-966B-4C9E-AE2D-E672069E0BFF}">
      <text>
        <r>
          <rPr>
            <b/>
            <sz val="9"/>
            <color indexed="81"/>
            <rFont val="Tahoma"/>
            <family val="2"/>
          </rPr>
          <t xml:space="preserve">- Low GPM Product Revenue Risen
&gt; Cigarett, Alcohol, Online Games Card
</t>
        </r>
      </text>
    </comment>
    <comment ref="M820" authorId="0" shapeId="0" xr:uid="{0AFF1A70-2499-400D-A4D3-01D0E4EC6AD5}">
      <text>
        <r>
          <rPr>
            <b/>
            <sz val="9"/>
            <color indexed="81"/>
            <rFont val="Tahoma"/>
            <family val="2"/>
          </rPr>
          <t xml:space="preserve">- High GPM products revenue risen
- Food, Ready to Eat
</t>
        </r>
      </text>
    </comment>
  </commentList>
</comments>
</file>

<file path=xl/sharedStrings.xml><?xml version="1.0" encoding="utf-8"?>
<sst xmlns="http://schemas.openxmlformats.org/spreadsheetml/2006/main" count="1113" uniqueCount="491">
  <si>
    <t>Balance Sheet</t>
  </si>
  <si>
    <t/>
  </si>
  <si>
    <t>Q1/2023</t>
  </si>
  <si>
    <t>Yearly/2022</t>
  </si>
  <si>
    <t>Q3/2022</t>
  </si>
  <si>
    <t>Q2/2022</t>
  </si>
  <si>
    <t>Q1/2022</t>
  </si>
  <si>
    <t>Yearly/2021</t>
  </si>
  <si>
    <t>Q3/2021</t>
  </si>
  <si>
    <t>Q2/2021</t>
  </si>
  <si>
    <t>Q1/2021</t>
  </si>
  <si>
    <t>Yearly/2020</t>
  </si>
  <si>
    <t>Q3/2020</t>
  </si>
  <si>
    <t>Q2/2020</t>
  </si>
  <si>
    <t>Q1/2020</t>
  </si>
  <si>
    <t>Yearly/2019</t>
  </si>
  <si>
    <t>Q3/2019</t>
  </si>
  <si>
    <t>Q2/2019</t>
  </si>
  <si>
    <t>Q1/2019</t>
  </si>
  <si>
    <t>Yearly/2018</t>
  </si>
  <si>
    <t>Q3/2018</t>
  </si>
  <si>
    <t>Q2/2018</t>
  </si>
  <si>
    <t>Q1/2018</t>
  </si>
  <si>
    <t>Yearly/2017</t>
  </si>
  <si>
    <t>Q3/2017</t>
  </si>
  <si>
    <t>Q2/2017</t>
  </si>
  <si>
    <t>Q1/2017</t>
  </si>
  <si>
    <t>Yearly/2016</t>
  </si>
  <si>
    <t>Q3/2016</t>
  </si>
  <si>
    <t>Q2/2016</t>
  </si>
  <si>
    <t>Q1/2016</t>
  </si>
  <si>
    <t>Yearly/2015</t>
  </si>
  <si>
    <t>Q3/2015</t>
  </si>
  <si>
    <t>Q2/2015</t>
  </si>
  <si>
    <t>Q1/2015</t>
  </si>
  <si>
    <t>Yearly/2014</t>
  </si>
  <si>
    <t>Q3/2014</t>
  </si>
  <si>
    <t>Q2/2014</t>
  </si>
  <si>
    <t>Q1/2014</t>
  </si>
  <si>
    <t>Yearly/2013</t>
  </si>
  <si>
    <t>Q3/2013</t>
  </si>
  <si>
    <t>Q2/2013</t>
  </si>
  <si>
    <t>Q1/2013</t>
  </si>
  <si>
    <t>Yearly/2012</t>
  </si>
  <si>
    <t>Q3/2012</t>
  </si>
  <si>
    <t>Q2/2012</t>
  </si>
  <si>
    <t>Q1/2012</t>
  </si>
  <si>
    <t>Yearly/2011</t>
  </si>
  <si>
    <t>Q3/2011</t>
  </si>
  <si>
    <t>Q2/2011</t>
  </si>
  <si>
    <t>Q1/2011</t>
  </si>
  <si>
    <t>Yearly/2010</t>
  </si>
  <si>
    <t>Q3/2010</t>
  </si>
  <si>
    <t>Q2/2010</t>
  </si>
  <si>
    <t>Q1/2010</t>
  </si>
  <si>
    <t>Yearly/2009</t>
  </si>
  <si>
    <t>Q3/2009</t>
  </si>
  <si>
    <t>Q2/2009</t>
  </si>
  <si>
    <t>Q1/2009</t>
  </si>
  <si>
    <t>Yearly/2008</t>
  </si>
  <si>
    <t>Q3/2008</t>
  </si>
  <si>
    <t>Q2/2008</t>
  </si>
  <si>
    <t>Q1/2008</t>
  </si>
  <si>
    <t xml:space="preserve"> Assets</t>
  </si>
  <si>
    <t xml:space="preserve"> Current Assets</t>
  </si>
  <si>
    <t xml:space="preserve">    Cash And Cash Equivalents</t>
  </si>
  <si>
    <t xml:space="preserve">    Short-Term Investments - Net</t>
  </si>
  <si>
    <t xml:space="preserve">    Trade And Other Receivables - Current - Net</t>
  </si>
  <si>
    <t xml:space="preserve">      Other Parties</t>
  </si>
  <si>
    <t xml:space="preserve">      Other Current Receivables</t>
  </si>
  <si>
    <t xml:space="preserve">    Inventories - Net</t>
  </si>
  <si>
    <t xml:space="preserve">      Finished Goods</t>
  </si>
  <si>
    <t xml:space="preserve">    Derivative Assets - Current</t>
  </si>
  <si>
    <t xml:space="preserve">    Other Current Assets</t>
  </si>
  <si>
    <t xml:space="preserve">      Other Current Assets - Others</t>
  </si>
  <si>
    <t xml:space="preserve">    Total Current Assets</t>
  </si>
  <si>
    <t xml:space="preserve"> Non-Current Assets</t>
  </si>
  <si>
    <t xml:space="preserve">    Trade And Other Receivables - Non-Current - Net</t>
  </si>
  <si>
    <t xml:space="preserve">      Other Non-Current Receivables</t>
  </si>
  <si>
    <t xml:space="preserve">    Long-Term Investments - Net</t>
  </si>
  <si>
    <t xml:space="preserve">      Investment In Debt Instruments Measured At Amortised Cost - Net</t>
  </si>
  <si>
    <t xml:space="preserve">      Investment In Equity Instruments Measured At Fair Value Through Other Comprehensive Income</t>
  </si>
  <si>
    <t xml:space="preserve">    Long-Term Investments - Net (Amended Account)</t>
  </si>
  <si>
    <t xml:space="preserve">    Investment In Subsidiaries, Associates And Joint Ventures Using The Equity Method - Net</t>
  </si>
  <si>
    <t xml:space="preserve">      Investment In Associates</t>
  </si>
  <si>
    <t xml:space="preserve">      Investment In Joint Ventures</t>
  </si>
  <si>
    <t xml:space="preserve">    Investment In Subsidiaries, Associates And Joint Ventures Using Other Methods - Net</t>
  </si>
  <si>
    <t xml:space="preserve">    Derivative Assets - Non-Current</t>
  </si>
  <si>
    <t xml:space="preserve">    Other Non-Current Financial Assets</t>
  </si>
  <si>
    <t xml:space="preserve">      Deposits</t>
  </si>
  <si>
    <t xml:space="preserve">    Investment Properties - Net</t>
  </si>
  <si>
    <t xml:space="preserve">    Property, Plant And Equipment - Net</t>
  </si>
  <si>
    <t xml:space="preserve">    Right-Of-Use Assets - Net</t>
  </si>
  <si>
    <t xml:space="preserve">    Intangible Assets - Net</t>
  </si>
  <si>
    <t xml:space="preserve">      Intangible Assets - Others</t>
  </si>
  <si>
    <t xml:space="preserve">    Goodwill - Net</t>
  </si>
  <si>
    <t xml:space="preserve">    Deferred Tax Assets</t>
  </si>
  <si>
    <t xml:space="preserve">    Other Non-Current Assets</t>
  </si>
  <si>
    <t xml:space="preserve">      Other Non-Current Assets - Others</t>
  </si>
  <si>
    <t xml:space="preserve">    Total Non-Current Assets</t>
  </si>
  <si>
    <t xml:space="preserve">    Total Assets</t>
  </si>
  <si>
    <t xml:space="preserve"> Liabilities</t>
  </si>
  <si>
    <t xml:space="preserve"> Current Liabilities</t>
  </si>
  <si>
    <t xml:space="preserve">    Bank Overdrafts And Short-Term Borrowings From Financial Institutions</t>
  </si>
  <si>
    <t xml:space="preserve">    Trade And Other Payables - Current</t>
  </si>
  <si>
    <t xml:space="preserve">      Other Current Payables</t>
  </si>
  <si>
    <t xml:space="preserve">    Short-Term Borrowings</t>
  </si>
  <si>
    <t xml:space="preserve">      Related Parties</t>
  </si>
  <si>
    <t xml:space="preserve">    Current Portion Of Long-Term Debts</t>
  </si>
  <si>
    <t xml:space="preserve">      Financial Institutions</t>
  </si>
  <si>
    <t xml:space="preserve">      Bonds</t>
  </si>
  <si>
    <t xml:space="preserve">      Current Portion Of Long-Term Debts - Others</t>
  </si>
  <si>
    <t xml:space="preserve">    Derivative Liabilities - Current</t>
  </si>
  <si>
    <t xml:space="preserve">    Contract Liabilities And Unearned Rental Income - Current</t>
  </si>
  <si>
    <t xml:space="preserve">      Contract Liabilities And Unearned Rental Income - Others</t>
  </si>
  <si>
    <t xml:space="preserve">    Current Portion Of Lease Liabilities</t>
  </si>
  <si>
    <t xml:space="preserve">    Income Tax Payable</t>
  </si>
  <si>
    <t xml:space="preserve">    Other Current Liabilities</t>
  </si>
  <si>
    <t xml:space="preserve">    Total Current Liabilities</t>
  </si>
  <si>
    <t xml:space="preserve"> Non-Current Liabilities</t>
  </si>
  <si>
    <t xml:space="preserve">    Non-Current Portion Of Long-Term Debts</t>
  </si>
  <si>
    <t xml:space="preserve">      Non-Current Portion Of Long-Term Debts - Others</t>
  </si>
  <si>
    <t xml:space="preserve">    Non-Current Portion Of Lease Liabilities</t>
  </si>
  <si>
    <t xml:space="preserve">    Derivative Liabilities - Non-Current</t>
  </si>
  <si>
    <t xml:space="preserve">    Other Non-Current Financial Liabilities</t>
  </si>
  <si>
    <t xml:space="preserve">      Other Non-Current Financial Liabilities - Others</t>
  </si>
  <si>
    <t xml:space="preserve">    Long-Term Provisions</t>
  </si>
  <si>
    <t xml:space="preserve">    Provisions For Employee Benefit Obligations - Non-Current</t>
  </si>
  <si>
    <t xml:space="preserve">    Deferred Tax Liabilities</t>
  </si>
  <si>
    <t xml:space="preserve">    Other Non-Current Liabilities</t>
  </si>
  <si>
    <t xml:space="preserve">    Total Non-Current Liabilities</t>
  </si>
  <si>
    <t xml:space="preserve">    Total Liabilities</t>
  </si>
  <si>
    <t xml:space="preserve"> Equity</t>
  </si>
  <si>
    <t xml:space="preserve">    Authorised Share Capital</t>
  </si>
  <si>
    <t xml:space="preserve">      Authorised Ordinary Shares</t>
  </si>
  <si>
    <t xml:space="preserve">    Issued And Paid-Up Share Capital</t>
  </si>
  <si>
    <t xml:space="preserve">      Paid-Up Ordinary Shares</t>
  </si>
  <si>
    <t xml:space="preserve">    Premium (Discount) On Share Capital</t>
  </si>
  <si>
    <t xml:space="preserve">      Premium (Discount) On Ordinary Shares</t>
  </si>
  <si>
    <t xml:space="preserve">    Perpetual Bonds</t>
  </si>
  <si>
    <t xml:space="preserve">    Retained Earnings (Deficits)</t>
  </si>
  <si>
    <t xml:space="preserve">      Retained Earnings - Appropriated</t>
  </si>
  <si>
    <t xml:space="preserve">        Legal And Statutory Reserves</t>
  </si>
  <si>
    <t xml:space="preserve">      Retained Earnings (Deficits) - Unappropriated</t>
  </si>
  <si>
    <t xml:space="preserve">    Other Components Of Equity</t>
  </si>
  <si>
    <t xml:space="preserve">      Surplus (Deficits)</t>
  </si>
  <si>
    <t xml:space="preserve">        Surplus (Deficits) From Business Combinations Under Common Control</t>
  </si>
  <si>
    <t xml:space="preserve">        Surplus (Deficits) From Changes In Interest In Subsidiaries</t>
  </si>
  <si>
    <t xml:space="preserve">        Surplus (Deficits) - Others</t>
  </si>
  <si>
    <t xml:space="preserve">      Currency Translation Adjustments</t>
  </si>
  <si>
    <t xml:space="preserve">      Other Components Of Equity - Others</t>
  </si>
  <si>
    <t xml:space="preserve">    Equity Attributable To Owners Of The Parent</t>
  </si>
  <si>
    <t xml:space="preserve">    Non-Controlling Interests</t>
  </si>
  <si>
    <t xml:space="preserve">    Total Equity</t>
  </si>
  <si>
    <t xml:space="preserve">    Total Liabilities And Equity</t>
  </si>
  <si>
    <t>Financial Statement (Full Version):</t>
  </si>
  <si>
    <t>31/03/23</t>
  </si>
  <si>
    <t>31/12/22</t>
  </si>
  <si>
    <t>30/09/22</t>
  </si>
  <si>
    <t>30/06/22</t>
  </si>
  <si>
    <t>31/03/22</t>
  </si>
  <si>
    <t>31/12/21</t>
  </si>
  <si>
    <t>30/09/21</t>
  </si>
  <si>
    <t>30/06/21</t>
  </si>
  <si>
    <t>31/03/21</t>
  </si>
  <si>
    <t>31/12/20</t>
  </si>
  <si>
    <t>30/09/20</t>
  </si>
  <si>
    <t>30/06/20</t>
  </si>
  <si>
    <t>31/03/20</t>
  </si>
  <si>
    <t>31/12/19</t>
  </si>
  <si>
    <t>30/09/19</t>
  </si>
  <si>
    <t>30/06/19</t>
  </si>
  <si>
    <t>31/03/19</t>
  </si>
  <si>
    <t>31/12/18</t>
  </si>
  <si>
    <t>30/09/18</t>
  </si>
  <si>
    <t>30/06/18</t>
  </si>
  <si>
    <t>31/03/18</t>
  </si>
  <si>
    <t>31/12/17</t>
  </si>
  <si>
    <t>30/09/17</t>
  </si>
  <si>
    <t>30/06/17</t>
  </si>
  <si>
    <t>31/03/17</t>
  </si>
  <si>
    <t>31/12/16</t>
  </si>
  <si>
    <t>30/09/16</t>
  </si>
  <si>
    <t>30/06/16</t>
  </si>
  <si>
    <t>31/03/16</t>
  </si>
  <si>
    <t>31/12/15</t>
  </si>
  <si>
    <t>30/09/15</t>
  </si>
  <si>
    <t>30/06/15</t>
  </si>
  <si>
    <t>31/03/15</t>
  </si>
  <si>
    <t>31/12/14</t>
  </si>
  <si>
    <t>30/09/14</t>
  </si>
  <si>
    <t>30/06/14</t>
  </si>
  <si>
    <t>31/03/14</t>
  </si>
  <si>
    <t>31/12/13</t>
  </si>
  <si>
    <t>30/09/13</t>
  </si>
  <si>
    <t>30/06/13</t>
  </si>
  <si>
    <t>31/03/13</t>
  </si>
  <si>
    <t>31/12/12</t>
  </si>
  <si>
    <t>30/09/12</t>
  </si>
  <si>
    <t>30/06/12</t>
  </si>
  <si>
    <t>31/03/12</t>
  </si>
  <si>
    <t>31/12/11</t>
  </si>
  <si>
    <t>30/09/11</t>
  </si>
  <si>
    <t>30/06/11</t>
  </si>
  <si>
    <t>31/03/11</t>
  </si>
  <si>
    <t>31/12/10</t>
  </si>
  <si>
    <t>30/09/10</t>
  </si>
  <si>
    <t>30/06/10</t>
  </si>
  <si>
    <t>31/03/10</t>
  </si>
  <si>
    <t>31/12/09</t>
  </si>
  <si>
    <t>30/09/09</t>
  </si>
  <si>
    <t>30/06/09</t>
  </si>
  <si>
    <t>31/03/09</t>
  </si>
  <si>
    <t>31/12/08</t>
  </si>
  <si>
    <t>30/09/08</t>
  </si>
  <si>
    <t>30/06/08</t>
  </si>
  <si>
    <t>31/03/08</t>
  </si>
  <si>
    <t>Remark:</t>
  </si>
  <si>
    <t>* This information was prepared and directly disseminated by the listed company.</t>
  </si>
  <si>
    <t>Information on the financial statements is presented according to the information that the listed companies submit on that period. The investors should study additional information from the companies' financial statements since some companies may restate the comparing financial statements on the latest financial statements.</t>
  </si>
  <si>
    <t>Short-Term Debt</t>
  </si>
  <si>
    <t>Long-Term Debt</t>
  </si>
  <si>
    <t>Total Debt</t>
  </si>
  <si>
    <t>P&amp;L</t>
  </si>
  <si>
    <t>Q4/2022</t>
  </si>
  <si>
    <t>Q4/2021</t>
  </si>
  <si>
    <t>Q4/2020</t>
  </si>
  <si>
    <t>Q4/2019</t>
  </si>
  <si>
    <t>Q4/2018</t>
  </si>
  <si>
    <t>Q4/2017</t>
  </si>
  <si>
    <t>Q4/2016</t>
  </si>
  <si>
    <t>Q4/2015</t>
  </si>
  <si>
    <t>Q4/2014</t>
  </si>
  <si>
    <t>Q4/2013</t>
  </si>
  <si>
    <t>Q4/2012</t>
  </si>
  <si>
    <t>Q4/2011</t>
  </si>
  <si>
    <t>Q4/2010</t>
  </si>
  <si>
    <t>Q4/2009</t>
  </si>
  <si>
    <t>Q4/2008</t>
  </si>
  <si>
    <t xml:space="preserve"> Statement Of Comprehensive Income</t>
  </si>
  <si>
    <t xml:space="preserve"> Revenue</t>
  </si>
  <si>
    <t xml:space="preserve">    Revenue From Operations</t>
  </si>
  <si>
    <t xml:space="preserve">      Revenue From Sales And Rendering Services</t>
  </si>
  <si>
    <t xml:space="preserve">    Interest And Dividend Income</t>
  </si>
  <si>
    <t xml:space="preserve">      Interest Income</t>
  </si>
  <si>
    <t xml:space="preserve">      Dividend Income</t>
  </si>
  <si>
    <t xml:space="preserve">    Other Income</t>
  </si>
  <si>
    <t xml:space="preserve">    Total Revenue</t>
  </si>
  <si>
    <t xml:space="preserve"> Cost And Expenses</t>
  </si>
  <si>
    <t xml:space="preserve">    Costs</t>
  </si>
  <si>
    <t xml:space="preserve">    Selling And Administrative Expenses</t>
  </si>
  <si>
    <t xml:space="preserve">      Selling Expenses</t>
  </si>
  <si>
    <t xml:space="preserve">      Administrative Expenses</t>
  </si>
  <si>
    <t xml:space="preserve">    Management And Directors' Remuneration</t>
  </si>
  <si>
    <t xml:space="preserve">    (Reversal Of) Loss On Impairment</t>
  </si>
  <si>
    <t xml:space="preserve">    Total Cost And Expenses</t>
  </si>
  <si>
    <t xml:space="preserve">    Share Of Profit (Loss) From Investments Accounted For Using The Equity Method</t>
  </si>
  <si>
    <t xml:space="preserve">    Other Gains (Losses)</t>
  </si>
  <si>
    <t xml:space="preserve">      Gains (Losses) On Foreign Currency Exchange</t>
  </si>
  <si>
    <t xml:space="preserve">      Gains (Losses) From Financial Instruments Measured At Fair Value Through Profit Or Loss</t>
  </si>
  <si>
    <t xml:space="preserve">      Other Gains (Losses) - Others</t>
  </si>
  <si>
    <t xml:space="preserve">    Profit (Loss) Before Finance Costs And Income Tax Expense</t>
  </si>
  <si>
    <t xml:space="preserve">    Finance Costs</t>
  </si>
  <si>
    <t xml:space="preserve">    Income Tax Expense</t>
  </si>
  <si>
    <t xml:space="preserve">    Profit (Loss) For The Period From Continuing Operations</t>
  </si>
  <si>
    <t xml:space="preserve">    Net Profit (Loss) For The Period</t>
  </si>
  <si>
    <t xml:space="preserve"> Other Comprehensive Income</t>
  </si>
  <si>
    <t xml:space="preserve">    Net Profit (Loss) For The Period / Profit (Loss) For The Period From Continuing Operations</t>
  </si>
  <si>
    <t xml:space="preserve"> Items That Will Be Subsequently Reclassified To Profit Or Loss</t>
  </si>
  <si>
    <t xml:space="preserve">    Gains (Losses) On Cash Flow Hedges</t>
  </si>
  <si>
    <t xml:space="preserve">    Currency Translation Adjustments</t>
  </si>
  <si>
    <t xml:space="preserve">    Share Of Other Comprehensive Income (Expense) From Subsidiaries, Associates And Joint Ventures Accounted For Using The Equity Method That Will Be Subsequently Reclassified To Profit Or Loss</t>
  </si>
  <si>
    <t xml:space="preserve">    Income Taxes Relating To Items That Will Be Subsequently Reclassified To Profit Or Loss</t>
  </si>
  <si>
    <t xml:space="preserve"> Items That Will Not Be Subsequently Reclassified To Profit Or Loss</t>
  </si>
  <si>
    <t xml:space="preserve">    Gains (Losses) On Remeasuring Investment In Equity Instruments Measured At Fair Value Through Other Comprehensive Income</t>
  </si>
  <si>
    <t xml:space="preserve">    Share Of Other Comprehensive Income (Expense) From Subsidiaries, Associates And Joint Ventures Accounted For Using The Equity Method That Will Not Be Subsequently Reclassified To Profit Or Loss</t>
  </si>
  <si>
    <t xml:space="preserve">    Remeasurement Of Employee Benefit Obligations</t>
  </si>
  <si>
    <t xml:space="preserve">    Income Taxes Relating To Items That Will Not Be Subsequently Reclassified To Profit Or Loss</t>
  </si>
  <si>
    <t xml:space="preserve">    Other Comprehensive Income (Expense) - Net Of Tax</t>
  </si>
  <si>
    <t xml:space="preserve">    Total Comprehensive Income (Expense) For The Period</t>
  </si>
  <si>
    <t xml:space="preserve"> Net Profit (Loss) Attributable To :</t>
  </si>
  <si>
    <t xml:space="preserve">      Net Profit (Loss) Attributable To : Owners Of The Parent</t>
  </si>
  <si>
    <t xml:space="preserve">      Net Profit (Loss) Attributable To : Non-Controlling Interests</t>
  </si>
  <si>
    <t xml:space="preserve"> Total Comprehensive Income (Expense) Attributable To :</t>
  </si>
  <si>
    <t xml:space="preserve">      Total Comprehensive Income (Expense) Attributable To : Owners Of The Parent</t>
  </si>
  <si>
    <t xml:space="preserve">      Total Comprehensive Income (Expense) Attributable To : Non-Controlling Interests</t>
  </si>
  <si>
    <t xml:space="preserve">    Basic Earnings (Loss) Per Share (Baht/Share)</t>
  </si>
  <si>
    <t xml:space="preserve">    Diluted Earnings (Loss) Per Share (Baht/Share)</t>
  </si>
  <si>
    <t xml:space="preserve"> Other Expenses (Edited)</t>
  </si>
  <si>
    <t>Cashflow</t>
  </si>
  <si>
    <t xml:space="preserve"> Net Cash From Operating Activities</t>
  </si>
  <si>
    <t xml:space="preserve">    Net Profit (Loss) Attributable To Owners Of The Parent For The Period</t>
  </si>
  <si>
    <t xml:space="preserve">    Depreciation And Amortisation</t>
  </si>
  <si>
    <t xml:space="preserve">      Depreciation</t>
  </si>
  <si>
    <t xml:space="preserve">      Amortisation</t>
  </si>
  <si>
    <t xml:space="preserve">    (Reversal Of) Expected Credit Losses</t>
  </si>
  <si>
    <t xml:space="preserve">    (Reversal Of) Loss From Diminution In Value Of Inventories</t>
  </si>
  <si>
    <t xml:space="preserve">    Share Of (Profit) Loss From Investments Accounted For Using The Equity Method</t>
  </si>
  <si>
    <t xml:space="preserve">    (Gains) Losses On Foreign Currency Exchange</t>
  </si>
  <si>
    <t xml:space="preserve">    (Gains) Losses On Disposal Of Investment In Subsidiaries, Associates And Joint Ventures</t>
  </si>
  <si>
    <t xml:space="preserve">    (Gains) Losses On Fair Value Adjustments Of Investments</t>
  </si>
  <si>
    <t xml:space="preserve">    (Gains) Losses On Disposal And Write-Off Of Fixed Assets</t>
  </si>
  <si>
    <t xml:space="preserve">      (Gains) Losses On Disposal Of Fixed Assets</t>
  </si>
  <si>
    <t xml:space="preserve">      Loss On Write-Off Of Fixed Assets</t>
  </si>
  <si>
    <t xml:space="preserve">    (Gains) Losses On Disposal And Write-Off Of Other Assets</t>
  </si>
  <si>
    <t xml:space="preserve">      (Gains) Losses On Disposal Of Other Assets</t>
  </si>
  <si>
    <t xml:space="preserve">      Loss On Write-Off Of Other Assets</t>
  </si>
  <si>
    <t xml:space="preserve">    (Reversal Of) Impairment Loss Of Fixed Assets</t>
  </si>
  <si>
    <t xml:space="preserve">    (Reversal Of) Loss On Impairment From Investments In Subsidiaries, Associates And Joint Ventures</t>
  </si>
  <si>
    <t xml:space="preserve">    (Reversal Of) Impairment Loss Of Other Assets</t>
  </si>
  <si>
    <t xml:space="preserve">    Dividend And Interest Income</t>
  </si>
  <si>
    <t xml:space="preserve">    Employee Benefit Expenses</t>
  </si>
  <si>
    <t xml:space="preserve">    Other Reconciliation Items</t>
  </si>
  <si>
    <t xml:space="preserve">    Cash Flows From (Used In) Operations Before Changes In Operating Assets And Liabilities</t>
  </si>
  <si>
    <t xml:space="preserve"> (Increase) Decrease In Operating Assets</t>
  </si>
  <si>
    <t xml:space="preserve">    (Increase) Decrease In Trade And Other Receivables</t>
  </si>
  <si>
    <t xml:space="preserve">    (Increase) Decrease In Inventories</t>
  </si>
  <si>
    <t xml:space="preserve">    (Increase) Decrease In Other Operating Assets</t>
  </si>
  <si>
    <t xml:space="preserve"> Increase (Decrease) In Operating Liabilities</t>
  </si>
  <si>
    <t xml:space="preserve">    Increase (Decrease) In Trade And Other Payables</t>
  </si>
  <si>
    <t xml:space="preserve">    Increase (Decrease) In Provisions For Employee Benefit Obligations</t>
  </si>
  <si>
    <t xml:space="preserve">    Increase (Decrease) In Provisions</t>
  </si>
  <si>
    <t xml:space="preserve">    Increase (Decrease) In Other Operating Liabilities</t>
  </si>
  <si>
    <t xml:space="preserve">    Cash Generated From (Used In) Operations</t>
  </si>
  <si>
    <t xml:space="preserve">    Income Tax (Paid) Received</t>
  </si>
  <si>
    <t xml:space="preserve">    Net Cash From (Used In) Operating Activities</t>
  </si>
  <si>
    <t xml:space="preserve"> Net Cash From Investing Activities</t>
  </si>
  <si>
    <t xml:space="preserve">    (Increase) Decrease In Short-Term Investments</t>
  </si>
  <si>
    <t xml:space="preserve">    Proceeds From Investment</t>
  </si>
  <si>
    <t xml:space="preserve">      Proceeds From Disposal Of Investments</t>
  </si>
  <si>
    <t xml:space="preserve">    Purchase Of Investments</t>
  </si>
  <si>
    <t xml:space="preserve">    Proceeds From Disposal Of Investment In Subsidiaries, Associates And Joint Ventures</t>
  </si>
  <si>
    <t xml:space="preserve">    Payment For Purchase Of Investment In Subsidiaries, Associates And Joint Ventures</t>
  </si>
  <si>
    <t xml:space="preserve">    Proceeds From Disposal Of Fixed Assets</t>
  </si>
  <si>
    <t xml:space="preserve">      Property, Plant And Equipment</t>
  </si>
  <si>
    <t xml:space="preserve">      Intangible Assets</t>
  </si>
  <si>
    <t xml:space="preserve">      Investment Properties</t>
  </si>
  <si>
    <t xml:space="preserve">      Right-Of-Use Assets</t>
  </si>
  <si>
    <t xml:space="preserve">    Payment For Purchase Of Fixed Assets</t>
  </si>
  <si>
    <t xml:space="preserve">    Dividend Received</t>
  </si>
  <si>
    <t xml:space="preserve">    Interest Received</t>
  </si>
  <si>
    <t xml:space="preserve">    Other Items (Investing Activities)</t>
  </si>
  <si>
    <t xml:space="preserve">    Net Cash From (Used In) Investing Activities</t>
  </si>
  <si>
    <t xml:space="preserve"> Net Cash From Financing Activities</t>
  </si>
  <si>
    <t xml:space="preserve">    Increase (Decrease) In Bank Overdrafts And Short-Term Borrowings - Financial Institutions</t>
  </si>
  <si>
    <t xml:space="preserve">    Increase (Decrease) In Short-Term Borrowings</t>
  </si>
  <si>
    <t xml:space="preserve">      Increase (Decrease) In Short-Term Borrowings - Other Parties</t>
  </si>
  <si>
    <t xml:space="preserve">    Proceeds From Borrowings</t>
  </si>
  <si>
    <t xml:space="preserve">      Proceeds From Short-Term Borrowings</t>
  </si>
  <si>
    <t xml:space="preserve">        Proceeds From Short-Term Borrowings - Financial Institutions</t>
  </si>
  <si>
    <t xml:space="preserve">        Proceeds From Short-Term Borrowings - Other Parties</t>
  </si>
  <si>
    <t xml:space="preserve">      Proceeds From Long-Term Borrowings</t>
  </si>
  <si>
    <t xml:space="preserve">        Proceeds From Long-Term Borrowings - Financial Institutions</t>
  </si>
  <si>
    <t xml:space="preserve">        Proceeds From Long-Term Borrowings - Related Parties</t>
  </si>
  <si>
    <t xml:space="preserve">        Proceeds From Long-Term Borrowings - Other Parties</t>
  </si>
  <si>
    <t xml:space="preserve">    Repayments On Borrowings</t>
  </si>
  <si>
    <t xml:space="preserve">      Repayments On Short-Term Borrowings</t>
  </si>
  <si>
    <t xml:space="preserve">        Repayments On Short-Term Borrowings - Financial Institutions</t>
  </si>
  <si>
    <t xml:space="preserve">        Repayments On Short-Term Borrowings - Other Parties</t>
  </si>
  <si>
    <t xml:space="preserve">      Repayments On Long-Term Borrowings</t>
  </si>
  <si>
    <t xml:space="preserve">        Repayments On Long-Term Borrowings - Financial Institutions</t>
  </si>
  <si>
    <t xml:space="preserve">        Repayments On Long-Term Borrowings - Related Parties</t>
  </si>
  <si>
    <t xml:space="preserve">    Repayments On Lease Liabilities</t>
  </si>
  <si>
    <t xml:space="preserve">    Proceeds From Issuance Of Debt Instruments</t>
  </si>
  <si>
    <t xml:space="preserve">    Repayments On Debt Instruments</t>
  </si>
  <si>
    <t xml:space="preserve">    Proceeds From Issuance Of Equity Instruments</t>
  </si>
  <si>
    <t xml:space="preserve">    Proceeds From Changes In Interest In Subsidiaries</t>
  </si>
  <si>
    <t xml:space="preserve">    Payments For Changes In Interest In Subsidiaries</t>
  </si>
  <si>
    <t xml:space="preserve">    Dividend Paid</t>
  </si>
  <si>
    <t xml:space="preserve">    Interest Paid</t>
  </si>
  <si>
    <t xml:space="preserve">    Other Items (Financing Activities)</t>
  </si>
  <si>
    <t xml:space="preserve">    Net Cash From (Used In) Financing Activities</t>
  </si>
  <si>
    <t xml:space="preserve">    Net Increase (Decrease) In Cash And Cash Equivalent</t>
  </si>
  <si>
    <t xml:space="preserve">    Effect Of Exchange Rate Changes On Cash And Cash Equivalents</t>
  </si>
  <si>
    <t xml:space="preserve">    Differences Of Foreign Currency Exchange On Financial Statements Translation</t>
  </si>
  <si>
    <t xml:space="preserve">    Other Items</t>
  </si>
  <si>
    <t xml:space="preserve">    Cash And Cash Equivalents, Beginning Balance</t>
  </si>
  <si>
    <t xml:space="preserve">    Cash And Cash Equivalents, Ending Balance</t>
  </si>
  <si>
    <t>Years Active</t>
  </si>
  <si>
    <t>Latest Year</t>
  </si>
  <si>
    <t>Asset</t>
  </si>
  <si>
    <t>Q1</t>
  </si>
  <si>
    <t>Q2</t>
  </si>
  <si>
    <t>Q3</t>
  </si>
  <si>
    <t>Yearly</t>
  </si>
  <si>
    <t>%Common Size</t>
  </si>
  <si>
    <t>Liabilities</t>
  </si>
  <si>
    <t>D/E Ratio</t>
  </si>
  <si>
    <t>Equity</t>
  </si>
  <si>
    <t>REVENUE STRUCTURE</t>
  </si>
  <si>
    <t>Q4</t>
  </si>
  <si>
    <t>%YOY Growth</t>
  </si>
  <si>
    <t>COGS BREAKDOWN</t>
  </si>
  <si>
    <t>Gross Profit</t>
  </si>
  <si>
    <t>%GPM</t>
  </si>
  <si>
    <t>SG&amp;A</t>
  </si>
  <si>
    <t>EBIT</t>
  </si>
  <si>
    <t>%EBIT</t>
  </si>
  <si>
    <t>EBITDA</t>
  </si>
  <si>
    <t>%EBITDA</t>
  </si>
  <si>
    <t>EBT</t>
  </si>
  <si>
    <t>%EBT</t>
  </si>
  <si>
    <t>%Tax Rate</t>
  </si>
  <si>
    <t>%NPM</t>
  </si>
  <si>
    <t>Operating Activities</t>
  </si>
  <si>
    <t>CFO/Net Profit</t>
  </si>
  <si>
    <t>Free Cash Flow</t>
  </si>
  <si>
    <t>Investing Activities</t>
  </si>
  <si>
    <t>Financial Ratio</t>
  </si>
  <si>
    <t>Profitability Ratio</t>
  </si>
  <si>
    <t>ROA</t>
  </si>
  <si>
    <t>ROIC</t>
  </si>
  <si>
    <t>ROE</t>
  </si>
  <si>
    <t>Liquidity Ratio</t>
  </si>
  <si>
    <t>Current Ratio</t>
  </si>
  <si>
    <t>Quick Ratio</t>
  </si>
  <si>
    <t>Leverage Ratio</t>
  </si>
  <si>
    <t>Debt to Equity</t>
  </si>
  <si>
    <t>Debt to Net Profit</t>
  </si>
  <si>
    <t>Efficiency Ratio</t>
  </si>
  <si>
    <t>ระยะเวลาเก็บหนี้เฉลี่ย</t>
  </si>
  <si>
    <t>ระยะเวลาขายสินค้าเฉลี่ย</t>
  </si>
  <si>
    <t>ระยะเวลาชำระหนี้เฉลี่ย</t>
  </si>
  <si>
    <t>Cash Cycle</t>
  </si>
  <si>
    <t>Market Ratio</t>
  </si>
  <si>
    <t>Common Shares</t>
  </si>
  <si>
    <t>Book Value / Share</t>
  </si>
  <si>
    <t>EPS</t>
  </si>
  <si>
    <t>EPS Growth</t>
  </si>
  <si>
    <t>Dividend per Share</t>
  </si>
  <si>
    <t>Dividend Yield</t>
  </si>
  <si>
    <t>Dividend Payout Ratio</t>
  </si>
  <si>
    <t>Market Cap</t>
  </si>
  <si>
    <t>P/BV</t>
  </si>
  <si>
    <t>P/E</t>
  </si>
  <si>
    <t>EV/EBITDA</t>
  </si>
  <si>
    <t>P/S</t>
  </si>
  <si>
    <t>Max Price</t>
  </si>
  <si>
    <t>Min Price</t>
  </si>
  <si>
    <t>CPALL</t>
  </si>
  <si>
    <t>Price</t>
  </si>
  <si>
    <t>Valuation</t>
  </si>
  <si>
    <t>PEG Ratio</t>
  </si>
  <si>
    <t>CONSENSUS</t>
  </si>
  <si>
    <t>P/BV MOS</t>
  </si>
  <si>
    <t>P/E MOS</t>
  </si>
  <si>
    <t>EV/EBITDA MOS</t>
  </si>
  <si>
    <t>P/S MOS</t>
  </si>
  <si>
    <t>CONSENSUS MOS</t>
  </si>
  <si>
    <t>AVERAGE MOS</t>
  </si>
  <si>
    <t>Backtesting</t>
  </si>
  <si>
    <t>DPS Consecutive</t>
  </si>
  <si>
    <t>Total Return</t>
  </si>
  <si>
    <t>%Total Return</t>
  </si>
  <si>
    <t>CAGR</t>
  </si>
  <si>
    <t>INCOME PROPORTION</t>
  </si>
  <si>
    <t>7-11</t>
  </si>
  <si>
    <t>Fiscal Year</t>
  </si>
  <si>
    <t>%YoY</t>
  </si>
  <si>
    <t>MAKRO</t>
  </si>
  <si>
    <t>OTHERS</t>
  </si>
  <si>
    <t>TOTAL</t>
  </si>
  <si>
    <t>SG&amp;A Breakdown</t>
  </si>
  <si>
    <t>Payroll</t>
  </si>
  <si>
    <t>Royalty Fee</t>
  </si>
  <si>
    <t>Rental, Depreciation &amp; Amortization</t>
  </si>
  <si>
    <t>Advertising</t>
  </si>
  <si>
    <t>Utilities &amp; Others</t>
  </si>
  <si>
    <t>STORE BY TYPE</t>
  </si>
  <si>
    <t>Fiscal</t>
  </si>
  <si>
    <t>COCO</t>
  </si>
  <si>
    <t>DODO</t>
  </si>
  <si>
    <t>AREA RIGHT</t>
  </si>
  <si>
    <t>%Growth</t>
  </si>
  <si>
    <t>STORE BY LOCATION</t>
  </si>
  <si>
    <t>OUTSIDE GAS STATION</t>
  </si>
  <si>
    <t>INSIDE GAS STATION</t>
  </si>
  <si>
    <t>Revenue / Branch</t>
  </si>
  <si>
    <t>PRODUCT MIX</t>
  </si>
  <si>
    <t>FOOD &amp; BEVERAGE</t>
  </si>
  <si>
    <t>SALES STATISTICS</t>
  </si>
  <si>
    <t>Same Store Sales Growth (%SSSG)</t>
  </si>
  <si>
    <t>Revenue / Branch / Day</t>
  </si>
  <si>
    <t>Average Revenue Per Unit (ARPU)</t>
  </si>
  <si>
    <t>Customers / Day</t>
  </si>
  <si>
    <t>CUSTOMERS / DAY</t>
  </si>
  <si>
    <t>7-11 Gross Profit</t>
  </si>
  <si>
    <t>7-11 GPM</t>
  </si>
  <si>
    <t>MARKET SHARES</t>
  </si>
  <si>
    <t>TESCO LOTUS EXPRESS</t>
  </si>
  <si>
    <t>FAMILY MART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</si>
</sst>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0,;\-#,##0,"/>
    <numFmt numFmtId="166" formatCode="0.0%"/>
    <numFmt numFmtId="167" formatCode="_(* #,##0_);_(* \(#,##0\);_(* &quot;-&quot;??_);_(@_)"/>
  </numFmts>
  <fonts count="20" x14ac:knownFonts="1">
    <font>
      <sz val="11"/>
      <color theme="1"/>
      <name val="Century Gothic"/>
      <family val="2"/>
    </font>
    <font>
      <sz val="11"/>
      <color rgb="FF000000"/>
      <name val="Century Gothic"/>
      <family val="2"/>
    </font>
    <font>
      <b/>
      <sz val="11"/>
      <color theme="0"/>
      <name val="Century Gothic"/>
      <family val="1"/>
    </font>
    <font>
      <sz val="11"/>
      <color theme="1"/>
      <name val="Century Gothic"/>
      <family val="2"/>
    </font>
    <font>
      <b/>
      <sz val="11"/>
      <color rgb="FF000000"/>
      <name val="Century Gothic"/>
      <family val="1"/>
    </font>
    <font>
      <sz val="11"/>
      <color rgb="FFFF0000"/>
      <name val="Century Gothic"/>
      <family val="2"/>
    </font>
    <font>
      <sz val="11"/>
      <color rgb="FF000000"/>
      <name val="Century Gothic"/>
      <family val="1"/>
    </font>
    <font>
      <sz val="11"/>
      <color theme="0"/>
      <name val="Century Gothic"/>
      <family val="1"/>
    </font>
    <font>
      <b/>
      <sz val="11"/>
      <color rgb="FF000000"/>
      <name val="Century Gothic"/>
      <family val="2"/>
    </font>
    <font>
      <b/>
      <sz val="12"/>
      <color theme="1"/>
      <name val="Century Gothic"/>
      <family val="1"/>
    </font>
    <font>
      <b/>
      <sz val="11"/>
      <color rgb="FFFFFFFF"/>
      <name val="Century Gothic"/>
      <family val="1"/>
    </font>
    <font>
      <b/>
      <sz val="11"/>
      <color rgb="FF00B050"/>
      <name val="Century Gothic"/>
      <family val="1"/>
    </font>
    <font>
      <b/>
      <sz val="11"/>
      <color theme="1"/>
      <name val="Century Gothic"/>
      <family val="1"/>
    </font>
    <font>
      <b/>
      <sz val="11"/>
      <name val="Century Gothic"/>
      <family val="1"/>
    </font>
    <font>
      <sz val="12"/>
      <color theme="1"/>
      <name val="Calibri"/>
      <family val="2"/>
      <scheme val="minor"/>
    </font>
    <font>
      <sz val="11"/>
      <color theme="1"/>
      <name val="Arial"/>
      <family val="2"/>
    </font>
    <font>
      <sz val="11"/>
      <color rgb="FF00B050"/>
      <name val="Century Gothic"/>
      <family val="1"/>
    </font>
    <font>
      <b/>
      <sz val="11"/>
      <color rgb="FFFF0000"/>
      <name val="Century Gothic"/>
      <family val="1"/>
    </font>
    <font>
      <sz val="11"/>
      <color theme="1"/>
      <name val="Century Gothic"/>
      <family val="1"/>
    </font>
    <font>
      <b/>
      <sz val="9"/>
      <color indexed="81"/>
      <name val="Tahoma"/>
      <family val="2"/>
    </font>
  </fonts>
  <fills count="22">
    <fill>
      <patternFill patternType="none"/>
    </fill>
    <fill>
      <patternFill patternType="gray125"/>
    </fill>
    <fill>
      <patternFill patternType="solid">
        <fgColor rgb="FF0070C0"/>
        <bgColor indexed="64"/>
      </patternFill>
    </fill>
    <fill>
      <patternFill patternType="solid">
        <fgColor rgb="FF92D050"/>
        <bgColor indexed="64"/>
      </patternFill>
    </fill>
    <fill>
      <patternFill patternType="solid">
        <fgColor rgb="FFFFFF00"/>
        <bgColor indexed="64"/>
      </patternFill>
    </fill>
    <fill>
      <patternFill patternType="solid">
        <fgColor rgb="FF0070C0"/>
        <bgColor rgb="FF0070C0"/>
      </patternFill>
    </fill>
    <fill>
      <patternFill patternType="solid">
        <fgColor rgb="FF00B0F0"/>
        <bgColor rgb="FF00B0F0"/>
      </patternFill>
    </fill>
    <fill>
      <patternFill patternType="solid">
        <fgColor rgb="FF0070C0"/>
        <bgColor rgb="FF00B0F0"/>
      </patternFill>
    </fill>
    <fill>
      <patternFill patternType="solid">
        <fgColor rgb="FFFF0000"/>
        <bgColor rgb="FFFF0000"/>
      </patternFill>
    </fill>
    <fill>
      <patternFill patternType="solid">
        <fgColor rgb="FFFFC000"/>
        <bgColor rgb="FFFFC000"/>
      </patternFill>
    </fill>
    <fill>
      <patternFill patternType="solid">
        <fgColor rgb="FF00B050"/>
        <bgColor rgb="FF00B050"/>
      </patternFill>
    </fill>
    <fill>
      <patternFill patternType="solid">
        <fgColor theme="6" tint="0.59999389629810485"/>
        <bgColor rgb="FF00B050"/>
      </patternFill>
    </fill>
    <fill>
      <patternFill patternType="solid">
        <fgColor theme="9" tint="-0.249977111117893"/>
        <bgColor indexed="64"/>
      </patternFill>
    </fill>
    <fill>
      <patternFill patternType="solid">
        <fgColor rgb="FFFF0000"/>
        <bgColor rgb="FF00B050"/>
      </patternFill>
    </fill>
    <fill>
      <patternFill patternType="solid">
        <fgColor rgb="FF00B0F0"/>
        <bgColor rgb="FFFF0000"/>
      </patternFill>
    </fill>
    <fill>
      <patternFill patternType="solid">
        <fgColor rgb="FFFF0000"/>
        <bgColor rgb="FF0070C0"/>
      </patternFill>
    </fill>
    <fill>
      <patternFill patternType="solid">
        <fgColor theme="1"/>
        <bgColor rgb="FF00B050"/>
      </patternFill>
    </fill>
    <fill>
      <patternFill patternType="solid">
        <fgColor rgb="FF00B0F0"/>
        <bgColor indexed="64"/>
      </patternFill>
    </fill>
    <fill>
      <patternFill patternType="solid">
        <fgColor theme="1"/>
        <bgColor indexed="64"/>
      </patternFill>
    </fill>
    <fill>
      <patternFill patternType="solid">
        <fgColor rgb="FF00B050"/>
        <bgColor indexed="64"/>
      </patternFill>
    </fill>
    <fill>
      <patternFill patternType="solid">
        <fgColor rgb="FFFFC000"/>
        <bgColor indexed="64"/>
      </patternFill>
    </fill>
    <fill>
      <patternFill patternType="solid">
        <fgColor rgb="FF00B0F0"/>
        <bgColor rgb="FF0070C0"/>
      </patternFill>
    </fill>
  </fills>
  <borders count="23">
    <border>
      <left/>
      <right/>
      <top/>
      <bottom/>
      <diagonal/>
    </border>
    <border>
      <left style="thin">
        <color auto="1"/>
      </left>
      <right style="thin">
        <color auto="1"/>
      </right>
      <top style="thin">
        <color auto="1"/>
      </top>
      <bottom style="thin">
        <color auto="1"/>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rgb="FF000000"/>
      </right>
      <top/>
      <bottom/>
      <diagonal/>
    </border>
    <border>
      <left/>
      <right style="thin">
        <color rgb="FF000000"/>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style="thin">
        <color rgb="FF000000"/>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0">
    <xf numFmtId="0" fontId="0" fillId="0" borderId="0"/>
    <xf numFmtId="43" fontId="3" fillId="0" borderId="0" applyFont="0" applyFill="0" applyBorder="0" applyAlignment="0" applyProtection="0"/>
    <xf numFmtId="9" fontId="3" fillId="0" borderId="0" applyFont="0" applyFill="0" applyBorder="0" applyAlignment="0" applyProtection="0"/>
    <xf numFmtId="0" fontId="1" fillId="0" borderId="0"/>
    <xf numFmtId="164" fontId="6" fillId="0" borderId="0" applyFont="0" applyFill="0" applyBorder="0" applyAlignment="0" applyProtection="0"/>
    <xf numFmtId="9" fontId="6" fillId="0" borderId="0" applyFont="0" applyFill="0" applyBorder="0" applyAlignment="0" applyProtection="0"/>
    <xf numFmtId="164" fontId="14" fillId="0" borderId="0" applyFont="0" applyFill="0" applyBorder="0" applyAlignment="0" applyProtection="0"/>
    <xf numFmtId="9" fontId="15" fillId="0" borderId="0" applyFont="0" applyFill="0" applyBorder="0" applyAlignment="0" applyProtection="0"/>
    <xf numFmtId="0" fontId="15" fillId="0" borderId="0"/>
    <xf numFmtId="164" fontId="15" fillId="0" borderId="0" applyFont="0" applyFill="0" applyBorder="0" applyAlignment="0" applyProtection="0"/>
  </cellStyleXfs>
  <cellXfs count="212">
    <xf numFmtId="0" fontId="0" fillId="0" borderId="0" xfId="0"/>
    <xf numFmtId="0" fontId="2" fillId="2" borderId="0" xfId="3" applyFont="1" applyFill="1"/>
    <xf numFmtId="0" fontId="1" fillId="0" borderId="0" xfId="3"/>
    <xf numFmtId="0" fontId="4" fillId="0" borderId="0" xfId="3" applyFont="1"/>
    <xf numFmtId="0" fontId="5" fillId="0" borderId="0" xfId="3" applyFont="1"/>
    <xf numFmtId="164" fontId="0" fillId="0" borderId="0" xfId="4" applyFont="1"/>
    <xf numFmtId="0" fontId="0" fillId="3" borderId="0" xfId="0" applyFill="1"/>
    <xf numFmtId="164" fontId="0" fillId="3" borderId="0" xfId="4" applyFont="1" applyFill="1"/>
    <xf numFmtId="0" fontId="1" fillId="4" borderId="0" xfId="3" applyFill="1"/>
    <xf numFmtId="164" fontId="1" fillId="0" borderId="0" xfId="3" applyNumberFormat="1"/>
    <xf numFmtId="0" fontId="7" fillId="2" borderId="0" xfId="3" applyFont="1" applyFill="1"/>
    <xf numFmtId="0" fontId="8" fillId="4" borderId="1" xfId="3" applyFont="1" applyFill="1" applyBorder="1" applyAlignment="1">
      <alignment horizontal="center"/>
    </xf>
    <xf numFmtId="0" fontId="1" fillId="0" borderId="0" xfId="3" applyAlignment="1">
      <alignment horizontal="center"/>
    </xf>
    <xf numFmtId="0" fontId="4" fillId="0" borderId="0" xfId="3" applyFont="1" applyAlignment="1">
      <alignment horizontal="center"/>
    </xf>
    <xf numFmtId="0" fontId="9" fillId="4" borderId="2" xfId="0" applyFont="1" applyFill="1" applyBorder="1" applyAlignment="1">
      <alignment horizontal="center"/>
    </xf>
    <xf numFmtId="0" fontId="9" fillId="4" borderId="3" xfId="0" applyFont="1" applyFill="1" applyBorder="1" applyAlignment="1">
      <alignment horizontal="center"/>
    </xf>
    <xf numFmtId="0" fontId="1" fillId="0" borderId="4" xfId="3" applyBorder="1"/>
    <xf numFmtId="0" fontId="10" fillId="5" borderId="1" xfId="3" applyFont="1" applyFill="1" applyBorder="1" applyAlignment="1">
      <alignment horizontal="center"/>
    </xf>
    <xf numFmtId="0" fontId="10" fillId="5" borderId="0" xfId="3" applyFont="1" applyFill="1" applyAlignment="1">
      <alignment horizontal="center"/>
    </xf>
    <xf numFmtId="10" fontId="11" fillId="0" borderId="0" xfId="3" applyNumberFormat="1" applyFont="1"/>
    <xf numFmtId="0" fontId="10" fillId="6" borderId="1" xfId="3" applyFont="1" applyFill="1" applyBorder="1" applyAlignment="1">
      <alignment horizontal="center"/>
    </xf>
    <xf numFmtId="0" fontId="10" fillId="6" borderId="0" xfId="3" applyFont="1" applyFill="1" applyAlignment="1">
      <alignment horizontal="center"/>
    </xf>
    <xf numFmtId="165" fontId="12" fillId="0" borderId="5" xfId="3" applyNumberFormat="1" applyFont="1" applyBorder="1"/>
    <xf numFmtId="165" fontId="12" fillId="0" borderId="5" xfId="3" applyNumberFormat="1" applyFont="1" applyBorder="1" applyAlignment="1">
      <alignment horizontal="right"/>
    </xf>
    <xf numFmtId="0" fontId="4" fillId="0" borderId="0" xfId="3" applyFont="1" applyAlignment="1">
      <alignment horizontal="left"/>
    </xf>
    <xf numFmtId="166" fontId="12" fillId="0" borderId="6" xfId="5" applyNumberFormat="1" applyFont="1" applyBorder="1"/>
    <xf numFmtId="166" fontId="4" fillId="0" borderId="0" xfId="3" applyNumberFormat="1" applyFont="1" applyAlignment="1">
      <alignment horizontal="left"/>
    </xf>
    <xf numFmtId="0" fontId="10" fillId="7" borderId="1" xfId="3" applyFont="1" applyFill="1" applyBorder="1" applyAlignment="1">
      <alignment horizontal="center"/>
    </xf>
    <xf numFmtId="0" fontId="10" fillId="7" borderId="0" xfId="3" applyFont="1" applyFill="1" applyAlignment="1">
      <alignment horizontal="center"/>
    </xf>
    <xf numFmtId="0" fontId="1" fillId="0" borderId="1" xfId="3" applyBorder="1"/>
    <xf numFmtId="0" fontId="10" fillId="8" borderId="1" xfId="3" applyFont="1" applyFill="1" applyBorder="1" applyAlignment="1">
      <alignment horizontal="center"/>
    </xf>
    <xf numFmtId="0" fontId="10" fillId="8" borderId="0" xfId="3" applyFont="1" applyFill="1" applyAlignment="1">
      <alignment horizontal="center"/>
    </xf>
    <xf numFmtId="0" fontId="10" fillId="9" borderId="1" xfId="3" applyFont="1" applyFill="1" applyBorder="1" applyAlignment="1">
      <alignment horizontal="center"/>
    </xf>
    <xf numFmtId="0" fontId="10" fillId="9" borderId="0" xfId="3" applyFont="1" applyFill="1" applyAlignment="1">
      <alignment horizontal="center"/>
    </xf>
    <xf numFmtId="164" fontId="10" fillId="9" borderId="1" xfId="3" applyNumberFormat="1" applyFont="1" applyFill="1" applyBorder="1" applyAlignment="1">
      <alignment horizontal="center"/>
    </xf>
    <xf numFmtId="164" fontId="10" fillId="9" borderId="0" xfId="3" applyNumberFormat="1" applyFont="1" applyFill="1" applyAlignment="1">
      <alignment horizontal="center"/>
    </xf>
    <xf numFmtId="166" fontId="0" fillId="0" borderId="0" xfId="5" applyNumberFormat="1" applyFont="1" applyBorder="1" applyAlignment="1"/>
    <xf numFmtId="164" fontId="12" fillId="0" borderId="6" xfId="4" applyFont="1" applyBorder="1"/>
    <xf numFmtId="166" fontId="4" fillId="0" borderId="0" xfId="5" applyNumberFormat="1" applyFont="1" applyAlignment="1">
      <alignment horizontal="left"/>
    </xf>
    <xf numFmtId="166" fontId="0" fillId="0" borderId="0" xfId="5" applyNumberFormat="1" applyFont="1" applyAlignment="1"/>
    <xf numFmtId="0" fontId="10" fillId="10" borderId="1" xfId="3" applyFont="1" applyFill="1" applyBorder="1" applyAlignment="1">
      <alignment horizontal="center"/>
    </xf>
    <xf numFmtId="0" fontId="10" fillId="10" borderId="0" xfId="3" applyFont="1" applyFill="1" applyAlignment="1">
      <alignment horizontal="center"/>
    </xf>
    <xf numFmtId="0" fontId="12" fillId="11" borderId="1" xfId="3" applyFont="1" applyFill="1" applyBorder="1" applyAlignment="1">
      <alignment horizontal="center"/>
    </xf>
    <xf numFmtId="0" fontId="12" fillId="11" borderId="0" xfId="3" applyFont="1" applyFill="1" applyAlignment="1">
      <alignment horizontal="center"/>
    </xf>
    <xf numFmtId="0" fontId="11" fillId="0" borderId="0" xfId="3" applyFont="1"/>
    <xf numFmtId="166" fontId="11" fillId="0" borderId="0" xfId="5" applyNumberFormat="1" applyFont="1"/>
    <xf numFmtId="165" fontId="1" fillId="0" borderId="0" xfId="3" applyNumberFormat="1"/>
    <xf numFmtId="165" fontId="12" fillId="0" borderId="7" xfId="3" applyNumberFormat="1" applyFont="1" applyBorder="1"/>
    <xf numFmtId="165" fontId="12" fillId="0" borderId="6" xfId="3" applyNumberFormat="1" applyFont="1" applyBorder="1"/>
    <xf numFmtId="166" fontId="12" fillId="0" borderId="8" xfId="5" applyNumberFormat="1" applyFont="1" applyBorder="1"/>
    <xf numFmtId="166" fontId="12" fillId="0" borderId="9" xfId="5" applyNumberFormat="1" applyFont="1" applyBorder="1"/>
    <xf numFmtId="165" fontId="13" fillId="0" borderId="5" xfId="3" applyNumberFormat="1" applyFont="1" applyBorder="1"/>
    <xf numFmtId="0" fontId="6" fillId="0" borderId="0" xfId="3" applyFont="1"/>
    <xf numFmtId="166" fontId="12" fillId="0" borderId="10" xfId="5" applyNumberFormat="1" applyFont="1" applyBorder="1"/>
    <xf numFmtId="166" fontId="12" fillId="0" borderId="0" xfId="5" applyNumberFormat="1" applyFont="1" applyBorder="1"/>
    <xf numFmtId="166" fontId="12" fillId="0" borderId="11" xfId="5" applyNumberFormat="1" applyFont="1" applyBorder="1"/>
    <xf numFmtId="166" fontId="12" fillId="0" borderId="1" xfId="5" applyNumberFormat="1" applyFont="1" applyBorder="1"/>
    <xf numFmtId="166" fontId="4" fillId="12" borderId="0" xfId="3" applyNumberFormat="1" applyFont="1" applyFill="1"/>
    <xf numFmtId="165" fontId="12" fillId="0" borderId="1" xfId="3" applyNumberFormat="1" applyFont="1" applyBorder="1"/>
    <xf numFmtId="166" fontId="4" fillId="12" borderId="0" xfId="3" applyNumberFormat="1" applyFont="1" applyFill="1" applyAlignment="1">
      <alignment horizontal="left"/>
    </xf>
    <xf numFmtId="0" fontId="1" fillId="12" borderId="0" xfId="3" applyFill="1"/>
    <xf numFmtId="0" fontId="10" fillId="13" borderId="1" xfId="3" applyFont="1" applyFill="1" applyBorder="1" applyAlignment="1">
      <alignment horizontal="center"/>
    </xf>
    <xf numFmtId="0" fontId="10" fillId="13" borderId="0" xfId="3" applyFont="1" applyFill="1" applyAlignment="1">
      <alignment horizontal="center"/>
    </xf>
    <xf numFmtId="165" fontId="12" fillId="0" borderId="4" xfId="3" applyNumberFormat="1" applyFont="1" applyBorder="1"/>
    <xf numFmtId="0" fontId="10" fillId="14" borderId="1" xfId="3" applyFont="1" applyFill="1" applyBorder="1" applyAlignment="1">
      <alignment horizontal="center"/>
    </xf>
    <xf numFmtId="0" fontId="10" fillId="14" borderId="0" xfId="3" applyFont="1" applyFill="1" applyAlignment="1">
      <alignment horizontal="center"/>
    </xf>
    <xf numFmtId="164" fontId="12" fillId="0" borderId="6" xfId="4" applyFont="1" applyBorder="1" applyAlignment="1"/>
    <xf numFmtId="0" fontId="10" fillId="15" borderId="1" xfId="3" applyFont="1" applyFill="1" applyBorder="1" applyAlignment="1">
      <alignment horizontal="center"/>
    </xf>
    <xf numFmtId="0" fontId="10" fillId="15" borderId="0" xfId="3" applyFont="1" applyFill="1" applyAlignment="1">
      <alignment horizontal="center"/>
    </xf>
    <xf numFmtId="0" fontId="10" fillId="16" borderId="1" xfId="3" applyFont="1" applyFill="1" applyBorder="1" applyAlignment="1">
      <alignment horizontal="center"/>
    </xf>
    <xf numFmtId="0" fontId="10" fillId="16" borderId="0" xfId="3" applyFont="1" applyFill="1" applyAlignment="1">
      <alignment horizontal="center"/>
    </xf>
    <xf numFmtId="167" fontId="2" fillId="2" borderId="1" xfId="6" applyNumberFormat="1" applyFont="1" applyFill="1" applyBorder="1" applyAlignment="1">
      <alignment horizontal="center"/>
    </xf>
    <xf numFmtId="167" fontId="2" fillId="2" borderId="0" xfId="6" applyNumberFormat="1" applyFont="1" applyFill="1" applyBorder="1" applyAlignment="1">
      <alignment horizontal="center"/>
    </xf>
    <xf numFmtId="10" fontId="16" fillId="0" borderId="0" xfId="7" applyNumberFormat="1" applyFont="1" applyBorder="1"/>
    <xf numFmtId="167" fontId="3" fillId="0" borderId="0" xfId="6" applyNumberFormat="1" applyFont="1" applyAlignment="1">
      <alignment horizontal="left"/>
    </xf>
    <xf numFmtId="167" fontId="2" fillId="17" borderId="1" xfId="6" applyNumberFormat="1" applyFont="1" applyFill="1" applyBorder="1" applyAlignment="1">
      <alignment horizontal="center"/>
    </xf>
    <xf numFmtId="167" fontId="2" fillId="17" borderId="0" xfId="6" applyNumberFormat="1" applyFont="1" applyFill="1" applyBorder="1" applyAlignment="1">
      <alignment horizontal="center"/>
    </xf>
    <xf numFmtId="10" fontId="12" fillId="0" borderId="5" xfId="5" applyNumberFormat="1" applyFont="1" applyBorder="1"/>
    <xf numFmtId="10" fontId="12" fillId="0" borderId="6" xfId="5" applyNumberFormat="1" applyFont="1" applyBorder="1"/>
    <xf numFmtId="167" fontId="3" fillId="12" borderId="0" xfId="6" applyNumberFormat="1" applyFont="1" applyFill="1" applyAlignment="1">
      <alignment horizontal="left"/>
    </xf>
    <xf numFmtId="164" fontId="12" fillId="0" borderId="7" xfId="4" applyFont="1" applyBorder="1"/>
    <xf numFmtId="0" fontId="2" fillId="6" borderId="1" xfId="8" applyFont="1" applyFill="1" applyBorder="1" applyAlignment="1">
      <alignment horizontal="center"/>
    </xf>
    <xf numFmtId="0" fontId="2" fillId="6" borderId="0" xfId="8" applyFont="1" applyFill="1" applyAlignment="1">
      <alignment horizontal="center"/>
    </xf>
    <xf numFmtId="0" fontId="11" fillId="0" borderId="0" xfId="8" applyFont="1"/>
    <xf numFmtId="0" fontId="12" fillId="0" borderId="0" xfId="8" applyFont="1"/>
    <xf numFmtId="164" fontId="12" fillId="0" borderId="12" xfId="4" applyFont="1" applyBorder="1"/>
    <xf numFmtId="164" fontId="12" fillId="0" borderId="13" xfId="4" applyFont="1" applyBorder="1"/>
    <xf numFmtId="164" fontId="12" fillId="0" borderId="11" xfId="4" applyFont="1" applyBorder="1" applyAlignment="1">
      <alignment horizontal="right"/>
    </xf>
    <xf numFmtId="164" fontId="12" fillId="0" borderId="12" xfId="8" applyNumberFormat="1" applyFont="1" applyBorder="1"/>
    <xf numFmtId="164" fontId="12" fillId="0" borderId="13" xfId="8" applyNumberFormat="1" applyFont="1" applyBorder="1"/>
    <xf numFmtId="164" fontId="12" fillId="0" borderId="11" xfId="8" applyNumberFormat="1" applyFont="1" applyBorder="1" applyAlignment="1">
      <alignment horizontal="right"/>
    </xf>
    <xf numFmtId="165" fontId="13" fillId="4" borderId="7" xfId="3" applyNumberFormat="1" applyFont="1" applyFill="1" applyBorder="1"/>
    <xf numFmtId="165" fontId="13" fillId="4" borderId="7" xfId="3" applyNumberFormat="1" applyFont="1" applyFill="1" applyBorder="1" applyAlignment="1">
      <alignment horizontal="right"/>
    </xf>
    <xf numFmtId="164" fontId="16" fillId="0" borderId="0" xfId="9" applyFont="1" applyBorder="1"/>
    <xf numFmtId="164" fontId="3" fillId="0" borderId="0" xfId="9" applyFont="1" applyBorder="1" applyAlignment="1">
      <alignment horizontal="left"/>
    </xf>
    <xf numFmtId="10" fontId="3" fillId="0" borderId="5" xfId="7" applyNumberFormat="1" applyFont="1" applyBorder="1"/>
    <xf numFmtId="10" fontId="3" fillId="0" borderId="0" xfId="7" applyNumberFormat="1" applyFont="1" applyBorder="1"/>
    <xf numFmtId="10" fontId="3" fillId="0" borderId="5" xfId="7" applyNumberFormat="1" applyFont="1" applyBorder="1" applyAlignment="1">
      <alignment horizontal="right"/>
    </xf>
    <xf numFmtId="10" fontId="11" fillId="0" borderId="0" xfId="7" applyNumberFormat="1" applyFont="1" applyBorder="1"/>
    <xf numFmtId="10" fontId="3" fillId="0" borderId="0" xfId="7" applyNumberFormat="1" applyFont="1" applyBorder="1" applyAlignment="1">
      <alignment horizontal="left"/>
    </xf>
    <xf numFmtId="164" fontId="13" fillId="4" borderId="1" xfId="4" applyFont="1" applyFill="1" applyBorder="1"/>
    <xf numFmtId="9" fontId="3" fillId="0" borderId="5" xfId="7" applyFont="1" applyBorder="1"/>
    <xf numFmtId="9" fontId="3" fillId="0" borderId="0" xfId="7" applyFont="1" applyBorder="1"/>
    <xf numFmtId="9" fontId="3" fillId="0" borderId="5" xfId="7" applyFont="1" applyBorder="1" applyAlignment="1">
      <alignment horizontal="right"/>
    </xf>
    <xf numFmtId="9" fontId="3" fillId="0" borderId="0" xfId="7" applyFont="1" applyBorder="1" applyAlignment="1">
      <alignment horizontal="left"/>
    </xf>
    <xf numFmtId="164" fontId="12" fillId="0" borderId="5" xfId="9" applyFont="1" applyBorder="1"/>
    <xf numFmtId="164" fontId="12" fillId="0" borderId="0" xfId="9" applyFont="1" applyBorder="1"/>
    <xf numFmtId="164" fontId="12" fillId="0" borderId="5" xfId="9" applyFont="1" applyBorder="1" applyAlignment="1">
      <alignment horizontal="right"/>
    </xf>
    <xf numFmtId="164" fontId="11" fillId="0" borderId="0" xfId="9" applyFont="1" applyBorder="1"/>
    <xf numFmtId="164" fontId="12" fillId="0" borderId="0" xfId="9" applyFont="1" applyBorder="1" applyAlignment="1">
      <alignment horizontal="left"/>
    </xf>
    <xf numFmtId="0" fontId="11" fillId="0" borderId="8" xfId="3" applyFont="1" applyBorder="1"/>
    <xf numFmtId="164" fontId="13" fillId="4" borderId="1" xfId="4" applyFont="1" applyFill="1" applyBorder="1" applyAlignment="1">
      <alignment horizontal="right"/>
    </xf>
    <xf numFmtId="164" fontId="11" fillId="0" borderId="0" xfId="9" applyFont="1" applyBorder="1" applyAlignment="1">
      <alignment horizontal="left"/>
    </xf>
    <xf numFmtId="0" fontId="17" fillId="0" borderId="10" xfId="3" applyFont="1" applyBorder="1"/>
    <xf numFmtId="10" fontId="17" fillId="0" borderId="0" xfId="7" applyNumberFormat="1" applyFont="1" applyBorder="1"/>
    <xf numFmtId="164" fontId="17" fillId="0" borderId="0" xfId="9" applyFont="1" applyBorder="1" applyAlignment="1">
      <alignment horizontal="left"/>
    </xf>
    <xf numFmtId="0" fontId="17" fillId="0" borderId="0" xfId="3" applyFont="1"/>
    <xf numFmtId="0" fontId="4" fillId="0" borderId="14" xfId="3" applyFont="1" applyBorder="1"/>
    <xf numFmtId="164" fontId="4" fillId="4" borderId="6" xfId="4" applyFont="1" applyFill="1" applyBorder="1"/>
    <xf numFmtId="164" fontId="4" fillId="4" borderId="6" xfId="4" applyFont="1" applyFill="1" applyBorder="1" applyAlignment="1">
      <alignment horizontal="right"/>
    </xf>
    <xf numFmtId="164" fontId="2" fillId="18" borderId="7" xfId="4" applyFont="1" applyFill="1" applyBorder="1" applyAlignment="1">
      <alignment horizontal="right"/>
    </xf>
    <xf numFmtId="0" fontId="4" fillId="4" borderId="1" xfId="3" applyFont="1" applyFill="1" applyBorder="1"/>
    <xf numFmtId="167" fontId="2" fillId="19" borderId="1" xfId="6" applyNumberFormat="1" applyFont="1" applyFill="1" applyBorder="1" applyAlignment="1">
      <alignment horizontal="center"/>
    </xf>
    <xf numFmtId="167" fontId="2" fillId="19" borderId="0" xfId="6" applyNumberFormat="1" applyFont="1" applyFill="1" applyBorder="1" applyAlignment="1">
      <alignment horizontal="center"/>
    </xf>
    <xf numFmtId="164" fontId="3" fillId="0" borderId="5" xfId="9" applyFont="1" applyBorder="1"/>
    <xf numFmtId="164" fontId="3" fillId="0" borderId="0" xfId="9" applyFont="1" applyBorder="1"/>
    <xf numFmtId="164" fontId="3" fillId="0" borderId="5" xfId="9" applyFont="1" applyBorder="1" applyAlignment="1">
      <alignment horizontal="right"/>
    </xf>
    <xf numFmtId="0" fontId="1" fillId="0" borderId="5" xfId="3" applyBorder="1"/>
    <xf numFmtId="164" fontId="18" fillId="0" borderId="5" xfId="9" applyFont="1" applyBorder="1" applyAlignment="1">
      <alignment horizontal="right"/>
    </xf>
    <xf numFmtId="9" fontId="12" fillId="0" borderId="5" xfId="7" applyFont="1" applyBorder="1"/>
    <xf numFmtId="9" fontId="12" fillId="0" borderId="0" xfId="7" applyFont="1" applyBorder="1"/>
    <xf numFmtId="9" fontId="12" fillId="0" borderId="5" xfId="7" applyFont="1" applyBorder="1" applyAlignment="1">
      <alignment horizontal="right"/>
    </xf>
    <xf numFmtId="9" fontId="12" fillId="0" borderId="0" xfId="7" applyFont="1" applyBorder="1" applyAlignment="1">
      <alignment horizontal="left"/>
    </xf>
    <xf numFmtId="167" fontId="2" fillId="18" borderId="1" xfId="6" applyNumberFormat="1" applyFont="1" applyFill="1" applyBorder="1" applyAlignment="1">
      <alignment horizontal="center"/>
    </xf>
    <xf numFmtId="167" fontId="2" fillId="18" borderId="0" xfId="6" applyNumberFormat="1" applyFont="1" applyFill="1" applyBorder="1" applyAlignment="1">
      <alignment horizontal="center"/>
    </xf>
    <xf numFmtId="164" fontId="4" fillId="0" borderId="10" xfId="4" applyFont="1" applyBorder="1" applyAlignment="1"/>
    <xf numFmtId="164" fontId="4" fillId="0" borderId="0" xfId="4" applyFont="1" applyBorder="1" applyAlignment="1"/>
    <xf numFmtId="164" fontId="4" fillId="0" borderId="11" xfId="4" applyFont="1" applyBorder="1" applyAlignment="1"/>
    <xf numFmtId="0" fontId="4" fillId="0" borderId="10" xfId="3" applyFont="1" applyBorder="1"/>
    <xf numFmtId="167" fontId="11" fillId="0" borderId="0" xfId="6" applyNumberFormat="1" applyFont="1" applyBorder="1"/>
    <xf numFmtId="166" fontId="11" fillId="0" borderId="11" xfId="7" applyNumberFormat="1" applyFont="1" applyBorder="1"/>
    <xf numFmtId="167" fontId="11" fillId="0" borderId="0" xfId="6" applyNumberFormat="1" applyFont="1" applyAlignment="1">
      <alignment horizontal="left"/>
    </xf>
    <xf numFmtId="166" fontId="11" fillId="0" borderId="0" xfId="5" applyNumberFormat="1" applyFont="1" applyBorder="1" applyAlignment="1"/>
    <xf numFmtId="166" fontId="11" fillId="0" borderId="14" xfId="5" applyNumberFormat="1" applyFont="1" applyBorder="1" applyAlignment="1"/>
    <xf numFmtId="166" fontId="11" fillId="0" borderId="15" xfId="5" applyNumberFormat="1" applyFont="1" applyBorder="1" applyAlignment="1"/>
    <xf numFmtId="166" fontId="11" fillId="0" borderId="16" xfId="5" applyNumberFormat="1" applyFont="1" applyBorder="1" applyAlignment="1"/>
    <xf numFmtId="166" fontId="11" fillId="0" borderId="0" xfId="5" applyNumberFormat="1" applyFont="1" applyBorder="1"/>
    <xf numFmtId="166" fontId="11" fillId="0" borderId="0" xfId="5" applyNumberFormat="1" applyFont="1" applyBorder="1" applyAlignment="1">
      <alignment horizontal="left"/>
    </xf>
    <xf numFmtId="166" fontId="11" fillId="0" borderId="0" xfId="5" applyNumberFormat="1" applyFont="1" applyAlignment="1"/>
    <xf numFmtId="164" fontId="4" fillId="0" borderId="8" xfId="4" applyFont="1" applyBorder="1" applyAlignment="1"/>
    <xf numFmtId="164" fontId="4" fillId="0" borderId="17" xfId="4" applyFont="1" applyBorder="1" applyAlignment="1"/>
    <xf numFmtId="164" fontId="4" fillId="0" borderId="9" xfId="4" applyFont="1" applyBorder="1" applyAlignment="1"/>
    <xf numFmtId="0" fontId="4" fillId="0" borderId="8" xfId="3" applyFont="1" applyBorder="1"/>
    <xf numFmtId="0" fontId="4" fillId="0" borderId="17" xfId="3" applyFont="1" applyBorder="1"/>
    <xf numFmtId="0" fontId="4" fillId="0" borderId="9" xfId="3" applyFont="1" applyBorder="1"/>
    <xf numFmtId="164" fontId="4" fillId="0" borderId="10" xfId="3" applyNumberFormat="1" applyFont="1" applyBorder="1"/>
    <xf numFmtId="164" fontId="4" fillId="0" borderId="0" xfId="3" applyNumberFormat="1" applyFont="1"/>
    <xf numFmtId="164" fontId="4" fillId="0" borderId="11" xfId="3" applyNumberFormat="1" applyFont="1" applyBorder="1"/>
    <xf numFmtId="49" fontId="2" fillId="5" borderId="1" xfId="0" applyNumberFormat="1" applyFont="1" applyFill="1" applyBorder="1" applyAlignment="1">
      <alignment horizontal="center"/>
    </xf>
    <xf numFmtId="49" fontId="2" fillId="5" borderId="0" xfId="0" applyNumberFormat="1" applyFont="1" applyFill="1" applyAlignment="1">
      <alignment horizontal="center"/>
    </xf>
    <xf numFmtId="0" fontId="12" fillId="0" borderId="0" xfId="0" applyFont="1"/>
    <xf numFmtId="0" fontId="18" fillId="0" borderId="0" xfId="0" applyFont="1"/>
    <xf numFmtId="49" fontId="2" fillId="17" borderId="1" xfId="0" applyNumberFormat="1" applyFont="1" applyFill="1" applyBorder="1" applyAlignment="1">
      <alignment horizontal="center"/>
    </xf>
    <xf numFmtId="49" fontId="2" fillId="17" borderId="0" xfId="0" applyNumberFormat="1" applyFont="1" applyFill="1" applyAlignment="1">
      <alignment horizontal="center"/>
    </xf>
    <xf numFmtId="167" fontId="13" fillId="0" borderId="5" xfId="6" applyNumberFormat="1" applyFont="1" applyBorder="1"/>
    <xf numFmtId="10" fontId="11" fillId="0" borderId="0" xfId="0" applyNumberFormat="1" applyFont="1"/>
    <xf numFmtId="49" fontId="12" fillId="0" borderId="0" xfId="0" applyNumberFormat="1" applyFont="1"/>
    <xf numFmtId="167" fontId="13" fillId="0" borderId="7" xfId="6" applyNumberFormat="1" applyFont="1" applyBorder="1"/>
    <xf numFmtId="167" fontId="12" fillId="0" borderId="1" xfId="1" applyNumberFormat="1" applyFont="1" applyBorder="1" applyAlignment="1"/>
    <xf numFmtId="167" fontId="13" fillId="0" borderId="1" xfId="6" applyNumberFormat="1" applyFont="1" applyBorder="1"/>
    <xf numFmtId="166" fontId="12" fillId="0" borderId="1" xfId="2" applyNumberFormat="1" applyFont="1" applyBorder="1" applyAlignment="1"/>
    <xf numFmtId="167" fontId="12" fillId="0" borderId="0" xfId="0" applyNumberFormat="1" applyFont="1"/>
    <xf numFmtId="167" fontId="11" fillId="0" borderId="0" xfId="0" applyNumberFormat="1" applyFont="1"/>
    <xf numFmtId="49" fontId="2" fillId="15" borderId="1" xfId="0" applyNumberFormat="1" applyFont="1" applyFill="1" applyBorder="1" applyAlignment="1">
      <alignment horizontal="center"/>
    </xf>
    <xf numFmtId="49" fontId="2" fillId="15" borderId="0" xfId="0" applyNumberFormat="1" applyFont="1" applyFill="1" applyAlignment="1">
      <alignment horizontal="center"/>
    </xf>
    <xf numFmtId="49" fontId="2" fillId="20" borderId="1" xfId="0" applyNumberFormat="1" applyFont="1" applyFill="1" applyBorder="1" applyAlignment="1">
      <alignment horizontal="center"/>
    </xf>
    <xf numFmtId="49" fontId="2" fillId="20" borderId="0" xfId="0" applyNumberFormat="1" applyFont="1" applyFill="1" applyAlignment="1">
      <alignment horizontal="center"/>
    </xf>
    <xf numFmtId="0" fontId="11" fillId="0" borderId="0" xfId="0" applyFont="1"/>
    <xf numFmtId="166" fontId="13" fillId="0" borderId="5" xfId="7" applyNumberFormat="1" applyFont="1" applyBorder="1"/>
    <xf numFmtId="166" fontId="12" fillId="0" borderId="1" xfId="7" applyNumberFormat="1" applyFont="1" applyBorder="1" applyAlignment="1"/>
    <xf numFmtId="166" fontId="13" fillId="0" borderId="7" xfId="7" applyNumberFormat="1" applyFont="1" applyBorder="1"/>
    <xf numFmtId="167" fontId="11" fillId="0" borderId="0" xfId="6" applyNumberFormat="1" applyFont="1"/>
    <xf numFmtId="167" fontId="12" fillId="0" borderId="0" xfId="6" applyNumberFormat="1" applyFont="1"/>
    <xf numFmtId="167" fontId="13" fillId="0" borderId="6" xfId="6" applyNumberFormat="1" applyFont="1" applyBorder="1"/>
    <xf numFmtId="166" fontId="12" fillId="0" borderId="18" xfId="0" applyNumberFormat="1" applyFont="1" applyBorder="1"/>
    <xf numFmtId="166" fontId="11" fillId="0" borderId="0" xfId="0" applyNumberFormat="1" applyFont="1"/>
    <xf numFmtId="166" fontId="12" fillId="0" borderId="0" xfId="0" applyNumberFormat="1" applyFont="1"/>
    <xf numFmtId="49" fontId="2" fillId="5" borderId="0" xfId="0" applyNumberFormat="1" applyFont="1" applyFill="1"/>
    <xf numFmtId="43" fontId="13" fillId="0" borderId="1" xfId="1" applyFont="1" applyBorder="1"/>
    <xf numFmtId="43" fontId="12" fillId="0" borderId="0" xfId="1" applyFont="1"/>
    <xf numFmtId="166" fontId="2" fillId="5" borderId="1" xfId="0" applyNumberFormat="1" applyFont="1" applyFill="1" applyBorder="1" applyAlignment="1">
      <alignment horizontal="center"/>
    </xf>
    <xf numFmtId="166" fontId="2" fillId="5" borderId="0" xfId="0" applyNumberFormat="1" applyFont="1" applyFill="1" applyAlignment="1">
      <alignment horizontal="center"/>
    </xf>
    <xf numFmtId="166" fontId="2" fillId="21" borderId="1" xfId="0" applyNumberFormat="1" applyFont="1" applyFill="1" applyBorder="1" applyAlignment="1">
      <alignment horizontal="center"/>
    </xf>
    <xf numFmtId="166" fontId="2" fillId="21" borderId="0" xfId="0" applyNumberFormat="1" applyFont="1" applyFill="1" applyAlignment="1">
      <alignment horizontal="center"/>
    </xf>
    <xf numFmtId="166" fontId="12" fillId="0" borderId="6" xfId="0" applyNumberFormat="1" applyFont="1" applyBorder="1"/>
    <xf numFmtId="166" fontId="17" fillId="0" borderId="6" xfId="0" applyNumberFormat="1" applyFont="1" applyBorder="1"/>
    <xf numFmtId="0" fontId="12" fillId="0" borderId="6" xfId="0" applyFont="1" applyBorder="1"/>
    <xf numFmtId="167" fontId="12" fillId="0" borderId="6" xfId="0" applyNumberFormat="1" applyFont="1" applyBorder="1"/>
    <xf numFmtId="167" fontId="11" fillId="0" borderId="6" xfId="0" applyNumberFormat="1" applyFont="1" applyBorder="1"/>
    <xf numFmtId="167" fontId="17" fillId="0" borderId="6" xfId="0" applyNumberFormat="1" applyFont="1" applyBorder="1"/>
    <xf numFmtId="10" fontId="2" fillId="5" borderId="0" xfId="0" applyNumberFormat="1" applyFont="1" applyFill="1"/>
    <xf numFmtId="10" fontId="12" fillId="0" borderId="1" xfId="0" applyNumberFormat="1" applyFont="1" applyBorder="1"/>
    <xf numFmtId="166" fontId="12" fillId="0" borderId="1" xfId="0" applyNumberFormat="1" applyFont="1" applyBorder="1"/>
    <xf numFmtId="166" fontId="17" fillId="0" borderId="1" xfId="0" applyNumberFormat="1" applyFont="1" applyBorder="1"/>
    <xf numFmtId="166" fontId="11" fillId="0" borderId="1" xfId="0" applyNumberFormat="1" applyFont="1" applyBorder="1"/>
    <xf numFmtId="9" fontId="11" fillId="0" borderId="0" xfId="0" applyNumberFormat="1" applyFont="1"/>
    <xf numFmtId="9" fontId="12" fillId="0" borderId="0" xfId="0" applyNumberFormat="1" applyFont="1"/>
    <xf numFmtId="9" fontId="12" fillId="0" borderId="19" xfId="0" applyNumberFormat="1" applyFont="1" applyBorder="1"/>
    <xf numFmtId="9" fontId="12" fillId="0" borderId="13" xfId="0" applyNumberFormat="1" applyFont="1" applyBorder="1"/>
    <xf numFmtId="9" fontId="12" fillId="0" borderId="20" xfId="0" applyNumberFormat="1" applyFont="1" applyBorder="1"/>
    <xf numFmtId="9" fontId="12" fillId="0" borderId="21" xfId="0" applyNumberFormat="1" applyFont="1" applyBorder="1"/>
    <xf numFmtId="9" fontId="12" fillId="0" borderId="22" xfId="0" applyNumberFormat="1" applyFont="1" applyBorder="1"/>
  </cellXfs>
  <cellStyles count="10">
    <cellStyle name="Comma" xfId="1" builtinId="3"/>
    <cellStyle name="Comma 2" xfId="4" xr:uid="{E6AD886E-161C-411F-A8F6-5D5AC88525A9}"/>
    <cellStyle name="Comma 2 2" xfId="6" xr:uid="{DED42C78-AA94-4B01-BAD8-991421874E61}"/>
    <cellStyle name="Comma 3" xfId="9" xr:uid="{0EE06AE2-5B5B-45B7-AF32-31DECC5BD671}"/>
    <cellStyle name="Normal" xfId="0" builtinId="0"/>
    <cellStyle name="Normal 2" xfId="3" xr:uid="{FF98ECB9-4A26-4826-A3DC-521232C41548}"/>
    <cellStyle name="Normal 2 2" xfId="8" xr:uid="{A983FC31-AB64-4331-99C3-D647E3ADC189}"/>
    <cellStyle name="Percent" xfId="2" builtinId="5"/>
    <cellStyle name="Percent 2" xfId="5" xr:uid="{7033A94A-872A-4656-B5EC-E5AFEB494F31}"/>
    <cellStyle name="Percent 2 2" xfId="7" xr:uid="{64DBFC67-3C96-4EF1-8A63-165F6649EB7C}"/>
  </cellStyles>
  <dxfs count="2044">
    <dxf>
      <font>
        <color rgb="FFFF0000"/>
      </font>
    </dxf>
    <dxf>
      <font>
        <color rgb="FFFF0000"/>
      </font>
      <fill>
        <patternFill patternType="none"/>
      </fill>
    </dxf>
    <dxf>
      <font>
        <color rgb="FFFF0000"/>
      </font>
      <fill>
        <patternFill patternType="none"/>
      </fill>
    </dxf>
    <dxf>
      <font>
        <strike val="0"/>
        <u val="none"/>
        <color rgb="FF00B050"/>
      </font>
    </dxf>
    <dxf>
      <font>
        <color rgb="FFFF0000"/>
      </font>
    </dxf>
    <dxf>
      <font>
        <color rgb="FFFF0000"/>
      </font>
    </dxf>
    <dxf>
      <font>
        <color rgb="FFFF0000"/>
      </font>
    </dxf>
    <dxf>
      <font>
        <strike val="0"/>
        <u val="none"/>
        <color rgb="FFFF0000"/>
      </font>
    </dxf>
    <dxf>
      <font>
        <color rgb="FF00B050"/>
      </font>
    </dxf>
    <dxf>
      <font>
        <color rgb="FFFF0000"/>
      </font>
      <fill>
        <patternFill patternType="none"/>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strike val="0"/>
        <u val="none"/>
        <color rgb="FF00B050"/>
      </font>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00B050"/>
      </font>
    </dxf>
    <dxf>
      <font>
        <color rgb="FFFF0000"/>
      </font>
    </dxf>
    <dxf>
      <font>
        <strike val="0"/>
        <u val="none"/>
        <color rgb="FF00B050"/>
      </font>
    </dxf>
    <dxf>
      <font>
        <color rgb="FFFF0000"/>
      </font>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dxf>
    <dxf>
      <font>
        <strike val="0"/>
        <u val="none"/>
        <color rgb="FF00B050"/>
      </font>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00B050"/>
      </font>
    </dxf>
    <dxf>
      <font>
        <color rgb="FFFF0000"/>
      </font>
    </dxf>
    <dxf>
      <font>
        <color rgb="FF00B050"/>
      </font>
    </dxf>
    <dxf>
      <font>
        <color rgb="FFFF0000"/>
      </font>
    </dxf>
    <dxf>
      <font>
        <strike val="0"/>
        <u val="none"/>
        <color rgb="FFFF0000"/>
      </font>
    </dxf>
    <dxf>
      <font>
        <color rgb="FF00B050"/>
      </font>
    </dxf>
    <dxf>
      <font>
        <color rgb="FFFF0000"/>
      </font>
      <fill>
        <patternFill patternType="none"/>
      </fill>
    </dxf>
    <dxf>
      <font>
        <color rgb="FF00B050"/>
      </font>
    </dxf>
    <dxf>
      <font>
        <color rgb="FFFF0000"/>
      </font>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strike val="0"/>
        <u val="none"/>
        <color rgb="FF00B050"/>
      </font>
    </dxf>
    <dxf>
      <font>
        <color rgb="FFFF0000"/>
      </font>
    </dxf>
    <dxf>
      <font>
        <color rgb="FFFF0000"/>
      </font>
    </dxf>
    <dxf>
      <font>
        <color rgb="FFFF0000"/>
      </font>
    </dxf>
    <dxf>
      <font>
        <strike val="0"/>
        <u val="none"/>
        <color rgb="FFFF0000"/>
      </font>
    </dxf>
    <dxf>
      <font>
        <color rgb="FF00B050"/>
      </font>
    </dxf>
    <dxf>
      <font>
        <color rgb="FFFF0000"/>
      </font>
      <fill>
        <patternFill patternType="none"/>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strike val="0"/>
        <u val="none"/>
        <color rgb="FF00B050"/>
      </font>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00B050"/>
      </font>
    </dxf>
    <dxf>
      <font>
        <color rgb="FFFF0000"/>
      </font>
    </dxf>
    <dxf>
      <font>
        <strike val="0"/>
        <u val="none"/>
        <color rgb="FF00B050"/>
      </font>
    </dxf>
    <dxf>
      <font>
        <color rgb="FFFF0000"/>
      </font>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dxf>
    <dxf>
      <font>
        <strike val="0"/>
        <u val="none"/>
        <color rgb="FF00B050"/>
      </font>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00B050"/>
      </font>
    </dxf>
    <dxf>
      <font>
        <color rgb="FFFF0000"/>
      </font>
    </dxf>
    <dxf>
      <font>
        <color rgb="FF00B050"/>
      </font>
    </dxf>
    <dxf>
      <font>
        <color rgb="FFFF0000"/>
      </font>
    </dxf>
    <dxf>
      <font>
        <strike val="0"/>
        <u val="none"/>
        <color rgb="FFFF0000"/>
      </font>
    </dxf>
    <dxf>
      <font>
        <color rgb="FF00B050"/>
      </font>
    </dxf>
    <dxf>
      <font>
        <color rgb="FFFF0000"/>
      </font>
      <fill>
        <patternFill patternType="none"/>
      </fill>
    </dxf>
    <dxf>
      <font>
        <color rgb="FF00B050"/>
      </font>
    </dxf>
    <dxf>
      <font>
        <color rgb="FFFF0000"/>
      </font>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strike val="0"/>
        <u val="none"/>
        <color rgb="FF00B050"/>
      </font>
    </dxf>
    <dxf>
      <font>
        <color rgb="FFFF0000"/>
      </font>
    </dxf>
    <dxf>
      <font>
        <color rgb="FFFF0000"/>
      </font>
      <fill>
        <patternFill patternType="none"/>
      </fill>
    </dxf>
    <dxf>
      <font>
        <color rgb="FFFF0000"/>
      </font>
    </dxf>
    <dxf>
      <font>
        <color rgb="FFFF0000"/>
      </font>
    </dxf>
    <dxf>
      <font>
        <color rgb="FFFF0000"/>
      </font>
    </dxf>
    <dxf>
      <font>
        <color rgb="FFFF0000"/>
      </font>
    </dxf>
    <dxf>
      <font>
        <color rgb="FFFF0000"/>
      </font>
    </dxf>
    <dxf>
      <font>
        <color rgb="FFFF0000"/>
      </font>
    </dxf>
    <dxf>
      <font>
        <color rgb="FFFF0000"/>
      </font>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strike val="0"/>
        <u val="none"/>
        <color rgb="FF00B050"/>
      </font>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00B050"/>
      </font>
    </dxf>
    <dxf>
      <font>
        <color rgb="FFFF0000"/>
      </font>
    </dxf>
    <dxf>
      <font>
        <strike val="0"/>
        <u val="none"/>
        <color rgb="FF00B050"/>
      </font>
    </dxf>
    <dxf>
      <font>
        <color rgb="FFFF0000"/>
      </font>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00B050"/>
      </font>
    </dxf>
    <dxf>
      <font>
        <color rgb="FFFF0000"/>
      </font>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strike val="0"/>
        <u val="none"/>
        <color rgb="FFFF0000"/>
      </font>
    </dxf>
    <dxf>
      <font>
        <color rgb="FF00B050"/>
      </font>
    </dxf>
    <dxf>
      <font>
        <strike val="0"/>
        <u val="none"/>
        <color rgb="FF00B050"/>
      </font>
    </dxf>
    <dxf>
      <font>
        <color rgb="FFFF0000"/>
      </font>
    </dxf>
    <dxf>
      <font>
        <strike val="0"/>
        <u val="none"/>
        <color rgb="FF00B050"/>
      </font>
    </dxf>
    <dxf>
      <font>
        <color rgb="FFFF0000"/>
      </font>
    </dxf>
    <dxf>
      <font>
        <strike val="0"/>
        <u val="none"/>
        <color rgb="FF00B050"/>
      </font>
    </dxf>
    <dxf>
      <font>
        <color rgb="FFFF0000"/>
      </font>
    </dxf>
    <dxf>
      <font>
        <strike val="0"/>
        <u val="none"/>
        <color rgb="FF00B050"/>
      </font>
    </dxf>
    <dxf>
      <font>
        <color rgb="FFFF0000"/>
      </font>
    </dxf>
    <dxf>
      <font>
        <color rgb="FFFF0000"/>
      </font>
      <fill>
        <patternFill patternType="none"/>
      </fill>
    </dxf>
    <dxf>
      <font>
        <strike val="0"/>
        <u val="none"/>
        <color rgb="FF00B050"/>
      </font>
    </dxf>
    <dxf>
      <font>
        <color rgb="FFFF000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strike val="0"/>
        <u val="none"/>
        <color rgb="FFFF0000"/>
      </font>
    </dxf>
    <dxf>
      <font>
        <color rgb="FF00B050"/>
      </font>
    </dxf>
    <dxf>
      <font>
        <strike val="0"/>
        <u val="none"/>
        <color rgb="FFFF0000"/>
      </font>
    </dxf>
    <dxf>
      <font>
        <color rgb="FF00B050"/>
      </font>
    </dxf>
    <dxf>
      <font>
        <strike val="0"/>
        <u val="none"/>
        <color rgb="FF00B050"/>
      </font>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fill>
        <patternFill patternType="none"/>
      </fill>
    </dxf>
    <dxf>
      <font>
        <color rgb="FFFF0000"/>
      </font>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emplate%20V2023.02.03%20(16.3.66)g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ce"/>
      <sheetName val="Mega"/>
      <sheetName val="Form - Financial"/>
      <sheetName val="CPALL"/>
      <sheetName val="MAKRO"/>
      <sheetName val="MTC"/>
      <sheetName val="SVT"/>
      <sheetName val="rph"/>
      <sheetName val="Centel"/>
      <sheetName val="CPALL update"/>
      <sheetName val="com 7"/>
      <sheetName val="auct"/>
      <sheetName val="Tog"/>
      <sheetName val="Q-CON"/>
      <sheetName val="D"/>
      <sheetName val="From up"/>
      <sheetName val="update"/>
    </sheetNames>
    <sheetDataSet>
      <sheetData sheetId="0">
        <row r="1">
          <cell r="A1" t="str">
            <v>Name</v>
          </cell>
          <cell r="B1" t="str">
            <v>Last</v>
          </cell>
          <cell r="C1" t="str">
            <v>Chg%</v>
          </cell>
          <cell r="D1" t="str">
            <v>Volume</v>
          </cell>
          <cell r="E1" t="str">
            <v>Value (k)</v>
          </cell>
          <cell r="F1" t="str">
            <v>MCap (M)</v>
          </cell>
        </row>
        <row r="2">
          <cell r="A2" t="str">
            <v>Average</v>
          </cell>
          <cell r="B2">
            <v>17.28</v>
          </cell>
          <cell r="C2">
            <v>-0.21</v>
          </cell>
          <cell r="D2">
            <v>4902176</v>
          </cell>
          <cell r="E2">
            <v>47167.05</v>
          </cell>
          <cell r="F2">
            <v>23239.86</v>
          </cell>
        </row>
        <row r="3">
          <cell r="A3" t="str">
            <v>24CS</v>
          </cell>
          <cell r="B3">
            <v>2.1</v>
          </cell>
          <cell r="C3">
            <v>0</v>
          </cell>
          <cell r="D3">
            <v>1891600</v>
          </cell>
          <cell r="E3">
            <v>3951</v>
          </cell>
          <cell r="F3">
            <v>903</v>
          </cell>
        </row>
        <row r="4">
          <cell r="A4" t="str">
            <v>2S</v>
          </cell>
          <cell r="B4">
            <v>3.12</v>
          </cell>
          <cell r="C4">
            <v>0.65</v>
          </cell>
          <cell r="D4">
            <v>165600</v>
          </cell>
          <cell r="E4">
            <v>512</v>
          </cell>
          <cell r="F4">
            <v>1716</v>
          </cell>
        </row>
        <row r="5">
          <cell r="A5" t="str">
            <v>3K-BAT</v>
          </cell>
          <cell r="B5">
            <v>53</v>
          </cell>
          <cell r="C5">
            <v>0</v>
          </cell>
          <cell r="D5">
            <v>0</v>
          </cell>
          <cell r="E5">
            <v>0</v>
          </cell>
          <cell r="F5">
            <v>4155</v>
          </cell>
        </row>
        <row r="6">
          <cell r="A6" t="str">
            <v>7UP</v>
          </cell>
          <cell r="B6">
            <v>0.57999999999999996</v>
          </cell>
          <cell r="C6">
            <v>0</v>
          </cell>
          <cell r="D6">
            <v>4795600</v>
          </cell>
          <cell r="E6">
            <v>2778</v>
          </cell>
          <cell r="F6">
            <v>2983</v>
          </cell>
        </row>
        <row r="7">
          <cell r="A7" t="str">
            <v>A</v>
          </cell>
          <cell r="B7">
            <v>5</v>
          </cell>
          <cell r="C7">
            <v>0</v>
          </cell>
          <cell r="D7">
            <v>2600</v>
          </cell>
          <cell r="E7">
            <v>13</v>
          </cell>
          <cell r="F7">
            <v>4900</v>
          </cell>
        </row>
        <row r="8">
          <cell r="A8" t="str">
            <v>A5</v>
          </cell>
          <cell r="B8">
            <v>3.98</v>
          </cell>
          <cell r="C8">
            <v>-2.4500000000000002</v>
          </cell>
          <cell r="D8">
            <v>7108700</v>
          </cell>
          <cell r="E8">
            <v>28622</v>
          </cell>
          <cell r="F8">
            <v>4813</v>
          </cell>
        </row>
        <row r="9">
          <cell r="A9" t="str">
            <v>AAI</v>
          </cell>
          <cell r="B9">
            <v>5</v>
          </cell>
          <cell r="C9">
            <v>0</v>
          </cell>
          <cell r="D9">
            <v>5538200</v>
          </cell>
          <cell r="E9">
            <v>27718</v>
          </cell>
          <cell r="F9">
            <v>10625</v>
          </cell>
        </row>
        <row r="10">
          <cell r="A10" t="str">
            <v>AAV</v>
          </cell>
          <cell r="B10">
            <v>2.76</v>
          </cell>
          <cell r="C10">
            <v>1.47</v>
          </cell>
          <cell r="D10">
            <v>6984600</v>
          </cell>
          <cell r="E10">
            <v>19179</v>
          </cell>
          <cell r="F10">
            <v>33573</v>
          </cell>
        </row>
        <row r="11">
          <cell r="A11" t="str">
            <v>ABM</v>
          </cell>
          <cell r="B11">
            <v>1.27</v>
          </cell>
          <cell r="C11">
            <v>0</v>
          </cell>
          <cell r="D11">
            <v>167100</v>
          </cell>
          <cell r="E11">
            <v>210</v>
          </cell>
          <cell r="F11">
            <v>508</v>
          </cell>
        </row>
        <row r="12">
          <cell r="A12" t="str">
            <v>ACAP</v>
          </cell>
          <cell r="B12">
            <v>0.33</v>
          </cell>
          <cell r="C12">
            <v>0</v>
          </cell>
          <cell r="D12">
            <v>0</v>
          </cell>
          <cell r="E12">
            <v>0</v>
          </cell>
          <cell r="F12">
            <v>134</v>
          </cell>
        </row>
        <row r="13">
          <cell r="A13" t="str">
            <v>ACC</v>
          </cell>
          <cell r="B13">
            <v>1.21</v>
          </cell>
          <cell r="C13">
            <v>-4.72</v>
          </cell>
          <cell r="D13">
            <v>2464600</v>
          </cell>
          <cell r="E13">
            <v>3023</v>
          </cell>
          <cell r="F13">
            <v>1625</v>
          </cell>
        </row>
        <row r="14">
          <cell r="A14" t="str">
            <v>ACE</v>
          </cell>
          <cell r="B14">
            <v>1.96</v>
          </cell>
          <cell r="C14">
            <v>0</v>
          </cell>
          <cell r="D14">
            <v>18605900</v>
          </cell>
          <cell r="E14">
            <v>36201</v>
          </cell>
          <cell r="F14">
            <v>19945</v>
          </cell>
        </row>
        <row r="15">
          <cell r="A15" t="str">
            <v>ACG</v>
          </cell>
          <cell r="B15">
            <v>1.56</v>
          </cell>
          <cell r="C15">
            <v>1.3</v>
          </cell>
          <cell r="D15">
            <v>12200</v>
          </cell>
          <cell r="E15">
            <v>19</v>
          </cell>
          <cell r="F15">
            <v>936</v>
          </cell>
        </row>
        <row r="16">
          <cell r="A16" t="str">
            <v>ADB</v>
          </cell>
          <cell r="B16">
            <v>1.21</v>
          </cell>
          <cell r="C16">
            <v>1.68</v>
          </cell>
          <cell r="D16">
            <v>535300</v>
          </cell>
          <cell r="E16">
            <v>636</v>
          </cell>
          <cell r="F16">
            <v>878</v>
          </cell>
        </row>
        <row r="17">
          <cell r="A17" t="str">
            <v>ADD</v>
          </cell>
          <cell r="B17">
            <v>6.6</v>
          </cell>
          <cell r="C17">
            <v>0</v>
          </cell>
          <cell r="D17">
            <v>66300</v>
          </cell>
          <cell r="E17">
            <v>428</v>
          </cell>
          <cell r="F17">
            <v>1056</v>
          </cell>
        </row>
        <row r="18">
          <cell r="A18" t="str">
            <v>ADVANC</v>
          </cell>
          <cell r="B18">
            <v>212</v>
          </cell>
          <cell r="C18">
            <v>0</v>
          </cell>
          <cell r="D18">
            <v>2330000</v>
          </cell>
          <cell r="E18">
            <v>493489</v>
          </cell>
          <cell r="F18">
            <v>630532</v>
          </cell>
        </row>
        <row r="19">
          <cell r="A19" t="str">
            <v>AEONTS</v>
          </cell>
          <cell r="B19">
            <v>197.5</v>
          </cell>
          <cell r="C19">
            <v>-0.75</v>
          </cell>
          <cell r="D19">
            <v>162300</v>
          </cell>
          <cell r="E19">
            <v>32224</v>
          </cell>
          <cell r="F19">
            <v>49375</v>
          </cell>
        </row>
        <row r="20">
          <cell r="A20" t="str">
            <v>AF</v>
          </cell>
          <cell r="B20">
            <v>1.17</v>
          </cell>
          <cell r="C20">
            <v>2.63</v>
          </cell>
          <cell r="D20">
            <v>320100</v>
          </cell>
          <cell r="E20">
            <v>374</v>
          </cell>
          <cell r="F20">
            <v>1872</v>
          </cell>
        </row>
        <row r="21">
          <cell r="A21" t="str">
            <v>AFC</v>
          </cell>
          <cell r="B21">
            <v>6.8</v>
          </cell>
          <cell r="C21">
            <v>-2.16</v>
          </cell>
          <cell r="D21">
            <v>17400</v>
          </cell>
          <cell r="E21">
            <v>119</v>
          </cell>
          <cell r="F21">
            <v>310</v>
          </cell>
        </row>
        <row r="22">
          <cell r="A22" t="str">
            <v>AGE</v>
          </cell>
          <cell r="B22">
            <v>2.66</v>
          </cell>
          <cell r="C22">
            <v>-1.48</v>
          </cell>
          <cell r="D22">
            <v>1928300</v>
          </cell>
          <cell r="E22">
            <v>5109</v>
          </cell>
          <cell r="F22">
            <v>3183</v>
          </cell>
        </row>
        <row r="23">
          <cell r="A23" t="str">
            <v>AH</v>
          </cell>
          <cell r="B23">
            <v>34.75</v>
          </cell>
          <cell r="C23">
            <v>2.21</v>
          </cell>
          <cell r="D23">
            <v>2240300</v>
          </cell>
          <cell r="E23">
            <v>78175</v>
          </cell>
          <cell r="F23">
            <v>12331</v>
          </cell>
        </row>
        <row r="24">
          <cell r="A24" t="str">
            <v>AHC</v>
          </cell>
          <cell r="B24">
            <v>16.899999999999999</v>
          </cell>
          <cell r="C24">
            <v>0.6</v>
          </cell>
          <cell r="D24">
            <v>9400</v>
          </cell>
          <cell r="E24">
            <v>159</v>
          </cell>
          <cell r="F24">
            <v>2533</v>
          </cell>
        </row>
        <row r="25">
          <cell r="A25" t="str">
            <v>AI</v>
          </cell>
          <cell r="B25">
            <v>5.65</v>
          </cell>
          <cell r="C25">
            <v>-0.88</v>
          </cell>
          <cell r="D25">
            <v>116600</v>
          </cell>
          <cell r="E25">
            <v>657</v>
          </cell>
          <cell r="F25">
            <v>3955</v>
          </cell>
        </row>
        <row r="26">
          <cell r="A26" t="str">
            <v>AIE</v>
          </cell>
          <cell r="B26">
            <v>1.53</v>
          </cell>
          <cell r="C26">
            <v>0</v>
          </cell>
          <cell r="D26">
            <v>596900</v>
          </cell>
          <cell r="E26">
            <v>914</v>
          </cell>
          <cell r="F26">
            <v>2118</v>
          </cell>
        </row>
        <row r="27">
          <cell r="A27" t="str">
            <v>AIRA</v>
          </cell>
          <cell r="B27">
            <v>1.95</v>
          </cell>
          <cell r="C27">
            <v>0</v>
          </cell>
          <cell r="D27">
            <v>0</v>
          </cell>
          <cell r="E27">
            <v>0</v>
          </cell>
          <cell r="F27">
            <v>12314</v>
          </cell>
        </row>
        <row r="28">
          <cell r="A28" t="str">
            <v>AIT</v>
          </cell>
          <cell r="B28">
            <v>5.05</v>
          </cell>
          <cell r="C28">
            <v>-0.98</v>
          </cell>
          <cell r="D28">
            <v>472500</v>
          </cell>
          <cell r="E28">
            <v>2402</v>
          </cell>
          <cell r="F28">
            <v>7228</v>
          </cell>
        </row>
        <row r="29">
          <cell r="A29" t="str">
            <v>AJ</v>
          </cell>
          <cell r="B29">
            <v>9.5500000000000007</v>
          </cell>
          <cell r="C29">
            <v>0.53</v>
          </cell>
          <cell r="D29">
            <v>105700</v>
          </cell>
          <cell r="E29">
            <v>1001</v>
          </cell>
          <cell r="F29">
            <v>4202</v>
          </cell>
        </row>
        <row r="30">
          <cell r="A30" t="str">
            <v>AJA</v>
          </cell>
          <cell r="B30">
            <v>0.19</v>
          </cell>
          <cell r="C30">
            <v>-5</v>
          </cell>
          <cell r="D30">
            <v>817700</v>
          </cell>
          <cell r="E30">
            <v>156</v>
          </cell>
          <cell r="F30">
            <v>1018</v>
          </cell>
        </row>
        <row r="31">
          <cell r="A31" t="str">
            <v>AKP</v>
          </cell>
          <cell r="B31">
            <v>1.48</v>
          </cell>
          <cell r="C31">
            <v>-1.33</v>
          </cell>
          <cell r="D31">
            <v>99700</v>
          </cell>
          <cell r="E31">
            <v>148</v>
          </cell>
          <cell r="F31">
            <v>598</v>
          </cell>
        </row>
        <row r="32">
          <cell r="A32" t="str">
            <v>AKR</v>
          </cell>
          <cell r="B32">
            <v>0.93</v>
          </cell>
          <cell r="C32">
            <v>0</v>
          </cell>
          <cell r="D32">
            <v>590200</v>
          </cell>
          <cell r="E32">
            <v>553</v>
          </cell>
          <cell r="F32">
            <v>1369</v>
          </cell>
        </row>
        <row r="33">
          <cell r="A33" t="str">
            <v>ALL</v>
          </cell>
          <cell r="B33">
            <v>0.12</v>
          </cell>
          <cell r="C33">
            <v>0</v>
          </cell>
          <cell r="D33">
            <v>5501200</v>
          </cell>
          <cell r="E33">
            <v>661</v>
          </cell>
          <cell r="F33">
            <v>206</v>
          </cell>
        </row>
        <row r="34">
          <cell r="A34" t="str">
            <v>ALLA</v>
          </cell>
          <cell r="B34">
            <v>1.36</v>
          </cell>
          <cell r="C34">
            <v>0</v>
          </cell>
          <cell r="D34">
            <v>108200</v>
          </cell>
          <cell r="E34">
            <v>147</v>
          </cell>
          <cell r="F34">
            <v>816</v>
          </cell>
        </row>
        <row r="35">
          <cell r="A35" t="str">
            <v>ALPHAX</v>
          </cell>
          <cell r="B35">
            <v>1.26</v>
          </cell>
          <cell r="C35">
            <v>-1.56</v>
          </cell>
          <cell r="D35">
            <v>5015900</v>
          </cell>
          <cell r="E35">
            <v>6397</v>
          </cell>
          <cell r="F35">
            <v>2626</v>
          </cell>
        </row>
        <row r="36">
          <cell r="A36" t="str">
            <v>ALT</v>
          </cell>
          <cell r="B36">
            <v>2.04</v>
          </cell>
          <cell r="C36">
            <v>0</v>
          </cell>
          <cell r="D36">
            <v>181300</v>
          </cell>
          <cell r="E36">
            <v>367</v>
          </cell>
          <cell r="F36">
            <v>2310</v>
          </cell>
        </row>
        <row r="37">
          <cell r="A37" t="str">
            <v>ALUCON</v>
          </cell>
          <cell r="B37">
            <v>183</v>
          </cell>
          <cell r="C37">
            <v>1.67</v>
          </cell>
          <cell r="D37">
            <v>1200</v>
          </cell>
          <cell r="E37">
            <v>219</v>
          </cell>
          <cell r="F37">
            <v>7906</v>
          </cell>
        </row>
        <row r="38">
          <cell r="A38" t="str">
            <v>AMA</v>
          </cell>
          <cell r="B38">
            <v>4.6399999999999997</v>
          </cell>
          <cell r="C38">
            <v>-2.52</v>
          </cell>
          <cell r="D38">
            <v>1096800</v>
          </cell>
          <cell r="E38">
            <v>5134</v>
          </cell>
          <cell r="F38">
            <v>2403</v>
          </cell>
        </row>
        <row r="39">
          <cell r="A39" t="str">
            <v>AMANAH</v>
          </cell>
          <cell r="B39">
            <v>2.96</v>
          </cell>
          <cell r="C39">
            <v>-0.67</v>
          </cell>
          <cell r="D39">
            <v>815800</v>
          </cell>
          <cell r="E39">
            <v>2412</v>
          </cell>
          <cell r="F39">
            <v>3067</v>
          </cell>
        </row>
        <row r="40">
          <cell r="A40" t="str">
            <v>AMARC</v>
          </cell>
          <cell r="B40">
            <v>2.2400000000000002</v>
          </cell>
          <cell r="C40">
            <v>-0.88</v>
          </cell>
          <cell r="D40">
            <v>170800</v>
          </cell>
          <cell r="E40">
            <v>386</v>
          </cell>
          <cell r="F40">
            <v>941</v>
          </cell>
        </row>
        <row r="41">
          <cell r="A41" t="str">
            <v>AMARIN</v>
          </cell>
          <cell r="B41">
            <v>5.8</v>
          </cell>
          <cell r="C41">
            <v>0.87</v>
          </cell>
          <cell r="D41">
            <v>13100</v>
          </cell>
          <cell r="E41">
            <v>76</v>
          </cell>
          <cell r="F41">
            <v>5790</v>
          </cell>
        </row>
        <row r="42">
          <cell r="A42" t="str">
            <v>AMATA</v>
          </cell>
          <cell r="B42">
            <v>22.2</v>
          </cell>
          <cell r="C42">
            <v>-0.45</v>
          </cell>
          <cell r="D42">
            <v>8119500</v>
          </cell>
          <cell r="E42">
            <v>180112</v>
          </cell>
          <cell r="F42">
            <v>25530</v>
          </cell>
        </row>
        <row r="43">
          <cell r="A43" t="str">
            <v>AMATAV</v>
          </cell>
          <cell r="B43">
            <v>5.65</v>
          </cell>
          <cell r="C43">
            <v>0.89</v>
          </cell>
          <cell r="D43">
            <v>23900</v>
          </cell>
          <cell r="E43">
            <v>135</v>
          </cell>
          <cell r="F43">
            <v>5283</v>
          </cell>
        </row>
        <row r="44">
          <cell r="A44" t="str">
            <v>AMC</v>
          </cell>
          <cell r="B44">
            <v>2.96</v>
          </cell>
          <cell r="C44">
            <v>0</v>
          </cell>
          <cell r="D44">
            <v>463400</v>
          </cell>
          <cell r="E44">
            <v>1366</v>
          </cell>
          <cell r="F44">
            <v>1421</v>
          </cell>
        </row>
        <row r="45">
          <cell r="A45" t="str">
            <v>AMR</v>
          </cell>
          <cell r="B45">
            <v>3</v>
          </cell>
          <cell r="C45">
            <v>0.67</v>
          </cell>
          <cell r="D45">
            <v>111500</v>
          </cell>
          <cell r="E45">
            <v>332</v>
          </cell>
          <cell r="F45">
            <v>1800</v>
          </cell>
        </row>
        <row r="46">
          <cell r="A46" t="str">
            <v>ANAN</v>
          </cell>
          <cell r="B46">
            <v>1.03</v>
          </cell>
          <cell r="C46">
            <v>0.98</v>
          </cell>
          <cell r="D46">
            <v>1844200</v>
          </cell>
          <cell r="E46">
            <v>1881</v>
          </cell>
          <cell r="F46">
            <v>4291</v>
          </cell>
        </row>
        <row r="47">
          <cell r="A47" t="str">
            <v>AOT</v>
          </cell>
          <cell r="B47">
            <v>70</v>
          </cell>
          <cell r="C47">
            <v>-0.36</v>
          </cell>
          <cell r="D47">
            <v>17069000</v>
          </cell>
          <cell r="E47">
            <v>1197835</v>
          </cell>
          <cell r="F47">
            <v>999999</v>
          </cell>
        </row>
        <row r="48">
          <cell r="A48" t="str">
            <v>AP</v>
          </cell>
          <cell r="B48">
            <v>11.5</v>
          </cell>
          <cell r="C48">
            <v>4.55</v>
          </cell>
          <cell r="D48">
            <v>32753300</v>
          </cell>
          <cell r="E48">
            <v>370293</v>
          </cell>
          <cell r="F48">
            <v>36178</v>
          </cell>
        </row>
        <row r="49">
          <cell r="A49" t="str">
            <v>APCO</v>
          </cell>
          <cell r="B49">
            <v>5.2</v>
          </cell>
          <cell r="C49">
            <v>-1.89</v>
          </cell>
          <cell r="D49">
            <v>257000</v>
          </cell>
          <cell r="E49">
            <v>1334</v>
          </cell>
          <cell r="F49">
            <v>3120</v>
          </cell>
        </row>
        <row r="50">
          <cell r="A50" t="str">
            <v>APCS</v>
          </cell>
          <cell r="B50">
            <v>4.3600000000000003</v>
          </cell>
          <cell r="C50">
            <v>-0.46</v>
          </cell>
          <cell r="D50">
            <v>4400</v>
          </cell>
          <cell r="E50">
            <v>19</v>
          </cell>
          <cell r="F50">
            <v>2878</v>
          </cell>
        </row>
        <row r="51">
          <cell r="A51" t="str">
            <v>APEX</v>
          </cell>
          <cell r="B51">
            <v>0.04</v>
          </cell>
          <cell r="C51">
            <v>0</v>
          </cell>
          <cell r="D51">
            <v>0</v>
          </cell>
          <cell r="E51">
            <v>0</v>
          </cell>
          <cell r="F51">
            <v>0</v>
          </cell>
        </row>
        <row r="52">
          <cell r="A52" t="str">
            <v>APP</v>
          </cell>
          <cell r="B52">
            <v>3.24</v>
          </cell>
          <cell r="C52">
            <v>-0.61</v>
          </cell>
          <cell r="D52">
            <v>424400</v>
          </cell>
          <cell r="E52">
            <v>1381</v>
          </cell>
          <cell r="F52">
            <v>907</v>
          </cell>
        </row>
        <row r="53">
          <cell r="A53" t="str">
            <v>APURE</v>
          </cell>
          <cell r="B53">
            <v>4.82</v>
          </cell>
          <cell r="C53">
            <v>-0.41</v>
          </cell>
          <cell r="D53">
            <v>363100</v>
          </cell>
          <cell r="E53">
            <v>1740</v>
          </cell>
          <cell r="F53">
            <v>4619</v>
          </cell>
        </row>
        <row r="54">
          <cell r="A54" t="str">
            <v>AQ</v>
          </cell>
          <cell r="B54">
            <v>0.02</v>
          </cell>
          <cell r="C54">
            <v>0</v>
          </cell>
          <cell r="D54">
            <v>0</v>
          </cell>
          <cell r="E54">
            <v>0</v>
          </cell>
          <cell r="F54">
            <v>1874</v>
          </cell>
        </row>
        <row r="55">
          <cell r="A55" t="str">
            <v>AQUA</v>
          </cell>
          <cell r="B55">
            <v>0.5</v>
          </cell>
          <cell r="C55">
            <v>2.04</v>
          </cell>
          <cell r="D55">
            <v>24508500</v>
          </cell>
          <cell r="E55">
            <v>12235</v>
          </cell>
          <cell r="F55">
            <v>2956</v>
          </cell>
        </row>
        <row r="56">
          <cell r="A56" t="str">
            <v>ARIN</v>
          </cell>
          <cell r="B56">
            <v>3.58</v>
          </cell>
          <cell r="C56">
            <v>-1.1000000000000001</v>
          </cell>
          <cell r="D56">
            <v>242700</v>
          </cell>
          <cell r="E56">
            <v>853</v>
          </cell>
          <cell r="F56">
            <v>2148</v>
          </cell>
        </row>
        <row r="57">
          <cell r="A57" t="str">
            <v>ARIP</v>
          </cell>
          <cell r="B57">
            <v>0.96</v>
          </cell>
          <cell r="C57">
            <v>0</v>
          </cell>
          <cell r="D57">
            <v>1462500</v>
          </cell>
          <cell r="E57">
            <v>1397</v>
          </cell>
          <cell r="F57">
            <v>447</v>
          </cell>
        </row>
        <row r="58">
          <cell r="A58" t="str">
            <v>ARROW</v>
          </cell>
          <cell r="B58">
            <v>7.1</v>
          </cell>
          <cell r="C58">
            <v>0.71</v>
          </cell>
          <cell r="D58">
            <v>19000</v>
          </cell>
          <cell r="E58">
            <v>135</v>
          </cell>
          <cell r="F58">
            <v>1824</v>
          </cell>
        </row>
        <row r="59">
          <cell r="A59" t="str">
            <v>AS</v>
          </cell>
          <cell r="B59">
            <v>14.8</v>
          </cell>
          <cell r="C59">
            <v>0</v>
          </cell>
          <cell r="D59">
            <v>1277900</v>
          </cell>
          <cell r="E59">
            <v>18898</v>
          </cell>
          <cell r="F59">
            <v>7499</v>
          </cell>
        </row>
        <row r="60">
          <cell r="A60" t="str">
            <v>ASAP</v>
          </cell>
          <cell r="B60">
            <v>2.54</v>
          </cell>
          <cell r="C60">
            <v>0</v>
          </cell>
          <cell r="D60">
            <v>434900</v>
          </cell>
          <cell r="E60">
            <v>1087</v>
          </cell>
          <cell r="F60">
            <v>1844</v>
          </cell>
        </row>
        <row r="61">
          <cell r="A61" t="str">
            <v>ASEFA</v>
          </cell>
          <cell r="B61">
            <v>3.68</v>
          </cell>
          <cell r="C61">
            <v>0</v>
          </cell>
          <cell r="D61">
            <v>111800</v>
          </cell>
          <cell r="E61">
            <v>411</v>
          </cell>
          <cell r="F61">
            <v>2024</v>
          </cell>
        </row>
        <row r="62">
          <cell r="A62" t="str">
            <v>ASIA</v>
          </cell>
          <cell r="B62">
            <v>7.8</v>
          </cell>
          <cell r="C62">
            <v>1.3</v>
          </cell>
          <cell r="D62">
            <v>100</v>
          </cell>
          <cell r="E62">
            <v>1</v>
          </cell>
          <cell r="F62">
            <v>2496</v>
          </cell>
        </row>
        <row r="63">
          <cell r="A63" t="str">
            <v>ASIAN</v>
          </cell>
          <cell r="B63">
            <v>10</v>
          </cell>
          <cell r="C63">
            <v>0.5</v>
          </cell>
          <cell r="D63">
            <v>515800</v>
          </cell>
          <cell r="E63">
            <v>5152</v>
          </cell>
          <cell r="F63">
            <v>8141</v>
          </cell>
        </row>
        <row r="64">
          <cell r="A64" t="str">
            <v>ASIMAR</v>
          </cell>
          <cell r="B64">
            <v>1.53</v>
          </cell>
          <cell r="C64">
            <v>1.32</v>
          </cell>
          <cell r="D64">
            <v>34000</v>
          </cell>
          <cell r="E64">
            <v>52</v>
          </cell>
          <cell r="F64">
            <v>395</v>
          </cell>
        </row>
        <row r="65">
          <cell r="A65" t="str">
            <v>ASK</v>
          </cell>
          <cell r="B65">
            <v>28.25</v>
          </cell>
          <cell r="C65">
            <v>-0.88</v>
          </cell>
          <cell r="D65">
            <v>377600</v>
          </cell>
          <cell r="E65">
            <v>10681</v>
          </cell>
          <cell r="F65">
            <v>14912</v>
          </cell>
        </row>
        <row r="66">
          <cell r="A66" t="str">
            <v>ASN</v>
          </cell>
          <cell r="B66">
            <v>2.82</v>
          </cell>
          <cell r="C66">
            <v>0</v>
          </cell>
          <cell r="D66">
            <v>4100</v>
          </cell>
          <cell r="E66">
            <v>12</v>
          </cell>
          <cell r="F66">
            <v>528</v>
          </cell>
        </row>
        <row r="67">
          <cell r="A67" t="str">
            <v>ASP</v>
          </cell>
          <cell r="B67">
            <v>2.86</v>
          </cell>
          <cell r="C67">
            <v>0</v>
          </cell>
          <cell r="D67">
            <v>563100</v>
          </cell>
          <cell r="E67">
            <v>1604</v>
          </cell>
          <cell r="F67">
            <v>6022</v>
          </cell>
        </row>
        <row r="68">
          <cell r="A68" t="str">
            <v>ASW</v>
          </cell>
          <cell r="B68">
            <v>8.1999999999999993</v>
          </cell>
          <cell r="C68">
            <v>0</v>
          </cell>
          <cell r="D68">
            <v>519300</v>
          </cell>
          <cell r="E68">
            <v>4243</v>
          </cell>
          <cell r="F68">
            <v>7020</v>
          </cell>
        </row>
        <row r="69">
          <cell r="A69" t="str">
            <v>ATP30</v>
          </cell>
          <cell r="B69">
            <v>1.2</v>
          </cell>
          <cell r="C69">
            <v>2.56</v>
          </cell>
          <cell r="D69">
            <v>1766700</v>
          </cell>
          <cell r="E69">
            <v>2112</v>
          </cell>
          <cell r="F69">
            <v>819</v>
          </cell>
        </row>
        <row r="70">
          <cell r="A70" t="str">
            <v>AU</v>
          </cell>
          <cell r="B70">
            <v>10.1</v>
          </cell>
          <cell r="C70">
            <v>1</v>
          </cell>
          <cell r="D70">
            <v>993300</v>
          </cell>
          <cell r="E70">
            <v>10037</v>
          </cell>
          <cell r="F70">
            <v>8238</v>
          </cell>
        </row>
        <row r="71">
          <cell r="A71" t="str">
            <v>AUCT</v>
          </cell>
          <cell r="B71">
            <v>10.4</v>
          </cell>
          <cell r="C71">
            <v>-0.95</v>
          </cell>
          <cell r="D71">
            <v>597900</v>
          </cell>
          <cell r="E71">
            <v>6287</v>
          </cell>
          <cell r="F71">
            <v>5720</v>
          </cell>
        </row>
        <row r="72">
          <cell r="A72" t="str">
            <v>AURA</v>
          </cell>
          <cell r="B72">
            <v>16.5</v>
          </cell>
          <cell r="C72">
            <v>0</v>
          </cell>
          <cell r="D72">
            <v>521600</v>
          </cell>
          <cell r="E72">
            <v>8588</v>
          </cell>
          <cell r="F72">
            <v>22011</v>
          </cell>
        </row>
        <row r="73">
          <cell r="A73" t="str">
            <v>AWC</v>
          </cell>
          <cell r="B73">
            <v>5.0999999999999996</v>
          </cell>
          <cell r="C73">
            <v>-0.97</v>
          </cell>
          <cell r="D73">
            <v>17626300</v>
          </cell>
          <cell r="E73">
            <v>90128</v>
          </cell>
          <cell r="F73">
            <v>163212</v>
          </cell>
        </row>
        <row r="74">
          <cell r="A74" t="str">
            <v>AYUD</v>
          </cell>
          <cell r="B74">
            <v>39.5</v>
          </cell>
          <cell r="C74">
            <v>1.94</v>
          </cell>
          <cell r="D74">
            <v>2300</v>
          </cell>
          <cell r="E74">
            <v>90</v>
          </cell>
          <cell r="F74">
            <v>15376</v>
          </cell>
        </row>
        <row r="75">
          <cell r="A75" t="str">
            <v>B</v>
          </cell>
          <cell r="B75">
            <v>0.12</v>
          </cell>
          <cell r="C75">
            <v>0</v>
          </cell>
          <cell r="D75">
            <v>9976500</v>
          </cell>
          <cell r="E75">
            <v>1175</v>
          </cell>
          <cell r="F75">
            <v>415</v>
          </cell>
        </row>
        <row r="76">
          <cell r="A76" t="str">
            <v>B52</v>
          </cell>
          <cell r="B76">
            <v>1.82</v>
          </cell>
          <cell r="C76">
            <v>-4.71</v>
          </cell>
          <cell r="D76">
            <v>70700</v>
          </cell>
          <cell r="E76">
            <v>129</v>
          </cell>
          <cell r="F76">
            <v>1342</v>
          </cell>
        </row>
        <row r="77">
          <cell r="A77" t="str">
            <v>BA</v>
          </cell>
          <cell r="B77">
            <v>14.1</v>
          </cell>
          <cell r="C77">
            <v>1.44</v>
          </cell>
          <cell r="D77">
            <v>2372300</v>
          </cell>
          <cell r="E77">
            <v>33375</v>
          </cell>
          <cell r="F77">
            <v>29610</v>
          </cell>
        </row>
        <row r="78">
          <cell r="A78" t="str">
            <v>BAFS</v>
          </cell>
          <cell r="B78">
            <v>31.75</v>
          </cell>
          <cell r="C78">
            <v>0</v>
          </cell>
          <cell r="D78">
            <v>197900</v>
          </cell>
          <cell r="E78">
            <v>6273</v>
          </cell>
          <cell r="F78">
            <v>20241</v>
          </cell>
        </row>
        <row r="79">
          <cell r="A79" t="str">
            <v>BAM</v>
          </cell>
          <cell r="B79">
            <v>11</v>
          </cell>
          <cell r="C79">
            <v>-0.9</v>
          </cell>
          <cell r="D79">
            <v>12395900</v>
          </cell>
          <cell r="E79">
            <v>135882</v>
          </cell>
          <cell r="F79">
            <v>35552</v>
          </cell>
        </row>
        <row r="80">
          <cell r="A80" t="str">
            <v>BANPU</v>
          </cell>
          <cell r="B80">
            <v>8.1</v>
          </cell>
          <cell r="C80">
            <v>-0.61</v>
          </cell>
          <cell r="D80">
            <v>106155300</v>
          </cell>
          <cell r="E80">
            <v>849959</v>
          </cell>
          <cell r="F80">
            <v>68479</v>
          </cell>
        </row>
        <row r="81">
          <cell r="A81" t="str">
            <v>BAY</v>
          </cell>
          <cell r="B81">
            <v>29</v>
          </cell>
          <cell r="C81">
            <v>0</v>
          </cell>
          <cell r="D81">
            <v>391000</v>
          </cell>
          <cell r="E81">
            <v>11345</v>
          </cell>
          <cell r="F81">
            <v>213317</v>
          </cell>
        </row>
        <row r="82">
          <cell r="A82" t="str">
            <v>BBGI</v>
          </cell>
          <cell r="B82">
            <v>5.45</v>
          </cell>
          <cell r="C82">
            <v>0</v>
          </cell>
          <cell r="D82">
            <v>169200</v>
          </cell>
          <cell r="E82">
            <v>915</v>
          </cell>
          <cell r="F82">
            <v>7881</v>
          </cell>
        </row>
        <row r="83">
          <cell r="A83" t="str">
            <v>BBIK</v>
          </cell>
          <cell r="B83">
            <v>96.5</v>
          </cell>
          <cell r="C83">
            <v>-2.5299999999999998</v>
          </cell>
          <cell r="D83">
            <v>162900</v>
          </cell>
          <cell r="E83">
            <v>15802</v>
          </cell>
          <cell r="F83">
            <v>10507</v>
          </cell>
        </row>
        <row r="84">
          <cell r="A84" t="str">
            <v>BBL</v>
          </cell>
          <cell r="B84">
            <v>163</v>
          </cell>
          <cell r="C84">
            <v>0</v>
          </cell>
          <cell r="D84">
            <v>4997500</v>
          </cell>
          <cell r="E84">
            <v>813062</v>
          </cell>
          <cell r="F84">
            <v>311141</v>
          </cell>
        </row>
        <row r="85">
          <cell r="A85" t="str">
            <v>BC</v>
          </cell>
          <cell r="B85">
            <v>1.4</v>
          </cell>
          <cell r="C85">
            <v>0</v>
          </cell>
          <cell r="D85">
            <v>20200</v>
          </cell>
          <cell r="E85">
            <v>28</v>
          </cell>
          <cell r="F85">
            <v>797</v>
          </cell>
        </row>
        <row r="86">
          <cell r="A86" t="str">
            <v>BCH</v>
          </cell>
          <cell r="B86">
            <v>17.7</v>
          </cell>
          <cell r="C86">
            <v>-0.56000000000000005</v>
          </cell>
          <cell r="D86">
            <v>18403300</v>
          </cell>
          <cell r="E86">
            <v>323948</v>
          </cell>
          <cell r="F86">
            <v>44139</v>
          </cell>
        </row>
        <row r="87">
          <cell r="A87" t="str">
            <v>BCP</v>
          </cell>
          <cell r="B87">
            <v>31.5</v>
          </cell>
          <cell r="C87">
            <v>-0.79</v>
          </cell>
          <cell r="D87">
            <v>6250700</v>
          </cell>
          <cell r="E87">
            <v>195309</v>
          </cell>
          <cell r="F87">
            <v>43373</v>
          </cell>
        </row>
        <row r="88">
          <cell r="A88" t="str">
            <v>BCPG</v>
          </cell>
          <cell r="B88">
            <v>9.1999999999999993</v>
          </cell>
          <cell r="C88">
            <v>0.55000000000000004</v>
          </cell>
          <cell r="D88">
            <v>1872200</v>
          </cell>
          <cell r="E88">
            <v>17132</v>
          </cell>
          <cell r="F88">
            <v>26755</v>
          </cell>
        </row>
        <row r="89">
          <cell r="A89" t="str">
            <v>BCT</v>
          </cell>
          <cell r="B89">
            <v>55.75</v>
          </cell>
          <cell r="C89">
            <v>0.45</v>
          </cell>
          <cell r="D89">
            <v>2300</v>
          </cell>
          <cell r="E89">
            <v>128</v>
          </cell>
          <cell r="F89">
            <v>16725</v>
          </cell>
        </row>
        <row r="90">
          <cell r="A90" t="str">
            <v>BDMS</v>
          </cell>
          <cell r="B90">
            <v>27.75</v>
          </cell>
          <cell r="C90">
            <v>-0.89</v>
          </cell>
          <cell r="D90">
            <v>41366100</v>
          </cell>
          <cell r="E90">
            <v>1149109</v>
          </cell>
          <cell r="F90">
            <v>441003</v>
          </cell>
        </row>
        <row r="91">
          <cell r="A91" t="str">
            <v>BE8</v>
          </cell>
          <cell r="B91">
            <v>42.75</v>
          </cell>
          <cell r="C91">
            <v>-0.57999999999999996</v>
          </cell>
          <cell r="D91">
            <v>469800</v>
          </cell>
          <cell r="E91">
            <v>20103</v>
          </cell>
          <cell r="F91">
            <v>10288</v>
          </cell>
        </row>
        <row r="92">
          <cell r="A92" t="str">
            <v>BEAUTY</v>
          </cell>
          <cell r="B92">
            <v>0.81</v>
          </cell>
          <cell r="C92">
            <v>0</v>
          </cell>
          <cell r="D92">
            <v>12539200</v>
          </cell>
          <cell r="E92">
            <v>10292</v>
          </cell>
          <cell r="F92">
            <v>2425</v>
          </cell>
        </row>
        <row r="93">
          <cell r="A93" t="str">
            <v>BEC</v>
          </cell>
          <cell r="B93">
            <v>9.15</v>
          </cell>
          <cell r="C93">
            <v>5.17</v>
          </cell>
          <cell r="D93">
            <v>5529400</v>
          </cell>
          <cell r="E93">
            <v>49807</v>
          </cell>
          <cell r="F93">
            <v>18300</v>
          </cell>
        </row>
        <row r="94">
          <cell r="A94" t="str">
            <v>BEM</v>
          </cell>
          <cell r="B94">
            <v>8.0500000000000007</v>
          </cell>
          <cell r="C94">
            <v>0</v>
          </cell>
          <cell r="D94">
            <v>41806400</v>
          </cell>
          <cell r="E94">
            <v>334441</v>
          </cell>
          <cell r="F94">
            <v>123044</v>
          </cell>
        </row>
        <row r="95">
          <cell r="A95" t="str">
            <v>BEYOND</v>
          </cell>
          <cell r="B95">
            <v>15.5</v>
          </cell>
          <cell r="C95">
            <v>4.7300000000000004</v>
          </cell>
          <cell r="D95">
            <v>1594100</v>
          </cell>
          <cell r="E95">
            <v>24515</v>
          </cell>
          <cell r="F95">
            <v>4496</v>
          </cell>
        </row>
        <row r="96">
          <cell r="A96" t="str">
            <v>BGC</v>
          </cell>
          <cell r="B96">
            <v>9.8000000000000007</v>
          </cell>
          <cell r="C96">
            <v>0</v>
          </cell>
          <cell r="D96">
            <v>414800</v>
          </cell>
          <cell r="E96">
            <v>4064</v>
          </cell>
          <cell r="F96">
            <v>6806</v>
          </cell>
        </row>
        <row r="97">
          <cell r="A97" t="str">
            <v>BGRIM</v>
          </cell>
          <cell r="B97">
            <v>37.5</v>
          </cell>
          <cell r="C97">
            <v>0</v>
          </cell>
          <cell r="D97">
            <v>4415000</v>
          </cell>
          <cell r="E97">
            <v>166323</v>
          </cell>
          <cell r="F97">
            <v>97759</v>
          </cell>
        </row>
        <row r="98">
          <cell r="A98" t="str">
            <v>BGT</v>
          </cell>
          <cell r="B98">
            <v>1.1000000000000001</v>
          </cell>
          <cell r="C98">
            <v>-1.79</v>
          </cell>
          <cell r="D98">
            <v>456900</v>
          </cell>
          <cell r="E98">
            <v>500</v>
          </cell>
          <cell r="F98">
            <v>400</v>
          </cell>
        </row>
        <row r="99">
          <cell r="A99" t="str">
            <v>BH</v>
          </cell>
          <cell r="B99">
            <v>229</v>
          </cell>
          <cell r="C99">
            <v>-1.29</v>
          </cell>
          <cell r="D99">
            <v>849700</v>
          </cell>
          <cell r="E99">
            <v>195323</v>
          </cell>
          <cell r="F99">
            <v>182029</v>
          </cell>
        </row>
        <row r="100">
          <cell r="A100" t="str">
            <v>BIG</v>
          </cell>
          <cell r="B100">
            <v>0.62</v>
          </cell>
          <cell r="C100">
            <v>1.64</v>
          </cell>
          <cell r="D100">
            <v>552800</v>
          </cell>
          <cell r="E100">
            <v>338</v>
          </cell>
          <cell r="F100">
            <v>2188</v>
          </cell>
        </row>
        <row r="101">
          <cell r="A101" t="str">
            <v>BIOTEC</v>
          </cell>
          <cell r="B101">
            <v>0.63</v>
          </cell>
          <cell r="C101">
            <v>-1.56</v>
          </cell>
          <cell r="D101">
            <v>1260600</v>
          </cell>
          <cell r="E101">
            <v>799</v>
          </cell>
          <cell r="F101">
            <v>1924</v>
          </cell>
        </row>
        <row r="102">
          <cell r="A102" t="str">
            <v>BIS</v>
          </cell>
          <cell r="B102">
            <v>6.05</v>
          </cell>
          <cell r="C102">
            <v>0</v>
          </cell>
          <cell r="D102">
            <v>13600</v>
          </cell>
          <cell r="E102">
            <v>83</v>
          </cell>
          <cell r="F102">
            <v>1900</v>
          </cell>
        </row>
        <row r="103">
          <cell r="A103" t="str">
            <v>BIZ</v>
          </cell>
          <cell r="B103">
            <v>3.58</v>
          </cell>
          <cell r="C103">
            <v>2.29</v>
          </cell>
          <cell r="D103">
            <v>30600</v>
          </cell>
          <cell r="E103">
            <v>109</v>
          </cell>
          <cell r="F103">
            <v>2151</v>
          </cell>
        </row>
        <row r="104">
          <cell r="A104" t="str">
            <v>BJC</v>
          </cell>
          <cell r="B104">
            <v>37.25</v>
          </cell>
          <cell r="C104">
            <v>-0.67</v>
          </cell>
          <cell r="D104">
            <v>1943000</v>
          </cell>
          <cell r="E104">
            <v>72228</v>
          </cell>
          <cell r="F104">
            <v>149290</v>
          </cell>
        </row>
        <row r="105">
          <cell r="A105" t="str">
            <v>BJCHI</v>
          </cell>
          <cell r="B105">
            <v>1.42</v>
          </cell>
          <cell r="C105">
            <v>0</v>
          </cell>
          <cell r="D105">
            <v>564100</v>
          </cell>
          <cell r="E105">
            <v>804</v>
          </cell>
          <cell r="F105">
            <v>2272</v>
          </cell>
        </row>
        <row r="106">
          <cell r="A106" t="str">
            <v>BKD</v>
          </cell>
          <cell r="B106">
            <v>2</v>
          </cell>
          <cell r="C106">
            <v>-3.85</v>
          </cell>
          <cell r="D106">
            <v>186700</v>
          </cell>
          <cell r="E106">
            <v>381</v>
          </cell>
          <cell r="F106">
            <v>2152</v>
          </cell>
        </row>
        <row r="107">
          <cell r="A107" t="str">
            <v>BKI</v>
          </cell>
          <cell r="B107">
            <v>297</v>
          </cell>
          <cell r="C107">
            <v>1.02</v>
          </cell>
          <cell r="D107">
            <v>104000</v>
          </cell>
          <cell r="E107">
            <v>31180</v>
          </cell>
          <cell r="F107">
            <v>31622</v>
          </cell>
        </row>
        <row r="108">
          <cell r="A108" t="str">
            <v>BLA</v>
          </cell>
          <cell r="B108">
            <v>26.5</v>
          </cell>
          <cell r="C108">
            <v>2.91</v>
          </cell>
          <cell r="D108">
            <v>3261200</v>
          </cell>
          <cell r="E108">
            <v>86335</v>
          </cell>
          <cell r="F108">
            <v>45250</v>
          </cell>
        </row>
        <row r="109">
          <cell r="A109" t="str">
            <v>BLAND</v>
          </cell>
          <cell r="B109">
            <v>0.86</v>
          </cell>
          <cell r="C109">
            <v>-1.1499999999999999</v>
          </cell>
          <cell r="D109">
            <v>5462600</v>
          </cell>
          <cell r="E109">
            <v>4723</v>
          </cell>
          <cell r="F109">
            <v>14942</v>
          </cell>
        </row>
        <row r="110">
          <cell r="A110" t="str">
            <v>BLESS</v>
          </cell>
          <cell r="B110">
            <v>0.79</v>
          </cell>
          <cell r="C110">
            <v>-2.4700000000000002</v>
          </cell>
          <cell r="D110">
            <v>263000</v>
          </cell>
          <cell r="E110">
            <v>209</v>
          </cell>
          <cell r="F110">
            <v>632</v>
          </cell>
        </row>
        <row r="111">
          <cell r="A111" t="str">
            <v>BLISS</v>
          </cell>
          <cell r="B111">
            <v>0.14000000000000001</v>
          </cell>
          <cell r="C111">
            <v>0</v>
          </cell>
          <cell r="D111">
            <v>0</v>
          </cell>
          <cell r="E111">
            <v>0</v>
          </cell>
          <cell r="F111">
            <v>0</v>
          </cell>
        </row>
        <row r="112">
          <cell r="A112" t="str">
            <v>BM</v>
          </cell>
          <cell r="B112">
            <v>3.88</v>
          </cell>
          <cell r="C112">
            <v>-2.02</v>
          </cell>
          <cell r="D112">
            <v>5443700</v>
          </cell>
          <cell r="E112">
            <v>21167</v>
          </cell>
          <cell r="F112">
            <v>2012</v>
          </cell>
        </row>
        <row r="113">
          <cell r="A113" t="str">
            <v>BOL</v>
          </cell>
          <cell r="B113">
            <v>10.5</v>
          </cell>
          <cell r="C113">
            <v>0</v>
          </cell>
          <cell r="D113">
            <v>197900</v>
          </cell>
          <cell r="E113">
            <v>2088</v>
          </cell>
          <cell r="F113">
            <v>8615</v>
          </cell>
        </row>
        <row r="114">
          <cell r="A114" t="str">
            <v>BPP</v>
          </cell>
          <cell r="B114">
            <v>14</v>
          </cell>
          <cell r="C114">
            <v>0.72</v>
          </cell>
          <cell r="D114">
            <v>342700</v>
          </cell>
          <cell r="E114">
            <v>4795</v>
          </cell>
          <cell r="F114">
            <v>42668</v>
          </cell>
        </row>
        <row r="115">
          <cell r="A115" t="str">
            <v>BR</v>
          </cell>
          <cell r="B115">
            <v>2.84</v>
          </cell>
          <cell r="C115">
            <v>0</v>
          </cell>
          <cell r="D115">
            <v>160400</v>
          </cell>
          <cell r="E115">
            <v>451</v>
          </cell>
          <cell r="F115">
            <v>2594</v>
          </cell>
        </row>
        <row r="116">
          <cell r="A116" t="str">
            <v>BRI</v>
          </cell>
          <cell r="B116">
            <v>9.9499999999999993</v>
          </cell>
          <cell r="C116">
            <v>-1.49</v>
          </cell>
          <cell r="D116">
            <v>1299300</v>
          </cell>
          <cell r="E116">
            <v>12972</v>
          </cell>
          <cell r="F116">
            <v>8488</v>
          </cell>
        </row>
        <row r="117">
          <cell r="A117" t="str">
            <v>BROCK</v>
          </cell>
          <cell r="B117">
            <v>1.87</v>
          </cell>
          <cell r="C117">
            <v>2.75</v>
          </cell>
          <cell r="D117">
            <v>500</v>
          </cell>
          <cell r="E117">
            <v>1</v>
          </cell>
          <cell r="F117">
            <v>1917</v>
          </cell>
        </row>
        <row r="118">
          <cell r="A118" t="str">
            <v>BROOK</v>
          </cell>
          <cell r="B118">
            <v>0.43</v>
          </cell>
          <cell r="C118">
            <v>-2.27</v>
          </cell>
          <cell r="D118">
            <v>1641500</v>
          </cell>
          <cell r="E118">
            <v>706</v>
          </cell>
          <cell r="F118">
            <v>4006</v>
          </cell>
        </row>
        <row r="119">
          <cell r="A119" t="str">
            <v>BRR</v>
          </cell>
          <cell r="B119">
            <v>6.35</v>
          </cell>
          <cell r="C119">
            <v>5.83</v>
          </cell>
          <cell r="D119">
            <v>3659500</v>
          </cell>
          <cell r="E119">
            <v>23600</v>
          </cell>
          <cell r="F119">
            <v>5157</v>
          </cell>
        </row>
        <row r="120">
          <cell r="A120" t="str">
            <v>BSBM</v>
          </cell>
          <cell r="B120">
            <v>0.8</v>
          </cell>
          <cell r="C120">
            <v>-1.23</v>
          </cell>
          <cell r="D120">
            <v>67300</v>
          </cell>
          <cell r="E120">
            <v>54</v>
          </cell>
          <cell r="F120">
            <v>897</v>
          </cell>
        </row>
        <row r="121">
          <cell r="A121" t="str">
            <v>BSM</v>
          </cell>
          <cell r="B121">
            <v>2.94</v>
          </cell>
          <cell r="C121">
            <v>0</v>
          </cell>
          <cell r="D121">
            <v>14900</v>
          </cell>
          <cell r="E121">
            <v>43</v>
          </cell>
          <cell r="F121">
            <v>626</v>
          </cell>
        </row>
        <row r="122">
          <cell r="A122" t="str">
            <v>BTG</v>
          </cell>
          <cell r="B122">
            <v>25.5</v>
          </cell>
          <cell r="C122">
            <v>-1.92</v>
          </cell>
          <cell r="D122">
            <v>1697800</v>
          </cell>
          <cell r="E122">
            <v>43727</v>
          </cell>
          <cell r="F122">
            <v>49337</v>
          </cell>
        </row>
        <row r="123">
          <cell r="A123" t="str">
            <v>BTNC</v>
          </cell>
          <cell r="B123">
            <v>30</v>
          </cell>
          <cell r="C123">
            <v>-15.49</v>
          </cell>
          <cell r="D123">
            <v>70700</v>
          </cell>
          <cell r="E123">
            <v>2117</v>
          </cell>
          <cell r="F123">
            <v>360</v>
          </cell>
        </row>
        <row r="124">
          <cell r="A124" t="str">
            <v>BTS</v>
          </cell>
          <cell r="B124">
            <v>7.55</v>
          </cell>
          <cell r="C124">
            <v>0</v>
          </cell>
          <cell r="D124">
            <v>21450700</v>
          </cell>
          <cell r="E124">
            <v>160045</v>
          </cell>
          <cell r="F124">
            <v>99416</v>
          </cell>
        </row>
        <row r="125">
          <cell r="A125" t="str">
            <v>BTW</v>
          </cell>
          <cell r="B125">
            <v>0.46</v>
          </cell>
          <cell r="C125">
            <v>0</v>
          </cell>
          <cell r="D125">
            <v>64800</v>
          </cell>
          <cell r="E125">
            <v>30</v>
          </cell>
          <cell r="F125">
            <v>348</v>
          </cell>
        </row>
        <row r="126">
          <cell r="A126" t="str">
            <v>BUI</v>
          </cell>
          <cell r="B126">
            <v>16.8</v>
          </cell>
          <cell r="C126">
            <v>1.2</v>
          </cell>
          <cell r="D126">
            <v>5700</v>
          </cell>
          <cell r="E126">
            <v>94</v>
          </cell>
          <cell r="F126">
            <v>504</v>
          </cell>
        </row>
        <row r="127">
          <cell r="A127" t="str">
            <v>BVG</v>
          </cell>
          <cell r="B127">
            <v>7.55</v>
          </cell>
          <cell r="C127">
            <v>0</v>
          </cell>
          <cell r="D127">
            <v>4978100</v>
          </cell>
          <cell r="E127">
            <v>37433</v>
          </cell>
          <cell r="F127">
            <v>3398</v>
          </cell>
        </row>
        <row r="128">
          <cell r="A128" t="str">
            <v>BWG</v>
          </cell>
          <cell r="B128">
            <v>0.71</v>
          </cell>
          <cell r="C128">
            <v>2.9</v>
          </cell>
          <cell r="D128">
            <v>36974300</v>
          </cell>
          <cell r="E128">
            <v>26112</v>
          </cell>
          <cell r="F128">
            <v>3515</v>
          </cell>
        </row>
        <row r="129">
          <cell r="A129" t="str">
            <v>BYD</v>
          </cell>
          <cell r="B129">
            <v>7.95</v>
          </cell>
          <cell r="C129">
            <v>0</v>
          </cell>
          <cell r="D129">
            <v>3086900</v>
          </cell>
          <cell r="E129">
            <v>24599</v>
          </cell>
          <cell r="F129">
            <v>33599</v>
          </cell>
        </row>
        <row r="130">
          <cell r="A130" t="str">
            <v>CAZ</v>
          </cell>
          <cell r="B130">
            <v>3.94</v>
          </cell>
          <cell r="C130">
            <v>-1.01</v>
          </cell>
          <cell r="D130">
            <v>412200</v>
          </cell>
          <cell r="E130">
            <v>1639</v>
          </cell>
          <cell r="F130">
            <v>1158</v>
          </cell>
        </row>
        <row r="131">
          <cell r="A131" t="str">
            <v>CBG</v>
          </cell>
          <cell r="B131">
            <v>67.75</v>
          </cell>
          <cell r="C131">
            <v>0.37</v>
          </cell>
          <cell r="D131">
            <v>3864000</v>
          </cell>
          <cell r="E131">
            <v>262594</v>
          </cell>
          <cell r="F131">
            <v>67750</v>
          </cell>
        </row>
        <row r="132">
          <cell r="A132" t="str">
            <v>CCET</v>
          </cell>
          <cell r="B132">
            <v>2.06</v>
          </cell>
          <cell r="C132">
            <v>-0.96</v>
          </cell>
          <cell r="D132">
            <v>626300</v>
          </cell>
          <cell r="E132">
            <v>1281</v>
          </cell>
          <cell r="F132">
            <v>12051</v>
          </cell>
        </row>
        <row r="133">
          <cell r="A133" t="str">
            <v>CCP</v>
          </cell>
          <cell r="B133">
            <v>0.39</v>
          </cell>
          <cell r="C133">
            <v>0</v>
          </cell>
          <cell r="D133">
            <v>697500</v>
          </cell>
          <cell r="E133">
            <v>271</v>
          </cell>
          <cell r="F133">
            <v>1080</v>
          </cell>
        </row>
        <row r="134">
          <cell r="A134" t="str">
            <v>CEN</v>
          </cell>
          <cell r="B134">
            <v>3</v>
          </cell>
          <cell r="C134">
            <v>0</v>
          </cell>
          <cell r="D134">
            <v>686100</v>
          </cell>
          <cell r="E134">
            <v>2033</v>
          </cell>
          <cell r="F134">
            <v>2235</v>
          </cell>
        </row>
        <row r="135">
          <cell r="A135" t="str">
            <v>CENTEL</v>
          </cell>
          <cell r="B135">
            <v>51.5</v>
          </cell>
          <cell r="C135">
            <v>0</v>
          </cell>
          <cell r="D135">
            <v>1980000</v>
          </cell>
          <cell r="E135">
            <v>101369</v>
          </cell>
          <cell r="F135">
            <v>69525</v>
          </cell>
        </row>
        <row r="136">
          <cell r="A136" t="str">
            <v>CEYE</v>
          </cell>
          <cell r="B136">
            <v>4.46</v>
          </cell>
          <cell r="C136">
            <v>0.45</v>
          </cell>
          <cell r="D136">
            <v>303000</v>
          </cell>
          <cell r="E136">
            <v>1351</v>
          </cell>
          <cell r="F136">
            <v>1293</v>
          </cell>
        </row>
        <row r="137">
          <cell r="A137" t="str">
            <v>CFRESH</v>
          </cell>
          <cell r="B137">
            <v>1.92</v>
          </cell>
          <cell r="C137">
            <v>-2.54</v>
          </cell>
          <cell r="D137">
            <v>1193400</v>
          </cell>
          <cell r="E137">
            <v>2318</v>
          </cell>
          <cell r="F137">
            <v>1780</v>
          </cell>
        </row>
        <row r="138">
          <cell r="A138" t="str">
            <v>CGD</v>
          </cell>
          <cell r="B138">
            <v>0.36</v>
          </cell>
          <cell r="C138">
            <v>0</v>
          </cell>
          <cell r="D138">
            <v>1919400</v>
          </cell>
          <cell r="E138">
            <v>693</v>
          </cell>
          <cell r="F138">
            <v>2976</v>
          </cell>
        </row>
        <row r="139">
          <cell r="A139" t="str">
            <v>CGH</v>
          </cell>
          <cell r="B139">
            <v>0.79</v>
          </cell>
          <cell r="C139">
            <v>0</v>
          </cell>
          <cell r="D139">
            <v>1048500</v>
          </cell>
          <cell r="E139">
            <v>827</v>
          </cell>
          <cell r="F139">
            <v>3164</v>
          </cell>
        </row>
        <row r="140">
          <cell r="A140" t="str">
            <v>CH</v>
          </cell>
          <cell r="B140">
            <v>2.76</v>
          </cell>
          <cell r="C140">
            <v>-2.13</v>
          </cell>
          <cell r="D140">
            <v>157300</v>
          </cell>
          <cell r="E140">
            <v>437</v>
          </cell>
          <cell r="F140">
            <v>2208</v>
          </cell>
        </row>
        <row r="141">
          <cell r="A141" t="str">
            <v>CHARAN</v>
          </cell>
          <cell r="B141">
            <v>29.25</v>
          </cell>
          <cell r="C141">
            <v>0</v>
          </cell>
          <cell r="D141">
            <v>5800</v>
          </cell>
          <cell r="E141">
            <v>170</v>
          </cell>
          <cell r="F141">
            <v>351</v>
          </cell>
        </row>
        <row r="142">
          <cell r="A142" t="str">
            <v>CHASE</v>
          </cell>
          <cell r="B142">
            <v>1.9</v>
          </cell>
          <cell r="C142">
            <v>0</v>
          </cell>
          <cell r="D142">
            <v>6012500</v>
          </cell>
          <cell r="E142">
            <v>11401</v>
          </cell>
          <cell r="F142">
            <v>3772</v>
          </cell>
        </row>
        <row r="143">
          <cell r="A143" t="str">
            <v>CHAYO</v>
          </cell>
          <cell r="B143">
            <v>7.9</v>
          </cell>
          <cell r="C143">
            <v>-1.25</v>
          </cell>
          <cell r="D143">
            <v>1022000</v>
          </cell>
          <cell r="E143">
            <v>8134</v>
          </cell>
          <cell r="F143">
            <v>8635</v>
          </cell>
        </row>
        <row r="144">
          <cell r="A144" t="str">
            <v>CHEWA</v>
          </cell>
          <cell r="B144">
            <v>0.68</v>
          </cell>
          <cell r="C144">
            <v>0</v>
          </cell>
          <cell r="D144">
            <v>125800</v>
          </cell>
          <cell r="E144">
            <v>85</v>
          </cell>
          <cell r="F144">
            <v>867</v>
          </cell>
        </row>
        <row r="145">
          <cell r="A145" t="str">
            <v>CHG</v>
          </cell>
          <cell r="B145">
            <v>3.02</v>
          </cell>
          <cell r="C145">
            <v>-1.95</v>
          </cell>
          <cell r="D145">
            <v>13636600</v>
          </cell>
          <cell r="E145">
            <v>41486</v>
          </cell>
          <cell r="F145">
            <v>33220</v>
          </cell>
        </row>
        <row r="146">
          <cell r="A146" t="str">
            <v>CHIC</v>
          </cell>
          <cell r="B146">
            <v>0.76</v>
          </cell>
          <cell r="C146">
            <v>1.33</v>
          </cell>
          <cell r="D146">
            <v>186700</v>
          </cell>
          <cell r="E146">
            <v>141</v>
          </cell>
          <cell r="F146">
            <v>1034</v>
          </cell>
        </row>
        <row r="147">
          <cell r="A147" t="str">
            <v>CHO</v>
          </cell>
          <cell r="B147">
            <v>0.22</v>
          </cell>
          <cell r="C147">
            <v>-12</v>
          </cell>
          <cell r="D147">
            <v>64264600</v>
          </cell>
          <cell r="E147">
            <v>14797</v>
          </cell>
          <cell r="F147">
            <v>670</v>
          </cell>
        </row>
        <row r="148">
          <cell r="A148" t="str">
            <v>CHOTI</v>
          </cell>
          <cell r="B148">
            <v>124</v>
          </cell>
          <cell r="C148">
            <v>0.4</v>
          </cell>
          <cell r="D148">
            <v>500</v>
          </cell>
          <cell r="E148">
            <v>64</v>
          </cell>
          <cell r="F148">
            <v>930</v>
          </cell>
        </row>
        <row r="149">
          <cell r="A149" t="str">
            <v>CHOW</v>
          </cell>
          <cell r="B149">
            <v>2.64</v>
          </cell>
          <cell r="C149">
            <v>0.76</v>
          </cell>
          <cell r="D149">
            <v>600</v>
          </cell>
          <cell r="E149">
            <v>2</v>
          </cell>
          <cell r="F149">
            <v>2112</v>
          </cell>
        </row>
        <row r="150">
          <cell r="A150" t="str">
            <v>CI</v>
          </cell>
          <cell r="B150">
            <v>0.64</v>
          </cell>
          <cell r="C150">
            <v>-1.54</v>
          </cell>
          <cell r="D150">
            <v>66000</v>
          </cell>
          <cell r="E150">
            <v>42</v>
          </cell>
          <cell r="F150">
            <v>683</v>
          </cell>
        </row>
        <row r="151">
          <cell r="A151" t="str">
            <v>CIG</v>
          </cell>
          <cell r="B151">
            <v>0.31</v>
          </cell>
          <cell r="C151">
            <v>-3.13</v>
          </cell>
          <cell r="D151">
            <v>775700</v>
          </cell>
          <cell r="E151">
            <v>247</v>
          </cell>
          <cell r="F151">
            <v>538</v>
          </cell>
        </row>
        <row r="152">
          <cell r="A152" t="str">
            <v>CIMBT</v>
          </cell>
          <cell r="B152">
            <v>0.79</v>
          </cell>
          <cell r="C152">
            <v>2.6</v>
          </cell>
          <cell r="D152">
            <v>409500</v>
          </cell>
          <cell r="E152">
            <v>320</v>
          </cell>
          <cell r="F152">
            <v>27510</v>
          </cell>
        </row>
        <row r="153">
          <cell r="A153" t="str">
            <v>CITY</v>
          </cell>
          <cell r="B153">
            <v>1.99</v>
          </cell>
          <cell r="C153">
            <v>2.0499999999999998</v>
          </cell>
          <cell r="D153">
            <v>800</v>
          </cell>
          <cell r="E153">
            <v>2</v>
          </cell>
          <cell r="F153">
            <v>597</v>
          </cell>
        </row>
        <row r="154">
          <cell r="A154" t="str">
            <v>CIVIL</v>
          </cell>
          <cell r="B154">
            <v>2.2200000000000002</v>
          </cell>
          <cell r="C154">
            <v>1.83</v>
          </cell>
          <cell r="D154">
            <v>106900</v>
          </cell>
          <cell r="E154">
            <v>237</v>
          </cell>
          <cell r="F154">
            <v>1554</v>
          </cell>
        </row>
        <row r="155">
          <cell r="A155" t="str">
            <v>CK</v>
          </cell>
          <cell r="B155">
            <v>19.399999999999999</v>
          </cell>
          <cell r="C155">
            <v>1.04</v>
          </cell>
          <cell r="D155">
            <v>4318300</v>
          </cell>
          <cell r="E155">
            <v>83191</v>
          </cell>
          <cell r="F155">
            <v>32862</v>
          </cell>
        </row>
        <row r="156">
          <cell r="A156" t="str">
            <v>CKP</v>
          </cell>
          <cell r="B156">
            <v>3.52</v>
          </cell>
          <cell r="C156">
            <v>0</v>
          </cell>
          <cell r="D156">
            <v>3944100</v>
          </cell>
          <cell r="E156">
            <v>13816</v>
          </cell>
          <cell r="F156">
            <v>28615</v>
          </cell>
        </row>
        <row r="157">
          <cell r="A157" t="str">
            <v>CM</v>
          </cell>
          <cell r="B157">
            <v>2.2400000000000002</v>
          </cell>
          <cell r="C157">
            <v>-1.75</v>
          </cell>
          <cell r="D157">
            <v>19000</v>
          </cell>
          <cell r="E157">
            <v>43</v>
          </cell>
          <cell r="F157">
            <v>854</v>
          </cell>
        </row>
        <row r="158">
          <cell r="A158" t="str">
            <v>CMAN</v>
          </cell>
          <cell r="B158">
            <v>2.2400000000000002</v>
          </cell>
          <cell r="C158">
            <v>-1.75</v>
          </cell>
          <cell r="D158">
            <v>550300</v>
          </cell>
          <cell r="E158">
            <v>1233</v>
          </cell>
          <cell r="F158">
            <v>2150</v>
          </cell>
        </row>
        <row r="159">
          <cell r="A159" t="str">
            <v>CMC</v>
          </cell>
          <cell r="B159">
            <v>1.37</v>
          </cell>
          <cell r="C159">
            <v>-2.14</v>
          </cell>
          <cell r="D159">
            <v>65800</v>
          </cell>
          <cell r="E159">
            <v>90</v>
          </cell>
          <cell r="F159">
            <v>1409</v>
          </cell>
        </row>
        <row r="160">
          <cell r="A160" t="str">
            <v>CMO</v>
          </cell>
          <cell r="B160">
            <v>2.16</v>
          </cell>
          <cell r="C160">
            <v>-3.57</v>
          </cell>
          <cell r="D160">
            <v>704300</v>
          </cell>
          <cell r="E160">
            <v>1540</v>
          </cell>
          <cell r="F160">
            <v>607</v>
          </cell>
        </row>
        <row r="161">
          <cell r="A161" t="str">
            <v>CMR</v>
          </cell>
          <cell r="B161">
            <v>2.48</v>
          </cell>
          <cell r="C161">
            <v>0</v>
          </cell>
          <cell r="D161">
            <v>75100</v>
          </cell>
          <cell r="E161">
            <v>186</v>
          </cell>
          <cell r="F161">
            <v>9977</v>
          </cell>
        </row>
        <row r="162">
          <cell r="A162" t="str">
            <v>CNT</v>
          </cell>
          <cell r="B162">
            <v>1.38</v>
          </cell>
          <cell r="C162">
            <v>1.47</v>
          </cell>
          <cell r="D162">
            <v>5700</v>
          </cell>
          <cell r="E162">
            <v>8</v>
          </cell>
          <cell r="F162">
            <v>1419</v>
          </cell>
        </row>
        <row r="163">
          <cell r="A163" t="str">
            <v>COLOR</v>
          </cell>
          <cell r="B163">
            <v>1.57</v>
          </cell>
          <cell r="C163">
            <v>0</v>
          </cell>
          <cell r="D163">
            <v>73100</v>
          </cell>
          <cell r="E163">
            <v>114</v>
          </cell>
          <cell r="F163">
            <v>925</v>
          </cell>
        </row>
        <row r="164">
          <cell r="A164" t="str">
            <v>COM7</v>
          </cell>
          <cell r="B164">
            <v>27.5</v>
          </cell>
          <cell r="C164">
            <v>-1.79</v>
          </cell>
          <cell r="D164">
            <v>5127400</v>
          </cell>
          <cell r="E164">
            <v>142068</v>
          </cell>
          <cell r="F164">
            <v>66000</v>
          </cell>
        </row>
        <row r="165">
          <cell r="A165" t="str">
            <v>COMAN</v>
          </cell>
          <cell r="B165">
            <v>4.46</v>
          </cell>
          <cell r="C165">
            <v>0.45</v>
          </cell>
          <cell r="D165">
            <v>48600</v>
          </cell>
          <cell r="E165">
            <v>213</v>
          </cell>
          <cell r="F165">
            <v>598</v>
          </cell>
        </row>
        <row r="166">
          <cell r="A166" t="str">
            <v>COTTO</v>
          </cell>
          <cell r="B166">
            <v>2.1800000000000002</v>
          </cell>
          <cell r="C166">
            <v>0</v>
          </cell>
          <cell r="D166">
            <v>2232300</v>
          </cell>
          <cell r="E166">
            <v>4851</v>
          </cell>
          <cell r="F166">
            <v>12999</v>
          </cell>
        </row>
        <row r="167">
          <cell r="A167" t="str">
            <v>CPALL</v>
          </cell>
          <cell r="B167">
            <v>63.25</v>
          </cell>
          <cell r="C167">
            <v>0.8</v>
          </cell>
          <cell r="D167">
            <v>22332700</v>
          </cell>
          <cell r="E167">
            <v>1406957</v>
          </cell>
          <cell r="F167">
            <v>568181</v>
          </cell>
        </row>
        <row r="168">
          <cell r="A168" t="str">
            <v>CPANEL</v>
          </cell>
          <cell r="B168">
            <v>9.6999999999999993</v>
          </cell>
          <cell r="C168">
            <v>-0.51</v>
          </cell>
          <cell r="D168">
            <v>145800</v>
          </cell>
          <cell r="E168">
            <v>1413</v>
          </cell>
          <cell r="F168">
            <v>1552</v>
          </cell>
        </row>
        <row r="169">
          <cell r="A169" t="str">
            <v>CPF</v>
          </cell>
          <cell r="B169">
            <v>20.3</v>
          </cell>
          <cell r="C169">
            <v>-0.49</v>
          </cell>
          <cell r="D169">
            <v>12033400</v>
          </cell>
          <cell r="E169">
            <v>243873</v>
          </cell>
          <cell r="F169">
            <v>174808</v>
          </cell>
        </row>
        <row r="170">
          <cell r="A170" t="str">
            <v>CPH</v>
          </cell>
          <cell r="B170">
            <v>22</v>
          </cell>
          <cell r="C170">
            <v>0</v>
          </cell>
          <cell r="D170">
            <v>1205800</v>
          </cell>
          <cell r="E170">
            <v>27086</v>
          </cell>
          <cell r="F170">
            <v>880</v>
          </cell>
        </row>
        <row r="171">
          <cell r="A171" t="str">
            <v>CPI</v>
          </cell>
          <cell r="B171">
            <v>2.88</v>
          </cell>
          <cell r="C171">
            <v>0.7</v>
          </cell>
          <cell r="D171">
            <v>156300</v>
          </cell>
          <cell r="E171">
            <v>449</v>
          </cell>
          <cell r="F171">
            <v>1822</v>
          </cell>
        </row>
        <row r="172">
          <cell r="A172" t="str">
            <v>CPL</v>
          </cell>
          <cell r="B172">
            <v>2.44</v>
          </cell>
          <cell r="C172">
            <v>0</v>
          </cell>
          <cell r="D172">
            <v>3698100</v>
          </cell>
          <cell r="E172">
            <v>9310</v>
          </cell>
          <cell r="F172">
            <v>1073</v>
          </cell>
        </row>
        <row r="173">
          <cell r="A173" t="str">
            <v>CPN</v>
          </cell>
          <cell r="B173">
            <v>67.5</v>
          </cell>
          <cell r="C173">
            <v>-0.74</v>
          </cell>
          <cell r="D173">
            <v>4405400</v>
          </cell>
          <cell r="E173">
            <v>297217</v>
          </cell>
          <cell r="F173">
            <v>302940</v>
          </cell>
        </row>
        <row r="174">
          <cell r="A174" t="str">
            <v>CPR</v>
          </cell>
          <cell r="B174">
            <v>5.3</v>
          </cell>
          <cell r="C174">
            <v>-4.5</v>
          </cell>
          <cell r="D174">
            <v>1802300</v>
          </cell>
          <cell r="E174">
            <v>10068</v>
          </cell>
          <cell r="F174">
            <v>1055</v>
          </cell>
        </row>
        <row r="175">
          <cell r="A175" t="str">
            <v>CPT</v>
          </cell>
          <cell r="B175">
            <v>0.72</v>
          </cell>
          <cell r="C175">
            <v>0</v>
          </cell>
          <cell r="D175">
            <v>3300</v>
          </cell>
          <cell r="E175">
            <v>2</v>
          </cell>
          <cell r="F175">
            <v>648</v>
          </cell>
        </row>
        <row r="176">
          <cell r="A176" t="str">
            <v>CPW</v>
          </cell>
          <cell r="B176">
            <v>2.92</v>
          </cell>
          <cell r="C176">
            <v>-2.0099999999999998</v>
          </cell>
          <cell r="D176">
            <v>32300</v>
          </cell>
          <cell r="E176">
            <v>95</v>
          </cell>
          <cell r="F176">
            <v>1752</v>
          </cell>
        </row>
        <row r="177">
          <cell r="A177" t="str">
            <v>CRANE</v>
          </cell>
          <cell r="B177">
            <v>1.3</v>
          </cell>
          <cell r="C177">
            <v>-1.52</v>
          </cell>
          <cell r="D177">
            <v>700600</v>
          </cell>
          <cell r="E177">
            <v>921</v>
          </cell>
          <cell r="F177">
            <v>986</v>
          </cell>
        </row>
        <row r="178">
          <cell r="A178" t="str">
            <v>CRC</v>
          </cell>
          <cell r="B178">
            <v>42</v>
          </cell>
          <cell r="C178">
            <v>0.6</v>
          </cell>
          <cell r="D178">
            <v>5264500</v>
          </cell>
          <cell r="E178">
            <v>220275</v>
          </cell>
          <cell r="F178">
            <v>253302</v>
          </cell>
        </row>
        <row r="179">
          <cell r="A179" t="str">
            <v>CRD</v>
          </cell>
          <cell r="B179">
            <v>0.68</v>
          </cell>
          <cell r="C179">
            <v>0</v>
          </cell>
          <cell r="D179">
            <v>3100</v>
          </cell>
          <cell r="E179">
            <v>2</v>
          </cell>
          <cell r="F179">
            <v>340</v>
          </cell>
        </row>
        <row r="180">
          <cell r="A180" t="str">
            <v>CSC</v>
          </cell>
          <cell r="B180">
            <v>46</v>
          </cell>
          <cell r="C180">
            <v>0</v>
          </cell>
          <cell r="D180">
            <v>1300</v>
          </cell>
          <cell r="E180">
            <v>60</v>
          </cell>
          <cell r="F180">
            <v>2392</v>
          </cell>
        </row>
        <row r="181">
          <cell r="A181" t="str">
            <v>CSP</v>
          </cell>
          <cell r="B181">
            <v>1.1200000000000001</v>
          </cell>
          <cell r="C181">
            <v>2.75</v>
          </cell>
          <cell r="D181">
            <v>1169600</v>
          </cell>
          <cell r="E181">
            <v>1398</v>
          </cell>
          <cell r="F181">
            <v>556</v>
          </cell>
        </row>
        <row r="182">
          <cell r="A182" t="str">
            <v>CSR</v>
          </cell>
          <cell r="B182">
            <v>69.5</v>
          </cell>
          <cell r="C182">
            <v>-0.71</v>
          </cell>
          <cell r="D182">
            <v>800</v>
          </cell>
          <cell r="E182">
            <v>55</v>
          </cell>
          <cell r="F182">
            <v>1425</v>
          </cell>
        </row>
        <row r="183">
          <cell r="A183" t="str">
            <v>CSS</v>
          </cell>
          <cell r="B183">
            <v>1.31</v>
          </cell>
          <cell r="C183">
            <v>0</v>
          </cell>
          <cell r="D183">
            <v>391100</v>
          </cell>
          <cell r="E183">
            <v>510</v>
          </cell>
          <cell r="F183">
            <v>1540</v>
          </cell>
        </row>
        <row r="184">
          <cell r="A184" t="str">
            <v>CTW</v>
          </cell>
          <cell r="B184">
            <v>5.3</v>
          </cell>
          <cell r="C184">
            <v>0.95</v>
          </cell>
          <cell r="D184">
            <v>1600</v>
          </cell>
          <cell r="E184">
            <v>8</v>
          </cell>
          <cell r="F184">
            <v>2109</v>
          </cell>
        </row>
        <row r="185">
          <cell r="A185" t="str">
            <v>CV</v>
          </cell>
          <cell r="B185">
            <v>1.54</v>
          </cell>
          <cell r="C185">
            <v>-0.65</v>
          </cell>
          <cell r="D185">
            <v>786000</v>
          </cell>
          <cell r="E185">
            <v>1217</v>
          </cell>
          <cell r="F185">
            <v>1971</v>
          </cell>
        </row>
        <row r="186">
          <cell r="A186" t="str">
            <v>CWT</v>
          </cell>
          <cell r="B186">
            <v>2.04</v>
          </cell>
          <cell r="C186">
            <v>0</v>
          </cell>
          <cell r="D186">
            <v>440700</v>
          </cell>
          <cell r="E186">
            <v>901</v>
          </cell>
          <cell r="F186">
            <v>1285</v>
          </cell>
        </row>
        <row r="187">
          <cell r="A187" t="str">
            <v>D</v>
          </cell>
          <cell r="B187">
            <v>7.4</v>
          </cell>
          <cell r="C187">
            <v>0</v>
          </cell>
          <cell r="D187">
            <v>3809000</v>
          </cell>
          <cell r="E187">
            <v>27804</v>
          </cell>
          <cell r="F187">
            <v>2234</v>
          </cell>
        </row>
        <row r="188">
          <cell r="A188" t="str">
            <v>DCC</v>
          </cell>
          <cell r="B188">
            <v>2.06</v>
          </cell>
          <cell r="C188">
            <v>0</v>
          </cell>
          <cell r="D188">
            <v>3666100</v>
          </cell>
          <cell r="E188">
            <v>7559</v>
          </cell>
          <cell r="F188">
            <v>18799</v>
          </cell>
        </row>
        <row r="189">
          <cell r="A189" t="str">
            <v>DCON</v>
          </cell>
          <cell r="B189">
            <v>0.47</v>
          </cell>
          <cell r="C189">
            <v>-4.08</v>
          </cell>
          <cell r="D189">
            <v>2106100</v>
          </cell>
          <cell r="E189">
            <v>1009</v>
          </cell>
          <cell r="F189">
            <v>2532</v>
          </cell>
        </row>
        <row r="190">
          <cell r="A190" t="str">
            <v>DDD</v>
          </cell>
          <cell r="B190">
            <v>13.2</v>
          </cell>
          <cell r="C190">
            <v>0</v>
          </cell>
          <cell r="D190">
            <v>128400</v>
          </cell>
          <cell r="E190">
            <v>1696</v>
          </cell>
          <cell r="F190">
            <v>4196</v>
          </cell>
        </row>
        <row r="191">
          <cell r="A191" t="str">
            <v>DELTA</v>
          </cell>
          <cell r="B191">
            <v>93.25</v>
          </cell>
          <cell r="C191">
            <v>-0.8</v>
          </cell>
          <cell r="D191">
            <v>21702100</v>
          </cell>
          <cell r="E191">
            <v>2044137</v>
          </cell>
          <cell r="F191">
            <v>1163183</v>
          </cell>
        </row>
        <row r="192">
          <cell r="A192" t="str">
            <v>DEMCO</v>
          </cell>
          <cell r="B192">
            <v>3.64</v>
          </cell>
          <cell r="C192">
            <v>-1.0900000000000001</v>
          </cell>
          <cell r="D192">
            <v>397100</v>
          </cell>
          <cell r="E192">
            <v>1447</v>
          </cell>
          <cell r="F192">
            <v>2658</v>
          </cell>
        </row>
        <row r="193">
          <cell r="A193" t="str">
            <v>DEXON</v>
          </cell>
          <cell r="B193">
            <v>2.86</v>
          </cell>
          <cell r="C193">
            <v>-2.72</v>
          </cell>
          <cell r="D193">
            <v>2657100</v>
          </cell>
          <cell r="E193">
            <v>7747</v>
          </cell>
          <cell r="F193">
            <v>1363</v>
          </cell>
        </row>
        <row r="194">
          <cell r="A194" t="str">
            <v>DHOUSE</v>
          </cell>
          <cell r="B194">
            <v>0.85</v>
          </cell>
          <cell r="C194">
            <v>-5.56</v>
          </cell>
          <cell r="D194">
            <v>530300</v>
          </cell>
          <cell r="E194">
            <v>451</v>
          </cell>
          <cell r="F194">
            <v>714</v>
          </cell>
        </row>
        <row r="195">
          <cell r="A195" t="str">
            <v>DIMET</v>
          </cell>
          <cell r="B195">
            <v>0.28000000000000003</v>
          </cell>
          <cell r="C195">
            <v>0</v>
          </cell>
          <cell r="D195">
            <v>382900</v>
          </cell>
          <cell r="E195">
            <v>107</v>
          </cell>
          <cell r="F195">
            <v>683</v>
          </cell>
        </row>
        <row r="196">
          <cell r="A196" t="str">
            <v>DITTO</v>
          </cell>
          <cell r="B196">
            <v>28.5</v>
          </cell>
          <cell r="C196">
            <v>2.7</v>
          </cell>
          <cell r="D196">
            <v>4714900</v>
          </cell>
          <cell r="E196">
            <v>136442</v>
          </cell>
          <cell r="F196">
            <v>18061</v>
          </cell>
        </row>
        <row r="197">
          <cell r="A197" t="str">
            <v>DMT</v>
          </cell>
          <cell r="B197">
            <v>12.7</v>
          </cell>
          <cell r="C197">
            <v>-0.78</v>
          </cell>
          <cell r="D197">
            <v>466500</v>
          </cell>
          <cell r="E197">
            <v>5945</v>
          </cell>
          <cell r="F197">
            <v>15002</v>
          </cell>
        </row>
        <row r="198">
          <cell r="A198" t="str">
            <v>DOD</v>
          </cell>
          <cell r="B198">
            <v>4.26</v>
          </cell>
          <cell r="C198">
            <v>1.91</v>
          </cell>
          <cell r="D198">
            <v>4625700</v>
          </cell>
          <cell r="E198">
            <v>19536</v>
          </cell>
          <cell r="F198">
            <v>1851</v>
          </cell>
        </row>
        <row r="199">
          <cell r="A199" t="str">
            <v>DOHOME</v>
          </cell>
          <cell r="B199">
            <v>14.1</v>
          </cell>
          <cell r="C199">
            <v>-1.4</v>
          </cell>
          <cell r="D199">
            <v>7926000</v>
          </cell>
          <cell r="E199">
            <v>111050</v>
          </cell>
          <cell r="F199">
            <v>40985</v>
          </cell>
        </row>
        <row r="200">
          <cell r="A200" t="str">
            <v>DPAINT</v>
          </cell>
          <cell r="B200">
            <v>5.85</v>
          </cell>
          <cell r="C200">
            <v>-1.68</v>
          </cell>
          <cell r="D200">
            <v>1939800</v>
          </cell>
          <cell r="E200">
            <v>11692</v>
          </cell>
          <cell r="F200">
            <v>1346</v>
          </cell>
        </row>
        <row r="201">
          <cell r="A201" t="str">
            <v>DRT</v>
          </cell>
          <cell r="B201">
            <v>7.95</v>
          </cell>
          <cell r="C201">
            <v>-0.63</v>
          </cell>
          <cell r="D201">
            <v>292700</v>
          </cell>
          <cell r="E201">
            <v>2326</v>
          </cell>
          <cell r="F201">
            <v>6798</v>
          </cell>
        </row>
        <row r="202">
          <cell r="A202" t="str">
            <v>DTCENT</v>
          </cell>
          <cell r="B202">
            <v>1.56</v>
          </cell>
          <cell r="C202">
            <v>-0.64</v>
          </cell>
          <cell r="D202">
            <v>243700</v>
          </cell>
          <cell r="E202">
            <v>382</v>
          </cell>
          <cell r="F202">
            <v>1880</v>
          </cell>
        </row>
        <row r="203">
          <cell r="A203" t="str">
            <v>DTCI</v>
          </cell>
          <cell r="B203">
            <v>34</v>
          </cell>
          <cell r="C203">
            <v>0.74</v>
          </cell>
          <cell r="D203">
            <v>1000</v>
          </cell>
          <cell r="E203">
            <v>34</v>
          </cell>
          <cell r="F203">
            <v>340</v>
          </cell>
        </row>
        <row r="204">
          <cell r="A204" t="str">
            <v>DUSIT</v>
          </cell>
          <cell r="B204">
            <v>10.8</v>
          </cell>
          <cell r="C204">
            <v>-1.82</v>
          </cell>
          <cell r="D204">
            <v>730900</v>
          </cell>
          <cell r="E204">
            <v>7913</v>
          </cell>
          <cell r="F204">
            <v>9180</v>
          </cell>
        </row>
        <row r="205">
          <cell r="A205" t="str">
            <v>DV8</v>
          </cell>
          <cell r="B205">
            <v>0.64</v>
          </cell>
          <cell r="C205">
            <v>0</v>
          </cell>
          <cell r="D205">
            <v>24400</v>
          </cell>
          <cell r="E205">
            <v>15</v>
          </cell>
          <cell r="F205">
            <v>458</v>
          </cell>
        </row>
        <row r="206">
          <cell r="A206" t="str">
            <v>EA</v>
          </cell>
          <cell r="B206">
            <v>65.5</v>
          </cell>
          <cell r="C206">
            <v>-0.76</v>
          </cell>
          <cell r="D206">
            <v>4904700</v>
          </cell>
          <cell r="E206">
            <v>321315</v>
          </cell>
          <cell r="F206">
            <v>244315</v>
          </cell>
        </row>
        <row r="207">
          <cell r="A207" t="str">
            <v>EASON</v>
          </cell>
          <cell r="B207">
            <v>1.22</v>
          </cell>
          <cell r="C207">
            <v>-1.61</v>
          </cell>
          <cell r="D207">
            <v>640300</v>
          </cell>
          <cell r="E207">
            <v>783</v>
          </cell>
          <cell r="F207">
            <v>691</v>
          </cell>
        </row>
        <row r="208">
          <cell r="A208" t="str">
            <v>EASTW</v>
          </cell>
          <cell r="B208">
            <v>5</v>
          </cell>
          <cell r="C208">
            <v>-0.99</v>
          </cell>
          <cell r="D208">
            <v>355700</v>
          </cell>
          <cell r="E208">
            <v>1790</v>
          </cell>
          <cell r="F208">
            <v>8319</v>
          </cell>
        </row>
        <row r="209">
          <cell r="A209" t="str">
            <v>ECF</v>
          </cell>
          <cell r="B209">
            <v>1.39</v>
          </cell>
          <cell r="C209">
            <v>0</v>
          </cell>
          <cell r="D209">
            <v>14911600</v>
          </cell>
          <cell r="E209">
            <v>20887</v>
          </cell>
          <cell r="F209">
            <v>1334</v>
          </cell>
        </row>
        <row r="210">
          <cell r="A210" t="str">
            <v>ECL</v>
          </cell>
          <cell r="B210">
            <v>1.57</v>
          </cell>
          <cell r="C210">
            <v>-1.26</v>
          </cell>
          <cell r="D210">
            <v>4024000</v>
          </cell>
          <cell r="E210">
            <v>6336</v>
          </cell>
          <cell r="F210">
            <v>1741</v>
          </cell>
        </row>
        <row r="211">
          <cell r="A211" t="str">
            <v>EE</v>
          </cell>
          <cell r="B211">
            <v>0.43</v>
          </cell>
          <cell r="C211">
            <v>0</v>
          </cell>
          <cell r="D211">
            <v>1585900</v>
          </cell>
          <cell r="E211">
            <v>694</v>
          </cell>
          <cell r="F211">
            <v>1195</v>
          </cell>
        </row>
        <row r="212">
          <cell r="A212" t="str">
            <v>EFORL</v>
          </cell>
          <cell r="B212">
            <v>0.24</v>
          </cell>
          <cell r="C212">
            <v>-4</v>
          </cell>
          <cell r="D212">
            <v>6826300</v>
          </cell>
          <cell r="E212">
            <v>1625</v>
          </cell>
          <cell r="F212">
            <v>959</v>
          </cell>
        </row>
        <row r="213">
          <cell r="A213" t="str">
            <v>EGCO</v>
          </cell>
          <cell r="B213">
            <v>143</v>
          </cell>
          <cell r="C213">
            <v>0.35</v>
          </cell>
          <cell r="D213">
            <v>428600</v>
          </cell>
          <cell r="E213">
            <v>61155</v>
          </cell>
          <cell r="F213">
            <v>75284</v>
          </cell>
        </row>
        <row r="214">
          <cell r="A214" t="str">
            <v>EKH</v>
          </cell>
          <cell r="B214">
            <v>7.75</v>
          </cell>
          <cell r="C214">
            <v>-0.64</v>
          </cell>
          <cell r="D214">
            <v>689100</v>
          </cell>
          <cell r="E214">
            <v>5342</v>
          </cell>
          <cell r="F214">
            <v>5361</v>
          </cell>
        </row>
        <row r="215">
          <cell r="A215" t="str">
            <v>EMC</v>
          </cell>
          <cell r="B215">
            <v>0.13</v>
          </cell>
          <cell r="C215">
            <v>8.33</v>
          </cell>
          <cell r="D215">
            <v>1446800</v>
          </cell>
          <cell r="E215">
            <v>175</v>
          </cell>
          <cell r="F215">
            <v>1096</v>
          </cell>
        </row>
        <row r="216">
          <cell r="A216" t="str">
            <v>EP</v>
          </cell>
          <cell r="B216">
            <v>3.1</v>
          </cell>
          <cell r="C216">
            <v>0</v>
          </cell>
          <cell r="D216">
            <v>16200</v>
          </cell>
          <cell r="E216">
            <v>50</v>
          </cell>
          <cell r="F216">
            <v>2891</v>
          </cell>
        </row>
        <row r="217">
          <cell r="A217" t="str">
            <v>EPG</v>
          </cell>
          <cell r="B217">
            <v>6.95</v>
          </cell>
          <cell r="C217">
            <v>-1.42</v>
          </cell>
          <cell r="D217">
            <v>1277000</v>
          </cell>
          <cell r="E217">
            <v>8991</v>
          </cell>
          <cell r="F217">
            <v>19460</v>
          </cell>
        </row>
        <row r="218">
          <cell r="A218" t="str">
            <v>ERW</v>
          </cell>
          <cell r="B218">
            <v>4.34</v>
          </cell>
          <cell r="C218">
            <v>-1.36</v>
          </cell>
          <cell r="D218">
            <v>5915300</v>
          </cell>
          <cell r="E218">
            <v>25825</v>
          </cell>
          <cell r="F218">
            <v>19667</v>
          </cell>
        </row>
        <row r="219">
          <cell r="A219" t="str">
            <v>ESSO</v>
          </cell>
          <cell r="B219">
            <v>8.65</v>
          </cell>
          <cell r="C219">
            <v>-0.56999999999999995</v>
          </cell>
          <cell r="D219">
            <v>5762400</v>
          </cell>
          <cell r="E219">
            <v>49895</v>
          </cell>
          <cell r="F219">
            <v>29936</v>
          </cell>
        </row>
        <row r="220">
          <cell r="A220" t="str">
            <v>ESTAR</v>
          </cell>
          <cell r="B220">
            <v>0.32</v>
          </cell>
          <cell r="C220">
            <v>3.23</v>
          </cell>
          <cell r="D220">
            <v>1626100</v>
          </cell>
          <cell r="E220">
            <v>505</v>
          </cell>
          <cell r="F220">
            <v>1607</v>
          </cell>
        </row>
        <row r="221">
          <cell r="A221" t="str">
            <v>ETC</v>
          </cell>
          <cell r="B221">
            <v>2.98</v>
          </cell>
          <cell r="C221">
            <v>-0.67</v>
          </cell>
          <cell r="D221">
            <v>1283700</v>
          </cell>
          <cell r="E221">
            <v>3839</v>
          </cell>
          <cell r="F221">
            <v>6675</v>
          </cell>
        </row>
        <row r="222">
          <cell r="A222" t="str">
            <v>ETE</v>
          </cell>
          <cell r="B222">
            <v>0.96</v>
          </cell>
          <cell r="C222">
            <v>1.05</v>
          </cell>
          <cell r="D222">
            <v>5400</v>
          </cell>
          <cell r="E222">
            <v>5</v>
          </cell>
          <cell r="F222">
            <v>538</v>
          </cell>
        </row>
        <row r="223">
          <cell r="A223" t="str">
            <v>EVER</v>
          </cell>
          <cell r="B223">
            <v>0.23</v>
          </cell>
          <cell r="C223">
            <v>4.55</v>
          </cell>
          <cell r="D223">
            <v>1463300</v>
          </cell>
          <cell r="E223">
            <v>323</v>
          </cell>
          <cell r="F223">
            <v>1117</v>
          </cell>
        </row>
        <row r="224">
          <cell r="A224" t="str">
            <v>F&amp;D</v>
          </cell>
          <cell r="B224">
            <v>31.5</v>
          </cell>
          <cell r="C224">
            <v>0</v>
          </cell>
          <cell r="D224">
            <v>0</v>
          </cell>
          <cell r="E224">
            <v>0</v>
          </cell>
          <cell r="F224">
            <v>555</v>
          </cell>
        </row>
        <row r="225">
          <cell r="A225" t="str">
            <v>FANCY</v>
          </cell>
          <cell r="B225">
            <v>0.69</v>
          </cell>
          <cell r="C225">
            <v>-1.43</v>
          </cell>
          <cell r="D225">
            <v>407800</v>
          </cell>
          <cell r="E225">
            <v>289</v>
          </cell>
          <cell r="F225">
            <v>424</v>
          </cell>
        </row>
        <row r="226">
          <cell r="A226" t="str">
            <v>FE</v>
          </cell>
          <cell r="B226">
            <v>201</v>
          </cell>
          <cell r="C226">
            <v>0</v>
          </cell>
          <cell r="D226">
            <v>0</v>
          </cell>
          <cell r="E226">
            <v>0</v>
          </cell>
          <cell r="F226">
            <v>1582</v>
          </cell>
        </row>
        <row r="227">
          <cell r="A227" t="str">
            <v>FLOYD</v>
          </cell>
          <cell r="B227">
            <v>1.28</v>
          </cell>
          <cell r="C227">
            <v>-0.78</v>
          </cell>
          <cell r="D227">
            <v>38200</v>
          </cell>
          <cell r="E227">
            <v>49</v>
          </cell>
          <cell r="F227">
            <v>461</v>
          </cell>
        </row>
        <row r="228">
          <cell r="A228" t="str">
            <v>FMT</v>
          </cell>
          <cell r="B228">
            <v>32</v>
          </cell>
          <cell r="C228">
            <v>-1.54</v>
          </cell>
          <cell r="D228">
            <v>3500</v>
          </cell>
          <cell r="E228">
            <v>112</v>
          </cell>
          <cell r="F228">
            <v>1536</v>
          </cell>
        </row>
        <row r="229">
          <cell r="A229" t="str">
            <v>FN</v>
          </cell>
          <cell r="B229">
            <v>1.66</v>
          </cell>
          <cell r="C229">
            <v>3.11</v>
          </cell>
          <cell r="D229">
            <v>210000</v>
          </cell>
          <cell r="E229">
            <v>342</v>
          </cell>
          <cell r="F229">
            <v>1660</v>
          </cell>
        </row>
        <row r="230">
          <cell r="A230" t="str">
            <v>FNS</v>
          </cell>
          <cell r="B230">
            <v>3.32</v>
          </cell>
          <cell r="C230">
            <v>0.61</v>
          </cell>
          <cell r="D230">
            <v>174100</v>
          </cell>
          <cell r="E230">
            <v>580</v>
          </cell>
          <cell r="F230">
            <v>1148</v>
          </cell>
        </row>
        <row r="231">
          <cell r="A231" t="str">
            <v>FORTH</v>
          </cell>
          <cell r="B231">
            <v>31.5</v>
          </cell>
          <cell r="C231">
            <v>-1.56</v>
          </cell>
          <cell r="D231">
            <v>1325600</v>
          </cell>
          <cell r="E231">
            <v>41949</v>
          </cell>
          <cell r="F231">
            <v>29464</v>
          </cell>
        </row>
        <row r="232">
          <cell r="A232" t="str">
            <v>FPI</v>
          </cell>
          <cell r="B232">
            <v>2.38</v>
          </cell>
          <cell r="C232">
            <v>-0.83</v>
          </cell>
          <cell r="D232">
            <v>168800</v>
          </cell>
          <cell r="E232">
            <v>402</v>
          </cell>
          <cell r="F232">
            <v>3601</v>
          </cell>
        </row>
        <row r="233">
          <cell r="A233" t="str">
            <v>FPT</v>
          </cell>
          <cell r="B233">
            <v>15.3</v>
          </cell>
          <cell r="C233">
            <v>0</v>
          </cell>
          <cell r="D233">
            <v>5100</v>
          </cell>
          <cell r="E233">
            <v>78</v>
          </cell>
          <cell r="F233">
            <v>35485</v>
          </cell>
        </row>
        <row r="234">
          <cell r="A234" t="str">
            <v>FSMART</v>
          </cell>
          <cell r="B234">
            <v>9.6999999999999993</v>
          </cell>
          <cell r="C234">
            <v>-1.02</v>
          </cell>
          <cell r="D234">
            <v>2551000</v>
          </cell>
          <cell r="E234">
            <v>24928</v>
          </cell>
          <cell r="F234">
            <v>7566</v>
          </cell>
        </row>
        <row r="235">
          <cell r="A235" t="str">
            <v>FSS</v>
          </cell>
          <cell r="B235">
            <v>2.9</v>
          </cell>
          <cell r="C235">
            <v>-1.36</v>
          </cell>
          <cell r="D235">
            <v>264800</v>
          </cell>
          <cell r="E235">
            <v>770</v>
          </cell>
          <cell r="F235">
            <v>1686</v>
          </cell>
        </row>
        <row r="236">
          <cell r="A236" t="str">
            <v>FTE</v>
          </cell>
          <cell r="B236">
            <v>1.69</v>
          </cell>
          <cell r="C236">
            <v>-2.31</v>
          </cell>
          <cell r="D236">
            <v>272200</v>
          </cell>
          <cell r="E236">
            <v>465</v>
          </cell>
          <cell r="F236">
            <v>1115</v>
          </cell>
        </row>
        <row r="237">
          <cell r="A237" t="str">
            <v>FTI</v>
          </cell>
          <cell r="B237">
            <v>2.2599999999999998</v>
          </cell>
          <cell r="C237">
            <v>0.89</v>
          </cell>
          <cell r="D237">
            <v>2560300</v>
          </cell>
          <cell r="E237">
            <v>5788</v>
          </cell>
          <cell r="F237">
            <v>1017</v>
          </cell>
        </row>
        <row r="238">
          <cell r="A238" t="str">
            <v>FVC</v>
          </cell>
          <cell r="B238">
            <v>0.99</v>
          </cell>
          <cell r="C238">
            <v>-1</v>
          </cell>
          <cell r="D238">
            <v>10853300</v>
          </cell>
          <cell r="E238">
            <v>10863</v>
          </cell>
          <cell r="F238">
            <v>559</v>
          </cell>
        </row>
        <row r="239">
          <cell r="A239" t="str">
            <v>GBX</v>
          </cell>
          <cell r="B239">
            <v>0.87</v>
          </cell>
          <cell r="C239">
            <v>1.1599999999999999</v>
          </cell>
          <cell r="D239">
            <v>201400</v>
          </cell>
          <cell r="E239">
            <v>174</v>
          </cell>
          <cell r="F239">
            <v>947</v>
          </cell>
        </row>
        <row r="240">
          <cell r="A240" t="str">
            <v>GC</v>
          </cell>
          <cell r="B240">
            <v>5.25</v>
          </cell>
          <cell r="C240">
            <v>0.96</v>
          </cell>
          <cell r="D240">
            <v>57700</v>
          </cell>
          <cell r="E240">
            <v>300</v>
          </cell>
          <cell r="F240">
            <v>2310</v>
          </cell>
        </row>
        <row r="241">
          <cell r="A241" t="str">
            <v>GCAP</v>
          </cell>
          <cell r="B241">
            <v>1.04</v>
          </cell>
          <cell r="C241">
            <v>-0.95</v>
          </cell>
          <cell r="D241">
            <v>1879600</v>
          </cell>
          <cell r="E241">
            <v>1911</v>
          </cell>
          <cell r="F241">
            <v>388</v>
          </cell>
        </row>
        <row r="242">
          <cell r="A242" t="str">
            <v>GEL</v>
          </cell>
          <cell r="B242">
            <v>0.24</v>
          </cell>
          <cell r="C242">
            <v>-4</v>
          </cell>
          <cell r="D242">
            <v>7324500</v>
          </cell>
          <cell r="E242">
            <v>1832</v>
          </cell>
          <cell r="F242">
            <v>1689</v>
          </cell>
        </row>
        <row r="243">
          <cell r="A243" t="str">
            <v>GENCO</v>
          </cell>
          <cell r="B243">
            <v>0.59</v>
          </cell>
          <cell r="C243">
            <v>0</v>
          </cell>
          <cell r="D243">
            <v>63800</v>
          </cell>
          <cell r="E243">
            <v>38</v>
          </cell>
          <cell r="F243">
            <v>662</v>
          </cell>
        </row>
        <row r="244">
          <cell r="A244" t="str">
            <v>GFPT</v>
          </cell>
          <cell r="B244">
            <v>11.9</v>
          </cell>
          <cell r="C244">
            <v>-0.83</v>
          </cell>
          <cell r="D244">
            <v>3435300</v>
          </cell>
          <cell r="E244">
            <v>40898</v>
          </cell>
          <cell r="F244">
            <v>14920</v>
          </cell>
        </row>
        <row r="245">
          <cell r="A245" t="str">
            <v>GGC</v>
          </cell>
          <cell r="B245">
            <v>12.8</v>
          </cell>
          <cell r="C245">
            <v>1.59</v>
          </cell>
          <cell r="D245">
            <v>31000</v>
          </cell>
          <cell r="E245">
            <v>391</v>
          </cell>
          <cell r="F245">
            <v>13103</v>
          </cell>
        </row>
        <row r="246">
          <cell r="A246" t="str">
            <v>GIFT</v>
          </cell>
          <cell r="B246">
            <v>7.05</v>
          </cell>
          <cell r="C246">
            <v>0.71</v>
          </cell>
          <cell r="D246">
            <v>2284200</v>
          </cell>
          <cell r="E246">
            <v>16193</v>
          </cell>
          <cell r="F246">
            <v>2332</v>
          </cell>
        </row>
        <row r="247">
          <cell r="A247" t="str">
            <v>GJS</v>
          </cell>
          <cell r="B247">
            <v>0.27</v>
          </cell>
          <cell r="C247">
            <v>0</v>
          </cell>
          <cell r="D247">
            <v>1133100</v>
          </cell>
          <cell r="E247">
            <v>306</v>
          </cell>
          <cell r="F247">
            <v>6882</v>
          </cell>
        </row>
        <row r="248">
          <cell r="A248" t="str">
            <v>GL</v>
          </cell>
          <cell r="B248">
            <v>0.65</v>
          </cell>
          <cell r="C248">
            <v>0</v>
          </cell>
          <cell r="D248">
            <v>0</v>
          </cell>
          <cell r="E248">
            <v>0</v>
          </cell>
          <cell r="F248">
            <v>0</v>
          </cell>
        </row>
        <row r="249">
          <cell r="A249" t="str">
            <v>GLAND</v>
          </cell>
          <cell r="B249">
            <v>2.16</v>
          </cell>
          <cell r="C249">
            <v>0</v>
          </cell>
          <cell r="D249">
            <v>1300</v>
          </cell>
          <cell r="E249">
            <v>3</v>
          </cell>
          <cell r="F249">
            <v>14040</v>
          </cell>
        </row>
        <row r="250">
          <cell r="A250" t="str">
            <v>GLOBAL</v>
          </cell>
          <cell r="B250">
            <v>18.3</v>
          </cell>
          <cell r="C250">
            <v>-2.66</v>
          </cell>
          <cell r="D250">
            <v>24303100</v>
          </cell>
          <cell r="E250">
            <v>446033</v>
          </cell>
          <cell r="F250">
            <v>91533</v>
          </cell>
        </row>
        <row r="251">
          <cell r="A251" t="str">
            <v>GLOCON</v>
          </cell>
          <cell r="B251">
            <v>0.45</v>
          </cell>
          <cell r="C251">
            <v>4.6500000000000004</v>
          </cell>
          <cell r="D251">
            <v>3453900</v>
          </cell>
          <cell r="E251">
            <v>1522</v>
          </cell>
          <cell r="F251">
            <v>1384</v>
          </cell>
        </row>
        <row r="252">
          <cell r="A252" t="str">
            <v>GLORY</v>
          </cell>
          <cell r="B252">
            <v>2.84</v>
          </cell>
          <cell r="C252">
            <v>-1.39</v>
          </cell>
          <cell r="D252">
            <v>829600</v>
          </cell>
          <cell r="E252">
            <v>2378</v>
          </cell>
          <cell r="F252">
            <v>767</v>
          </cell>
        </row>
        <row r="253">
          <cell r="A253" t="str">
            <v>GPI</v>
          </cell>
          <cell r="B253">
            <v>1.68</v>
          </cell>
          <cell r="C253">
            <v>-2.89</v>
          </cell>
          <cell r="D253">
            <v>4649100</v>
          </cell>
          <cell r="E253">
            <v>8129</v>
          </cell>
          <cell r="F253">
            <v>1008</v>
          </cell>
        </row>
        <row r="254">
          <cell r="A254" t="str">
            <v>GPSC</v>
          </cell>
          <cell r="B254">
            <v>60.25</v>
          </cell>
          <cell r="C254">
            <v>0.84</v>
          </cell>
          <cell r="D254">
            <v>4079300</v>
          </cell>
          <cell r="E254">
            <v>245280</v>
          </cell>
          <cell r="F254">
            <v>169889</v>
          </cell>
        </row>
        <row r="255">
          <cell r="A255" t="str">
            <v>GRAMMY</v>
          </cell>
          <cell r="B255">
            <v>9.25</v>
          </cell>
          <cell r="C255">
            <v>0</v>
          </cell>
          <cell r="D255">
            <v>0</v>
          </cell>
          <cell r="E255">
            <v>0</v>
          </cell>
          <cell r="F255">
            <v>7585</v>
          </cell>
        </row>
        <row r="256">
          <cell r="A256" t="str">
            <v>GRAND</v>
          </cell>
          <cell r="B256">
            <v>0.22</v>
          </cell>
          <cell r="C256">
            <v>0</v>
          </cell>
          <cell r="D256">
            <v>2327000</v>
          </cell>
          <cell r="E256">
            <v>512</v>
          </cell>
          <cell r="F256">
            <v>2055</v>
          </cell>
        </row>
        <row r="257">
          <cell r="A257" t="str">
            <v>GREEN</v>
          </cell>
          <cell r="B257">
            <v>1.02</v>
          </cell>
          <cell r="C257">
            <v>0</v>
          </cell>
          <cell r="D257">
            <v>10000</v>
          </cell>
          <cell r="E257">
            <v>10</v>
          </cell>
          <cell r="F257">
            <v>834</v>
          </cell>
        </row>
        <row r="258">
          <cell r="A258" t="str">
            <v>GSC</v>
          </cell>
          <cell r="B258">
            <v>1.86</v>
          </cell>
          <cell r="C258">
            <v>0</v>
          </cell>
          <cell r="D258">
            <v>76100</v>
          </cell>
          <cell r="E258">
            <v>142</v>
          </cell>
          <cell r="F258">
            <v>465</v>
          </cell>
        </row>
        <row r="259">
          <cell r="A259" t="str">
            <v>GSTEEL</v>
          </cell>
          <cell r="B259">
            <v>0.09</v>
          </cell>
          <cell r="C259">
            <v>0</v>
          </cell>
          <cell r="D259">
            <v>0</v>
          </cell>
          <cell r="E259">
            <v>0</v>
          </cell>
          <cell r="F259">
            <v>0</v>
          </cell>
        </row>
        <row r="260">
          <cell r="A260" t="str">
            <v>GTB</v>
          </cell>
          <cell r="B260">
            <v>0.69</v>
          </cell>
          <cell r="C260">
            <v>1.47</v>
          </cell>
          <cell r="D260">
            <v>31100</v>
          </cell>
          <cell r="E260">
            <v>22</v>
          </cell>
          <cell r="F260">
            <v>662</v>
          </cell>
        </row>
        <row r="261">
          <cell r="A261" t="str">
            <v>GTV</v>
          </cell>
          <cell r="B261">
            <v>0.23</v>
          </cell>
          <cell r="C261">
            <v>-4.17</v>
          </cell>
          <cell r="D261">
            <v>14812600</v>
          </cell>
          <cell r="E261">
            <v>3542</v>
          </cell>
          <cell r="F261">
            <v>3020</v>
          </cell>
        </row>
        <row r="262">
          <cell r="A262" t="str">
            <v>GULF</v>
          </cell>
          <cell r="B262">
            <v>48.5</v>
          </cell>
          <cell r="C262">
            <v>1.04</v>
          </cell>
          <cell r="D262">
            <v>14850400</v>
          </cell>
          <cell r="E262">
            <v>718873</v>
          </cell>
          <cell r="F262">
            <v>569058</v>
          </cell>
        </row>
        <row r="263">
          <cell r="A263" t="str">
            <v>GUNKUL</v>
          </cell>
          <cell r="B263">
            <v>3.34</v>
          </cell>
          <cell r="C263">
            <v>-1.76</v>
          </cell>
          <cell r="D263">
            <v>19708800</v>
          </cell>
          <cell r="E263">
            <v>66122</v>
          </cell>
          <cell r="F263">
            <v>29668</v>
          </cell>
        </row>
        <row r="264">
          <cell r="A264" t="str">
            <v>GYT</v>
          </cell>
          <cell r="B264">
            <v>184</v>
          </cell>
          <cell r="C264">
            <v>0</v>
          </cell>
          <cell r="D264">
            <v>100</v>
          </cell>
          <cell r="E264">
            <v>18</v>
          </cell>
          <cell r="F264">
            <v>1362</v>
          </cell>
        </row>
        <row r="265">
          <cell r="A265" t="str">
            <v>HANA</v>
          </cell>
          <cell r="B265">
            <v>41.75</v>
          </cell>
          <cell r="C265">
            <v>0</v>
          </cell>
          <cell r="D265">
            <v>8426300</v>
          </cell>
          <cell r="E265">
            <v>353175</v>
          </cell>
          <cell r="F265">
            <v>33604</v>
          </cell>
        </row>
        <row r="266">
          <cell r="A266" t="str">
            <v>HARN</v>
          </cell>
          <cell r="B266">
            <v>2.12</v>
          </cell>
          <cell r="C266">
            <v>-0.93</v>
          </cell>
          <cell r="D266">
            <v>145000</v>
          </cell>
          <cell r="E266">
            <v>308</v>
          </cell>
          <cell r="F266">
            <v>1239</v>
          </cell>
        </row>
        <row r="267">
          <cell r="A267" t="str">
            <v>HEMP</v>
          </cell>
          <cell r="B267">
            <v>3.68</v>
          </cell>
          <cell r="C267">
            <v>-4.3499999999999996</v>
          </cell>
          <cell r="D267">
            <v>62900</v>
          </cell>
          <cell r="E267">
            <v>0</v>
          </cell>
          <cell r="F267">
            <v>1408</v>
          </cell>
        </row>
        <row r="268">
          <cell r="A268" t="str">
            <v>HENG</v>
          </cell>
          <cell r="B268">
            <v>2.8</v>
          </cell>
          <cell r="C268">
            <v>0</v>
          </cell>
          <cell r="D268">
            <v>12131100</v>
          </cell>
          <cell r="E268">
            <v>33777</v>
          </cell>
          <cell r="F268">
            <v>10668</v>
          </cell>
        </row>
        <row r="269">
          <cell r="A269" t="str">
            <v>HFT</v>
          </cell>
          <cell r="B269">
            <v>4.84</v>
          </cell>
          <cell r="C269">
            <v>0</v>
          </cell>
          <cell r="D269">
            <v>175200</v>
          </cell>
          <cell r="E269">
            <v>847</v>
          </cell>
          <cell r="F269">
            <v>3187</v>
          </cell>
        </row>
        <row r="270">
          <cell r="A270" t="str">
            <v>HL</v>
          </cell>
          <cell r="B270">
            <v>15.6</v>
          </cell>
          <cell r="C270">
            <v>-6.02</v>
          </cell>
          <cell r="D270">
            <v>1588700</v>
          </cell>
          <cell r="E270">
            <v>25390</v>
          </cell>
          <cell r="F270">
            <v>4243</v>
          </cell>
        </row>
        <row r="271">
          <cell r="A271" t="str">
            <v>HMPRO</v>
          </cell>
          <cell r="B271">
            <v>14</v>
          </cell>
          <cell r="C271">
            <v>-0.71</v>
          </cell>
          <cell r="D271">
            <v>11742400</v>
          </cell>
          <cell r="E271">
            <v>163677</v>
          </cell>
          <cell r="F271">
            <v>184117</v>
          </cell>
        </row>
        <row r="272">
          <cell r="A272" t="str">
            <v>HPT</v>
          </cell>
          <cell r="B272">
            <v>0.72</v>
          </cell>
          <cell r="C272">
            <v>4.3499999999999996</v>
          </cell>
          <cell r="D272">
            <v>7724900</v>
          </cell>
          <cell r="E272">
            <v>5522</v>
          </cell>
          <cell r="F272">
            <v>477</v>
          </cell>
        </row>
        <row r="273">
          <cell r="A273" t="str">
            <v>HTC</v>
          </cell>
          <cell r="B273">
            <v>41.5</v>
          </cell>
          <cell r="C273">
            <v>-1.19</v>
          </cell>
          <cell r="D273">
            <v>686700</v>
          </cell>
          <cell r="E273">
            <v>28374</v>
          </cell>
          <cell r="F273">
            <v>8340</v>
          </cell>
        </row>
        <row r="274">
          <cell r="A274" t="str">
            <v>HTECH</v>
          </cell>
          <cell r="B274">
            <v>2.96</v>
          </cell>
          <cell r="C274">
            <v>0</v>
          </cell>
          <cell r="D274">
            <v>84000</v>
          </cell>
          <cell r="E274">
            <v>246</v>
          </cell>
          <cell r="F274">
            <v>888</v>
          </cell>
        </row>
        <row r="275">
          <cell r="A275" t="str">
            <v>HUMAN</v>
          </cell>
          <cell r="B275">
            <v>10.1</v>
          </cell>
          <cell r="C275">
            <v>-0.98</v>
          </cell>
          <cell r="D275">
            <v>338300</v>
          </cell>
          <cell r="E275">
            <v>3416</v>
          </cell>
          <cell r="F275">
            <v>8761</v>
          </cell>
        </row>
        <row r="276">
          <cell r="A276" t="str">
            <v>HYDRO</v>
          </cell>
          <cell r="B276">
            <v>0.47</v>
          </cell>
          <cell r="C276">
            <v>9.3000000000000007</v>
          </cell>
          <cell r="D276">
            <v>1006000</v>
          </cell>
          <cell r="E276">
            <v>459</v>
          </cell>
          <cell r="F276">
            <v>147</v>
          </cell>
        </row>
        <row r="277">
          <cell r="A277" t="str">
            <v>ICC</v>
          </cell>
          <cell r="B277">
            <v>42</v>
          </cell>
          <cell r="C277">
            <v>-1.75</v>
          </cell>
          <cell r="D277">
            <v>28900</v>
          </cell>
          <cell r="E277">
            <v>1216</v>
          </cell>
          <cell r="F277">
            <v>12207</v>
          </cell>
        </row>
        <row r="278">
          <cell r="A278" t="str">
            <v>ICHI</v>
          </cell>
          <cell r="B278">
            <v>14.7</v>
          </cell>
          <cell r="C278">
            <v>0</v>
          </cell>
          <cell r="D278">
            <v>5950800</v>
          </cell>
          <cell r="E278">
            <v>87200</v>
          </cell>
          <cell r="F278">
            <v>19110</v>
          </cell>
        </row>
        <row r="279">
          <cell r="A279" t="str">
            <v>ICN</v>
          </cell>
          <cell r="B279">
            <v>3.12</v>
          </cell>
          <cell r="C279">
            <v>-0.64</v>
          </cell>
          <cell r="D279">
            <v>118100</v>
          </cell>
          <cell r="E279">
            <v>369</v>
          </cell>
          <cell r="F279">
            <v>1966</v>
          </cell>
        </row>
        <row r="280">
          <cell r="A280" t="str">
            <v>IFEC</v>
          </cell>
          <cell r="B280">
            <v>0.35</v>
          </cell>
          <cell r="C280">
            <v>0</v>
          </cell>
          <cell r="D280">
            <v>0</v>
          </cell>
          <cell r="E280">
            <v>0</v>
          </cell>
          <cell r="F280">
            <v>0</v>
          </cell>
        </row>
        <row r="281">
          <cell r="A281" t="str">
            <v>IFS</v>
          </cell>
          <cell r="B281">
            <v>2.9</v>
          </cell>
          <cell r="C281">
            <v>-0.68</v>
          </cell>
          <cell r="D281">
            <v>72100</v>
          </cell>
          <cell r="E281">
            <v>209</v>
          </cell>
          <cell r="F281">
            <v>1431</v>
          </cell>
        </row>
        <row r="282">
          <cell r="A282" t="str">
            <v>IHL</v>
          </cell>
          <cell r="B282">
            <v>2.64</v>
          </cell>
          <cell r="C282">
            <v>0.76</v>
          </cell>
          <cell r="D282">
            <v>77700</v>
          </cell>
          <cell r="E282">
            <v>203</v>
          </cell>
          <cell r="F282">
            <v>1565</v>
          </cell>
        </row>
        <row r="283">
          <cell r="A283" t="str">
            <v>IIG</v>
          </cell>
          <cell r="B283">
            <v>20.2</v>
          </cell>
          <cell r="C283">
            <v>-5.61</v>
          </cell>
          <cell r="D283">
            <v>1145600</v>
          </cell>
          <cell r="E283">
            <v>23614</v>
          </cell>
          <cell r="F283">
            <v>2196</v>
          </cell>
        </row>
        <row r="284">
          <cell r="A284" t="str">
            <v>III</v>
          </cell>
          <cell r="B284">
            <v>12</v>
          </cell>
          <cell r="C284">
            <v>0.84</v>
          </cell>
          <cell r="D284">
            <v>4712100</v>
          </cell>
          <cell r="E284">
            <v>56084</v>
          </cell>
          <cell r="F284">
            <v>9693</v>
          </cell>
        </row>
        <row r="285">
          <cell r="A285" t="str">
            <v>ILINK</v>
          </cell>
          <cell r="B285">
            <v>7.35</v>
          </cell>
          <cell r="C285">
            <v>0</v>
          </cell>
          <cell r="D285">
            <v>1130000</v>
          </cell>
          <cell r="E285">
            <v>8214</v>
          </cell>
          <cell r="F285">
            <v>3996</v>
          </cell>
        </row>
        <row r="286">
          <cell r="A286" t="str">
            <v>ILM</v>
          </cell>
          <cell r="B286">
            <v>22</v>
          </cell>
          <cell r="C286">
            <v>0.92</v>
          </cell>
          <cell r="D286">
            <v>1245400</v>
          </cell>
          <cell r="E286">
            <v>27543</v>
          </cell>
          <cell r="F286">
            <v>11110</v>
          </cell>
        </row>
        <row r="287">
          <cell r="A287" t="str">
            <v>IMH</v>
          </cell>
          <cell r="B287">
            <v>10.8</v>
          </cell>
          <cell r="C287">
            <v>0.93</v>
          </cell>
          <cell r="D287">
            <v>48000</v>
          </cell>
          <cell r="E287">
            <v>519</v>
          </cell>
          <cell r="F287">
            <v>2322</v>
          </cell>
        </row>
        <row r="288">
          <cell r="A288" t="str">
            <v>IND</v>
          </cell>
          <cell r="B288">
            <v>1.47</v>
          </cell>
          <cell r="C288">
            <v>-2</v>
          </cell>
          <cell r="D288">
            <v>598600</v>
          </cell>
          <cell r="E288">
            <v>878</v>
          </cell>
          <cell r="F288">
            <v>515</v>
          </cell>
        </row>
        <row r="289">
          <cell r="A289" t="str">
            <v>INET</v>
          </cell>
          <cell r="B289">
            <v>4.84</v>
          </cell>
          <cell r="C289">
            <v>0.41</v>
          </cell>
          <cell r="D289">
            <v>507300</v>
          </cell>
          <cell r="E289">
            <v>2423</v>
          </cell>
          <cell r="F289">
            <v>2420</v>
          </cell>
        </row>
        <row r="290">
          <cell r="A290" t="str">
            <v>INGRS</v>
          </cell>
          <cell r="B290">
            <v>0.42</v>
          </cell>
          <cell r="C290">
            <v>0</v>
          </cell>
          <cell r="D290">
            <v>107600</v>
          </cell>
          <cell r="E290">
            <v>45</v>
          </cell>
          <cell r="F290">
            <v>608</v>
          </cell>
        </row>
        <row r="291">
          <cell r="A291" t="str">
            <v>INOX</v>
          </cell>
          <cell r="B291">
            <v>0.72</v>
          </cell>
          <cell r="C291">
            <v>-2.7</v>
          </cell>
          <cell r="D291">
            <v>580100</v>
          </cell>
          <cell r="E291">
            <v>418</v>
          </cell>
          <cell r="F291">
            <v>5613</v>
          </cell>
        </row>
        <row r="292">
          <cell r="A292" t="str">
            <v>INSET</v>
          </cell>
          <cell r="B292">
            <v>2.34</v>
          </cell>
          <cell r="C292">
            <v>-0.85</v>
          </cell>
          <cell r="D292">
            <v>2139400</v>
          </cell>
          <cell r="E292">
            <v>5079</v>
          </cell>
          <cell r="F292">
            <v>1776</v>
          </cell>
        </row>
        <row r="293">
          <cell r="A293" t="str">
            <v>INSURE</v>
          </cell>
          <cell r="B293">
            <v>139.5</v>
          </cell>
          <cell r="C293">
            <v>-0.36</v>
          </cell>
          <cell r="D293">
            <v>200</v>
          </cell>
          <cell r="E293">
            <v>27</v>
          </cell>
          <cell r="F293">
            <v>1395</v>
          </cell>
        </row>
        <row r="294">
          <cell r="A294" t="str">
            <v>INTUCH</v>
          </cell>
          <cell r="B294">
            <v>72.75</v>
          </cell>
          <cell r="C294">
            <v>0.69</v>
          </cell>
          <cell r="D294">
            <v>3404000</v>
          </cell>
          <cell r="E294">
            <v>247836</v>
          </cell>
          <cell r="F294">
            <v>233287</v>
          </cell>
        </row>
        <row r="295">
          <cell r="A295" t="str">
            <v>IP</v>
          </cell>
          <cell r="B295">
            <v>11.3</v>
          </cell>
          <cell r="C295">
            <v>2.73</v>
          </cell>
          <cell r="D295">
            <v>806900</v>
          </cell>
          <cell r="E295">
            <v>9180</v>
          </cell>
          <cell r="F295">
            <v>4209</v>
          </cell>
        </row>
        <row r="296">
          <cell r="A296" t="str">
            <v>IRC</v>
          </cell>
          <cell r="B296">
            <v>13.4</v>
          </cell>
          <cell r="C296">
            <v>0.75</v>
          </cell>
          <cell r="D296">
            <v>21000</v>
          </cell>
          <cell r="E296">
            <v>283</v>
          </cell>
          <cell r="F296">
            <v>2680</v>
          </cell>
        </row>
        <row r="297">
          <cell r="A297" t="str">
            <v>IRCP</v>
          </cell>
          <cell r="B297">
            <v>0.87</v>
          </cell>
          <cell r="C297">
            <v>1.1599999999999999</v>
          </cell>
          <cell r="D297">
            <v>439300</v>
          </cell>
          <cell r="E297">
            <v>379</v>
          </cell>
          <cell r="F297">
            <v>542</v>
          </cell>
        </row>
        <row r="298">
          <cell r="A298" t="str">
            <v>IRPC</v>
          </cell>
          <cell r="B298">
            <v>2.2400000000000002</v>
          </cell>
          <cell r="C298">
            <v>-1.75</v>
          </cell>
          <cell r="D298">
            <v>40392400</v>
          </cell>
          <cell r="E298">
            <v>90546</v>
          </cell>
          <cell r="F298">
            <v>45773</v>
          </cell>
        </row>
        <row r="299">
          <cell r="A299" t="str">
            <v>IT</v>
          </cell>
          <cell r="B299">
            <v>3.7</v>
          </cell>
          <cell r="C299">
            <v>2.21</v>
          </cell>
          <cell r="D299">
            <v>130200</v>
          </cell>
          <cell r="E299">
            <v>470</v>
          </cell>
          <cell r="F299">
            <v>1356</v>
          </cell>
        </row>
        <row r="300">
          <cell r="A300" t="str">
            <v>ITC</v>
          </cell>
          <cell r="B300">
            <v>23.5</v>
          </cell>
          <cell r="C300">
            <v>-2.08</v>
          </cell>
          <cell r="D300">
            <v>4150900</v>
          </cell>
          <cell r="E300">
            <v>98568</v>
          </cell>
          <cell r="F300">
            <v>70500</v>
          </cell>
        </row>
        <row r="301">
          <cell r="A301" t="str">
            <v>ITD</v>
          </cell>
          <cell r="B301">
            <v>1.39</v>
          </cell>
          <cell r="C301">
            <v>-2.11</v>
          </cell>
          <cell r="D301">
            <v>4211900</v>
          </cell>
          <cell r="E301">
            <v>5899</v>
          </cell>
          <cell r="F301">
            <v>7339</v>
          </cell>
        </row>
        <row r="302">
          <cell r="A302" t="str">
            <v>ITEL</v>
          </cell>
          <cell r="B302">
            <v>2.94</v>
          </cell>
          <cell r="C302">
            <v>-0.68</v>
          </cell>
          <cell r="D302">
            <v>265300</v>
          </cell>
          <cell r="E302">
            <v>780</v>
          </cell>
          <cell r="F302">
            <v>4083</v>
          </cell>
        </row>
        <row r="303">
          <cell r="A303" t="str">
            <v>ITNS</v>
          </cell>
          <cell r="B303">
            <v>3.1</v>
          </cell>
          <cell r="C303">
            <v>1.31</v>
          </cell>
          <cell r="D303">
            <v>124600</v>
          </cell>
          <cell r="E303">
            <v>383</v>
          </cell>
          <cell r="F303">
            <v>682</v>
          </cell>
        </row>
        <row r="304">
          <cell r="A304" t="str">
            <v>ITTHI</v>
          </cell>
          <cell r="B304">
            <v>2.1800000000000002</v>
          </cell>
          <cell r="C304">
            <v>0</v>
          </cell>
          <cell r="D304">
            <v>369800</v>
          </cell>
          <cell r="E304">
            <v>807</v>
          </cell>
          <cell r="F304">
            <v>589</v>
          </cell>
        </row>
        <row r="305">
          <cell r="A305" t="str">
            <v>IVL</v>
          </cell>
          <cell r="B305">
            <v>32.25</v>
          </cell>
          <cell r="C305">
            <v>-0.77</v>
          </cell>
          <cell r="D305">
            <v>10003200</v>
          </cell>
          <cell r="E305">
            <v>322536</v>
          </cell>
          <cell r="F305">
            <v>181069</v>
          </cell>
        </row>
        <row r="306">
          <cell r="A306" t="str">
            <v>J</v>
          </cell>
          <cell r="B306">
            <v>2.96</v>
          </cell>
          <cell r="C306">
            <v>0</v>
          </cell>
          <cell r="D306">
            <v>42200</v>
          </cell>
          <cell r="E306">
            <v>126</v>
          </cell>
          <cell r="F306">
            <v>3376</v>
          </cell>
        </row>
        <row r="307">
          <cell r="A307" t="str">
            <v>JAK</v>
          </cell>
          <cell r="B307">
            <v>1.36</v>
          </cell>
          <cell r="C307">
            <v>0</v>
          </cell>
          <cell r="D307">
            <v>2200</v>
          </cell>
          <cell r="E307">
            <v>3</v>
          </cell>
          <cell r="F307">
            <v>435</v>
          </cell>
        </row>
        <row r="308">
          <cell r="A308" t="str">
            <v>JAS</v>
          </cell>
          <cell r="B308">
            <v>1.46</v>
          </cell>
          <cell r="C308">
            <v>2.1</v>
          </cell>
          <cell r="D308">
            <v>7113100</v>
          </cell>
          <cell r="E308">
            <v>10293</v>
          </cell>
          <cell r="F308">
            <v>12546</v>
          </cell>
        </row>
        <row r="309">
          <cell r="A309" t="str">
            <v>JCK</v>
          </cell>
          <cell r="B309">
            <v>0.21</v>
          </cell>
          <cell r="C309">
            <v>0</v>
          </cell>
          <cell r="D309">
            <v>236900</v>
          </cell>
          <cell r="E309">
            <v>48</v>
          </cell>
          <cell r="F309">
            <v>728</v>
          </cell>
        </row>
        <row r="310">
          <cell r="A310" t="str">
            <v>JCKH</v>
          </cell>
          <cell r="B310">
            <v>0.06</v>
          </cell>
          <cell r="C310">
            <v>-14.29</v>
          </cell>
          <cell r="D310">
            <v>2596900</v>
          </cell>
          <cell r="E310">
            <v>159</v>
          </cell>
          <cell r="F310">
            <v>167</v>
          </cell>
        </row>
        <row r="311">
          <cell r="A311" t="str">
            <v>JCT</v>
          </cell>
          <cell r="B311">
            <v>81</v>
          </cell>
          <cell r="C311">
            <v>0</v>
          </cell>
          <cell r="D311">
            <v>0</v>
          </cell>
          <cell r="E311">
            <v>0</v>
          </cell>
          <cell r="F311">
            <v>1094</v>
          </cell>
        </row>
        <row r="312">
          <cell r="A312" t="str">
            <v>JDF</v>
          </cell>
          <cell r="B312">
            <v>2.5</v>
          </cell>
          <cell r="C312">
            <v>0</v>
          </cell>
          <cell r="D312">
            <v>24400</v>
          </cell>
          <cell r="E312">
            <v>61</v>
          </cell>
          <cell r="F312">
            <v>1500</v>
          </cell>
        </row>
        <row r="313">
          <cell r="A313" t="str">
            <v>JKN</v>
          </cell>
          <cell r="B313">
            <v>2.5</v>
          </cell>
          <cell r="C313">
            <v>2.46</v>
          </cell>
          <cell r="D313">
            <v>3430300</v>
          </cell>
          <cell r="E313">
            <v>8507</v>
          </cell>
          <cell r="F313">
            <v>2576</v>
          </cell>
        </row>
        <row r="314">
          <cell r="A314" t="str">
            <v>JMART</v>
          </cell>
          <cell r="B314">
            <v>19.100000000000001</v>
          </cell>
          <cell r="C314">
            <v>-7.73</v>
          </cell>
          <cell r="D314">
            <v>55370000</v>
          </cell>
          <cell r="E314">
            <v>1099522</v>
          </cell>
          <cell r="F314">
            <v>27839</v>
          </cell>
        </row>
        <row r="315">
          <cell r="A315" t="str">
            <v>JMT</v>
          </cell>
          <cell r="B315">
            <v>40.5</v>
          </cell>
          <cell r="C315">
            <v>-3.57</v>
          </cell>
          <cell r="D315">
            <v>6536500</v>
          </cell>
          <cell r="E315">
            <v>268394</v>
          </cell>
          <cell r="F315">
            <v>59113</v>
          </cell>
        </row>
        <row r="316">
          <cell r="A316" t="str">
            <v>JR</v>
          </cell>
          <cell r="B316">
            <v>6</v>
          </cell>
          <cell r="C316">
            <v>-0.83</v>
          </cell>
          <cell r="D316">
            <v>112200</v>
          </cell>
          <cell r="E316">
            <v>666</v>
          </cell>
          <cell r="F316">
            <v>4560</v>
          </cell>
        </row>
        <row r="317">
          <cell r="A317" t="str">
            <v>JSP</v>
          </cell>
          <cell r="B317">
            <v>3.32</v>
          </cell>
          <cell r="C317">
            <v>-1.78</v>
          </cell>
          <cell r="D317">
            <v>160000</v>
          </cell>
          <cell r="E317">
            <v>534</v>
          </cell>
          <cell r="F317">
            <v>1575</v>
          </cell>
        </row>
        <row r="318">
          <cell r="A318" t="str">
            <v>JTS</v>
          </cell>
          <cell r="B318">
            <v>28.5</v>
          </cell>
          <cell r="C318">
            <v>0.88</v>
          </cell>
          <cell r="D318">
            <v>327100</v>
          </cell>
          <cell r="E318">
            <v>9229</v>
          </cell>
          <cell r="F318">
            <v>20134</v>
          </cell>
        </row>
        <row r="319">
          <cell r="A319" t="str">
            <v>JUBILE</v>
          </cell>
          <cell r="B319">
            <v>24.4</v>
          </cell>
          <cell r="C319">
            <v>-0.41</v>
          </cell>
          <cell r="D319">
            <v>5000</v>
          </cell>
          <cell r="E319">
            <v>122</v>
          </cell>
          <cell r="F319">
            <v>4252</v>
          </cell>
        </row>
        <row r="320">
          <cell r="A320" t="str">
            <v>K</v>
          </cell>
          <cell r="B320">
            <v>1.1499999999999999</v>
          </cell>
          <cell r="C320">
            <v>0</v>
          </cell>
          <cell r="D320">
            <v>13300</v>
          </cell>
          <cell r="E320">
            <v>15</v>
          </cell>
          <cell r="F320">
            <v>551</v>
          </cell>
        </row>
        <row r="321">
          <cell r="A321" t="str">
            <v>KAMART</v>
          </cell>
          <cell r="B321">
            <v>12</v>
          </cell>
          <cell r="C321">
            <v>2.56</v>
          </cell>
          <cell r="D321">
            <v>8330800</v>
          </cell>
          <cell r="E321">
            <v>101685</v>
          </cell>
          <cell r="F321">
            <v>10560</v>
          </cell>
        </row>
        <row r="322">
          <cell r="A322" t="str">
            <v>KASET</v>
          </cell>
          <cell r="B322">
            <v>1.41</v>
          </cell>
          <cell r="C322">
            <v>0</v>
          </cell>
          <cell r="D322">
            <v>43400</v>
          </cell>
          <cell r="E322">
            <v>61</v>
          </cell>
          <cell r="F322">
            <v>392</v>
          </cell>
        </row>
        <row r="323">
          <cell r="A323" t="str">
            <v>KBANK</v>
          </cell>
          <cell r="B323">
            <v>132.5</v>
          </cell>
          <cell r="C323">
            <v>-1.49</v>
          </cell>
          <cell r="D323">
            <v>10522800</v>
          </cell>
          <cell r="E323">
            <v>1398862</v>
          </cell>
          <cell r="F323">
            <v>313936</v>
          </cell>
        </row>
        <row r="324">
          <cell r="A324" t="str">
            <v>KBS</v>
          </cell>
          <cell r="B324">
            <v>8.3000000000000007</v>
          </cell>
          <cell r="C324">
            <v>-1.78</v>
          </cell>
          <cell r="D324">
            <v>2635200</v>
          </cell>
          <cell r="E324">
            <v>22237</v>
          </cell>
          <cell r="F324">
            <v>4980</v>
          </cell>
        </row>
        <row r="325">
          <cell r="A325" t="str">
            <v>KC</v>
          </cell>
          <cell r="B325">
            <v>0.11</v>
          </cell>
          <cell r="C325">
            <v>0</v>
          </cell>
          <cell r="D325">
            <v>6884400</v>
          </cell>
          <cell r="E325">
            <v>737</v>
          </cell>
          <cell r="F325">
            <v>397</v>
          </cell>
        </row>
        <row r="326">
          <cell r="A326" t="str">
            <v>KCAR</v>
          </cell>
          <cell r="B326">
            <v>8.5500000000000007</v>
          </cell>
          <cell r="C326">
            <v>-0.57999999999999996</v>
          </cell>
          <cell r="D326">
            <v>320100</v>
          </cell>
          <cell r="E326">
            <v>2731</v>
          </cell>
          <cell r="F326">
            <v>2138</v>
          </cell>
        </row>
        <row r="327">
          <cell r="A327" t="str">
            <v>KCC</v>
          </cell>
          <cell r="B327">
            <v>6.75</v>
          </cell>
          <cell r="C327">
            <v>-0.74</v>
          </cell>
          <cell r="D327">
            <v>1132000</v>
          </cell>
          <cell r="E327">
            <v>7684</v>
          </cell>
          <cell r="F327">
            <v>4185</v>
          </cell>
        </row>
        <row r="328">
          <cell r="A328" t="str">
            <v>KCE</v>
          </cell>
          <cell r="B328">
            <v>38.25</v>
          </cell>
          <cell r="C328">
            <v>-0.65</v>
          </cell>
          <cell r="D328">
            <v>10382200</v>
          </cell>
          <cell r="E328">
            <v>397687</v>
          </cell>
          <cell r="F328">
            <v>45215</v>
          </cell>
        </row>
        <row r="329">
          <cell r="A329" t="str">
            <v>KCM</v>
          </cell>
          <cell r="B329">
            <v>0.52</v>
          </cell>
          <cell r="C329">
            <v>-1.89</v>
          </cell>
          <cell r="D329">
            <v>162600</v>
          </cell>
          <cell r="E329">
            <v>83</v>
          </cell>
          <cell r="F329">
            <v>354</v>
          </cell>
        </row>
        <row r="330">
          <cell r="A330" t="str">
            <v>KDH</v>
          </cell>
          <cell r="B330">
            <v>94</v>
          </cell>
          <cell r="C330">
            <v>-0.53</v>
          </cell>
          <cell r="D330">
            <v>1400</v>
          </cell>
          <cell r="E330">
            <v>132</v>
          </cell>
          <cell r="F330">
            <v>1822</v>
          </cell>
        </row>
        <row r="331">
          <cell r="A331" t="str">
            <v>KEX</v>
          </cell>
          <cell r="B331">
            <v>10.1</v>
          </cell>
          <cell r="C331">
            <v>0</v>
          </cell>
          <cell r="D331">
            <v>1466900</v>
          </cell>
          <cell r="E331">
            <v>14801</v>
          </cell>
          <cell r="F331">
            <v>17600</v>
          </cell>
        </row>
        <row r="332">
          <cell r="A332" t="str">
            <v>KGEN</v>
          </cell>
          <cell r="B332">
            <v>1.06</v>
          </cell>
          <cell r="C332">
            <v>7.07</v>
          </cell>
          <cell r="D332">
            <v>50091700</v>
          </cell>
          <cell r="E332">
            <v>52009</v>
          </cell>
          <cell r="F332">
            <v>1192</v>
          </cell>
        </row>
        <row r="333">
          <cell r="A333" t="str">
            <v>KGI</v>
          </cell>
          <cell r="B333">
            <v>4.58</v>
          </cell>
          <cell r="C333">
            <v>0</v>
          </cell>
          <cell r="D333">
            <v>402900</v>
          </cell>
          <cell r="E333">
            <v>1855</v>
          </cell>
          <cell r="F333">
            <v>9122</v>
          </cell>
        </row>
        <row r="334">
          <cell r="A334" t="str">
            <v>KIAT</v>
          </cell>
          <cell r="B334">
            <v>0.44</v>
          </cell>
          <cell r="C334">
            <v>-2.2200000000000002</v>
          </cell>
          <cell r="D334">
            <v>512100</v>
          </cell>
          <cell r="E334">
            <v>228</v>
          </cell>
          <cell r="F334">
            <v>1360</v>
          </cell>
        </row>
        <row r="335">
          <cell r="A335" t="str">
            <v>KISS</v>
          </cell>
          <cell r="B335">
            <v>6.05</v>
          </cell>
          <cell r="C335">
            <v>0.83</v>
          </cell>
          <cell r="D335">
            <v>244000</v>
          </cell>
          <cell r="E335">
            <v>1470</v>
          </cell>
          <cell r="F335">
            <v>3630</v>
          </cell>
        </row>
        <row r="336">
          <cell r="A336" t="str">
            <v>KJL</v>
          </cell>
          <cell r="B336">
            <v>9.35</v>
          </cell>
          <cell r="C336">
            <v>-4.59</v>
          </cell>
          <cell r="D336">
            <v>3028500</v>
          </cell>
          <cell r="E336">
            <v>28660</v>
          </cell>
          <cell r="F336">
            <v>2169</v>
          </cell>
        </row>
        <row r="337">
          <cell r="A337" t="str">
            <v>KK</v>
          </cell>
          <cell r="B337">
            <v>2.2999999999999998</v>
          </cell>
          <cell r="C337">
            <v>-0.86</v>
          </cell>
          <cell r="D337">
            <v>50400</v>
          </cell>
          <cell r="E337">
            <v>116</v>
          </cell>
          <cell r="F337">
            <v>555</v>
          </cell>
        </row>
        <row r="338">
          <cell r="A338" t="str">
            <v>KKC</v>
          </cell>
          <cell r="B338">
            <v>0.25</v>
          </cell>
          <cell r="C338">
            <v>-7.41</v>
          </cell>
          <cell r="D338">
            <v>12300</v>
          </cell>
          <cell r="E338">
            <v>3</v>
          </cell>
          <cell r="F338">
            <v>375</v>
          </cell>
        </row>
        <row r="339">
          <cell r="A339" t="str">
            <v>KKP</v>
          </cell>
          <cell r="B339">
            <v>63</v>
          </cell>
          <cell r="C339">
            <v>0.4</v>
          </cell>
          <cell r="D339">
            <v>2374800</v>
          </cell>
          <cell r="E339">
            <v>149206</v>
          </cell>
          <cell r="F339">
            <v>53345</v>
          </cell>
        </row>
        <row r="340">
          <cell r="A340" t="str">
            <v>KLINIQ</v>
          </cell>
          <cell r="B340">
            <v>37.75</v>
          </cell>
          <cell r="C340">
            <v>-3.82</v>
          </cell>
          <cell r="D340">
            <v>1970900</v>
          </cell>
          <cell r="E340">
            <v>75483</v>
          </cell>
          <cell r="F340">
            <v>8305</v>
          </cell>
        </row>
        <row r="341">
          <cell r="A341" t="str">
            <v>KOOL</v>
          </cell>
          <cell r="B341">
            <v>0.44</v>
          </cell>
          <cell r="C341">
            <v>0</v>
          </cell>
          <cell r="D341">
            <v>1028500</v>
          </cell>
          <cell r="E341">
            <v>455</v>
          </cell>
          <cell r="F341">
            <v>1088</v>
          </cell>
        </row>
        <row r="342">
          <cell r="A342" t="str">
            <v>KSL</v>
          </cell>
          <cell r="B342">
            <v>3.4</v>
          </cell>
          <cell r="C342">
            <v>1.8</v>
          </cell>
          <cell r="D342">
            <v>5595500</v>
          </cell>
          <cell r="E342">
            <v>19013</v>
          </cell>
          <cell r="F342">
            <v>14995</v>
          </cell>
        </row>
        <row r="343">
          <cell r="A343" t="str">
            <v>KTB</v>
          </cell>
          <cell r="B343">
            <v>19.100000000000001</v>
          </cell>
          <cell r="C343">
            <v>-1.04</v>
          </cell>
          <cell r="D343">
            <v>38228800</v>
          </cell>
          <cell r="E343">
            <v>733759</v>
          </cell>
          <cell r="F343">
            <v>266943</v>
          </cell>
        </row>
        <row r="344">
          <cell r="A344" t="str">
            <v>KTC</v>
          </cell>
          <cell r="B344">
            <v>53</v>
          </cell>
          <cell r="C344">
            <v>0.47</v>
          </cell>
          <cell r="D344">
            <v>4074000</v>
          </cell>
          <cell r="E344">
            <v>215300</v>
          </cell>
          <cell r="F344">
            <v>136652</v>
          </cell>
        </row>
        <row r="345">
          <cell r="A345" t="str">
            <v>KTIS</v>
          </cell>
          <cell r="B345">
            <v>3.94</v>
          </cell>
          <cell r="C345">
            <v>-1.5</v>
          </cell>
          <cell r="D345">
            <v>15400</v>
          </cell>
          <cell r="E345">
            <v>61</v>
          </cell>
          <cell r="F345">
            <v>15208</v>
          </cell>
        </row>
        <row r="346">
          <cell r="A346" t="str">
            <v>KTMS</v>
          </cell>
          <cell r="B346">
            <v>3.06</v>
          </cell>
          <cell r="C346">
            <v>-2.5499999999999998</v>
          </cell>
          <cell r="D346">
            <v>843400</v>
          </cell>
          <cell r="E346">
            <v>2578</v>
          </cell>
          <cell r="F346">
            <v>918</v>
          </cell>
        </row>
        <row r="347">
          <cell r="A347" t="str">
            <v>KUMWEL</v>
          </cell>
          <cell r="B347">
            <v>1.97</v>
          </cell>
          <cell r="C347">
            <v>2.0699999999999998</v>
          </cell>
          <cell r="D347">
            <v>64500</v>
          </cell>
          <cell r="E347">
            <v>127</v>
          </cell>
          <cell r="F347">
            <v>847</v>
          </cell>
        </row>
        <row r="348">
          <cell r="A348" t="str">
            <v>KUN</v>
          </cell>
          <cell r="B348">
            <v>2.1</v>
          </cell>
          <cell r="C348">
            <v>-0.94</v>
          </cell>
          <cell r="D348">
            <v>12300</v>
          </cell>
          <cell r="E348">
            <v>26</v>
          </cell>
          <cell r="F348">
            <v>1441</v>
          </cell>
        </row>
        <row r="349">
          <cell r="A349" t="str">
            <v>KWC</v>
          </cell>
          <cell r="B349">
            <v>250</v>
          </cell>
          <cell r="C349">
            <v>-0.79</v>
          </cell>
          <cell r="D349">
            <v>100</v>
          </cell>
          <cell r="E349">
            <v>25</v>
          </cell>
          <cell r="F349">
            <v>1500</v>
          </cell>
        </row>
        <row r="350">
          <cell r="A350" t="str">
            <v>KWI</v>
          </cell>
          <cell r="B350">
            <v>1.52</v>
          </cell>
          <cell r="C350">
            <v>-1.94</v>
          </cell>
          <cell r="D350">
            <v>2033000</v>
          </cell>
          <cell r="E350">
            <v>3101</v>
          </cell>
          <cell r="F350">
            <v>3107</v>
          </cell>
        </row>
        <row r="351">
          <cell r="A351" t="str">
            <v>KWM</v>
          </cell>
          <cell r="B351">
            <v>1.68</v>
          </cell>
          <cell r="C351">
            <v>1.82</v>
          </cell>
          <cell r="D351">
            <v>2032400</v>
          </cell>
          <cell r="E351">
            <v>3479</v>
          </cell>
          <cell r="F351">
            <v>799</v>
          </cell>
        </row>
        <row r="352">
          <cell r="A352" t="str">
            <v>KYE</v>
          </cell>
          <cell r="B352">
            <v>295</v>
          </cell>
          <cell r="C352">
            <v>0</v>
          </cell>
          <cell r="D352">
            <v>0</v>
          </cell>
          <cell r="E352">
            <v>0</v>
          </cell>
          <cell r="F352">
            <v>5841</v>
          </cell>
        </row>
        <row r="353">
          <cell r="A353" t="str">
            <v>L&amp;E</v>
          </cell>
          <cell r="B353">
            <v>1.84</v>
          </cell>
          <cell r="C353">
            <v>-0.54</v>
          </cell>
          <cell r="D353">
            <v>20200</v>
          </cell>
          <cell r="E353">
            <v>36</v>
          </cell>
          <cell r="F353">
            <v>905</v>
          </cell>
        </row>
        <row r="354">
          <cell r="A354" t="str">
            <v>LALIN</v>
          </cell>
          <cell r="B354">
            <v>8.8000000000000007</v>
          </cell>
          <cell r="C354">
            <v>0</v>
          </cell>
          <cell r="D354">
            <v>99600</v>
          </cell>
          <cell r="E354">
            <v>881</v>
          </cell>
          <cell r="F354">
            <v>8140</v>
          </cell>
        </row>
        <row r="355">
          <cell r="A355" t="str">
            <v>LANNA</v>
          </cell>
          <cell r="B355">
            <v>15</v>
          </cell>
          <cell r="C355">
            <v>-0.66</v>
          </cell>
          <cell r="D355">
            <v>392400</v>
          </cell>
          <cell r="E355">
            <v>5876</v>
          </cell>
          <cell r="F355">
            <v>7875</v>
          </cell>
        </row>
        <row r="356">
          <cell r="A356" t="str">
            <v>LDC</v>
          </cell>
          <cell r="B356">
            <v>0.84</v>
          </cell>
          <cell r="C356">
            <v>-1.18</v>
          </cell>
          <cell r="D356">
            <v>888700</v>
          </cell>
          <cell r="E356">
            <v>741</v>
          </cell>
          <cell r="F356">
            <v>504</v>
          </cell>
        </row>
        <row r="357">
          <cell r="A357" t="str">
            <v>LEE</v>
          </cell>
          <cell r="B357">
            <v>2.2999999999999998</v>
          </cell>
          <cell r="C357">
            <v>0</v>
          </cell>
          <cell r="D357">
            <v>34500</v>
          </cell>
          <cell r="E357">
            <v>79</v>
          </cell>
          <cell r="F357">
            <v>2121</v>
          </cell>
        </row>
        <row r="358">
          <cell r="A358" t="str">
            <v>LEO</v>
          </cell>
          <cell r="B358">
            <v>6</v>
          </cell>
          <cell r="C358">
            <v>0</v>
          </cell>
          <cell r="D358">
            <v>441300</v>
          </cell>
          <cell r="E358">
            <v>2648</v>
          </cell>
          <cell r="F358">
            <v>1920</v>
          </cell>
        </row>
        <row r="359">
          <cell r="A359" t="str">
            <v>LH</v>
          </cell>
          <cell r="B359">
            <v>8.65</v>
          </cell>
          <cell r="C359">
            <v>0</v>
          </cell>
          <cell r="D359">
            <v>14680400</v>
          </cell>
          <cell r="E359">
            <v>126975</v>
          </cell>
          <cell r="F359">
            <v>103365</v>
          </cell>
        </row>
        <row r="360">
          <cell r="A360" t="str">
            <v>LHFG</v>
          </cell>
          <cell r="B360">
            <v>1.06</v>
          </cell>
          <cell r="C360">
            <v>0.95</v>
          </cell>
          <cell r="D360">
            <v>558100</v>
          </cell>
          <cell r="E360">
            <v>586</v>
          </cell>
          <cell r="F360">
            <v>22455</v>
          </cell>
        </row>
        <row r="361">
          <cell r="A361" t="str">
            <v>LHK</v>
          </cell>
          <cell r="B361">
            <v>5.0999999999999996</v>
          </cell>
          <cell r="C361">
            <v>0</v>
          </cell>
          <cell r="D361">
            <v>464100</v>
          </cell>
          <cell r="E361">
            <v>2361</v>
          </cell>
          <cell r="F361">
            <v>1953</v>
          </cell>
        </row>
        <row r="362">
          <cell r="A362" t="str">
            <v>LIT</v>
          </cell>
          <cell r="B362">
            <v>1.36</v>
          </cell>
          <cell r="C362">
            <v>-0.73</v>
          </cell>
          <cell r="D362">
            <v>41500</v>
          </cell>
          <cell r="E362">
            <v>57</v>
          </cell>
          <cell r="F362">
            <v>602</v>
          </cell>
        </row>
        <row r="363">
          <cell r="A363" t="str">
            <v>LOXLEY</v>
          </cell>
          <cell r="B363">
            <v>1.97</v>
          </cell>
          <cell r="C363">
            <v>-1.5</v>
          </cell>
          <cell r="D363">
            <v>78000</v>
          </cell>
          <cell r="E363">
            <v>153</v>
          </cell>
          <cell r="F363">
            <v>4462</v>
          </cell>
        </row>
        <row r="364">
          <cell r="A364" t="str">
            <v>LPH</v>
          </cell>
          <cell r="B364">
            <v>5.2</v>
          </cell>
          <cell r="C364">
            <v>0</v>
          </cell>
          <cell r="D364">
            <v>4100</v>
          </cell>
          <cell r="E364">
            <v>21</v>
          </cell>
          <cell r="F364">
            <v>3744</v>
          </cell>
        </row>
        <row r="365">
          <cell r="A365" t="str">
            <v>LPN</v>
          </cell>
          <cell r="B365">
            <v>4.38</v>
          </cell>
          <cell r="C365">
            <v>-0.45</v>
          </cell>
          <cell r="D365">
            <v>379400</v>
          </cell>
          <cell r="E365">
            <v>1660</v>
          </cell>
          <cell r="F365">
            <v>6369</v>
          </cell>
        </row>
        <row r="366">
          <cell r="A366" t="str">
            <v>LRH</v>
          </cell>
          <cell r="B366">
            <v>39</v>
          </cell>
          <cell r="C366">
            <v>0.65</v>
          </cell>
          <cell r="D366">
            <v>900</v>
          </cell>
          <cell r="E366">
            <v>35</v>
          </cell>
          <cell r="F366">
            <v>6501</v>
          </cell>
        </row>
        <row r="367">
          <cell r="A367" t="str">
            <v>LST</v>
          </cell>
          <cell r="B367">
            <v>4.92</v>
          </cell>
          <cell r="C367">
            <v>0</v>
          </cell>
          <cell r="D367">
            <v>15000</v>
          </cell>
          <cell r="E367">
            <v>74</v>
          </cell>
          <cell r="F367">
            <v>4034</v>
          </cell>
        </row>
        <row r="368">
          <cell r="A368" t="str">
            <v>M</v>
          </cell>
          <cell r="B368">
            <v>51.75</v>
          </cell>
          <cell r="C368">
            <v>-0.96</v>
          </cell>
          <cell r="D368">
            <v>276100</v>
          </cell>
          <cell r="E368">
            <v>14342</v>
          </cell>
          <cell r="F368">
            <v>47655</v>
          </cell>
        </row>
        <row r="369">
          <cell r="A369" t="str">
            <v>M-CHAI</v>
          </cell>
          <cell r="B369">
            <v>656</v>
          </cell>
          <cell r="C369">
            <v>0.61</v>
          </cell>
          <cell r="D369">
            <v>8100</v>
          </cell>
          <cell r="E369">
            <v>5341</v>
          </cell>
          <cell r="F369">
            <v>10496</v>
          </cell>
        </row>
        <row r="370">
          <cell r="A370" t="str">
            <v>MACO</v>
          </cell>
          <cell r="B370">
            <v>0.53</v>
          </cell>
          <cell r="C370">
            <v>0</v>
          </cell>
          <cell r="D370">
            <v>2552300</v>
          </cell>
          <cell r="E370">
            <v>1355</v>
          </cell>
          <cell r="F370">
            <v>4303</v>
          </cell>
        </row>
        <row r="371">
          <cell r="A371" t="str">
            <v>MAJOR</v>
          </cell>
          <cell r="B371">
            <v>15.1</v>
          </cell>
          <cell r="C371">
            <v>0.67</v>
          </cell>
          <cell r="D371">
            <v>3465200</v>
          </cell>
          <cell r="E371">
            <v>52436</v>
          </cell>
          <cell r="F371">
            <v>13509</v>
          </cell>
        </row>
        <row r="372">
          <cell r="A372" t="str">
            <v>MAKRO</v>
          </cell>
          <cell r="B372">
            <v>40</v>
          </cell>
          <cell r="C372">
            <v>0.63</v>
          </cell>
          <cell r="D372">
            <v>13792700</v>
          </cell>
          <cell r="E372">
            <v>551397</v>
          </cell>
          <cell r="F372">
            <v>423213</v>
          </cell>
        </row>
        <row r="373">
          <cell r="A373" t="str">
            <v>MALEE</v>
          </cell>
          <cell r="B373">
            <v>6.95</v>
          </cell>
          <cell r="C373">
            <v>0.72</v>
          </cell>
          <cell r="D373">
            <v>150200</v>
          </cell>
          <cell r="E373">
            <v>1043</v>
          </cell>
          <cell r="F373">
            <v>3793</v>
          </cell>
        </row>
        <row r="374">
          <cell r="A374" t="str">
            <v>MANRIN</v>
          </cell>
          <cell r="B374">
            <v>26</v>
          </cell>
          <cell r="C374">
            <v>0</v>
          </cell>
          <cell r="D374">
            <v>0</v>
          </cell>
          <cell r="E374">
            <v>0</v>
          </cell>
          <cell r="F374">
            <v>700</v>
          </cell>
        </row>
        <row r="375">
          <cell r="A375" t="str">
            <v>MASTER</v>
          </cell>
          <cell r="B375">
            <v>78.5</v>
          </cell>
          <cell r="C375">
            <v>-1.57</v>
          </cell>
          <cell r="D375">
            <v>495900</v>
          </cell>
          <cell r="E375">
            <v>39161</v>
          </cell>
          <cell r="F375">
            <v>18840</v>
          </cell>
        </row>
        <row r="376">
          <cell r="A376" t="str">
            <v>MATCH</v>
          </cell>
          <cell r="B376">
            <v>1.68</v>
          </cell>
          <cell r="C376">
            <v>-1.75</v>
          </cell>
          <cell r="D376">
            <v>4291400</v>
          </cell>
          <cell r="E376">
            <v>7591</v>
          </cell>
          <cell r="F376">
            <v>1313</v>
          </cell>
        </row>
        <row r="377">
          <cell r="A377" t="str">
            <v>MATI</v>
          </cell>
          <cell r="B377">
            <v>8.3000000000000007</v>
          </cell>
          <cell r="C377">
            <v>-1.78</v>
          </cell>
          <cell r="D377">
            <v>400</v>
          </cell>
          <cell r="E377">
            <v>3</v>
          </cell>
          <cell r="F377">
            <v>1538</v>
          </cell>
        </row>
        <row r="378">
          <cell r="A378" t="str">
            <v>MAX</v>
          </cell>
          <cell r="B378">
            <v>0.01</v>
          </cell>
          <cell r="C378">
            <v>0</v>
          </cell>
          <cell r="D378">
            <v>0</v>
          </cell>
          <cell r="E378">
            <v>0</v>
          </cell>
          <cell r="F378">
            <v>0</v>
          </cell>
        </row>
        <row r="379">
          <cell r="A379" t="str">
            <v>MBAX</v>
          </cell>
          <cell r="B379">
            <v>4.5599999999999996</v>
          </cell>
          <cell r="C379">
            <v>0</v>
          </cell>
          <cell r="D379">
            <v>50300</v>
          </cell>
          <cell r="E379">
            <v>229</v>
          </cell>
          <cell r="F379">
            <v>891</v>
          </cell>
        </row>
        <row r="380">
          <cell r="A380" t="str">
            <v>MBK</v>
          </cell>
          <cell r="B380">
            <v>15.8</v>
          </cell>
          <cell r="C380">
            <v>0.64</v>
          </cell>
          <cell r="D380">
            <v>585900</v>
          </cell>
          <cell r="E380">
            <v>9195</v>
          </cell>
          <cell r="F380">
            <v>30733</v>
          </cell>
        </row>
        <row r="381">
          <cell r="A381" t="str">
            <v>MC</v>
          </cell>
          <cell r="B381">
            <v>13</v>
          </cell>
          <cell r="C381">
            <v>-2.99</v>
          </cell>
          <cell r="D381">
            <v>1880700</v>
          </cell>
          <cell r="E381">
            <v>24557</v>
          </cell>
          <cell r="F381">
            <v>10296</v>
          </cell>
        </row>
        <row r="382">
          <cell r="A382" t="str">
            <v>MCOT</v>
          </cell>
          <cell r="B382">
            <v>4.0199999999999996</v>
          </cell>
          <cell r="C382">
            <v>-0.99</v>
          </cell>
          <cell r="D382">
            <v>12900</v>
          </cell>
          <cell r="E382">
            <v>52</v>
          </cell>
          <cell r="F382">
            <v>2762</v>
          </cell>
        </row>
        <row r="383">
          <cell r="A383" t="str">
            <v>MCS</v>
          </cell>
          <cell r="B383">
            <v>7.3</v>
          </cell>
          <cell r="C383">
            <v>-0.68</v>
          </cell>
          <cell r="D383">
            <v>300600</v>
          </cell>
          <cell r="E383">
            <v>2192</v>
          </cell>
          <cell r="F383">
            <v>3482</v>
          </cell>
        </row>
        <row r="384">
          <cell r="A384" t="str">
            <v>MDX</v>
          </cell>
          <cell r="B384">
            <v>3.5</v>
          </cell>
          <cell r="C384">
            <v>-1.1299999999999999</v>
          </cell>
          <cell r="D384">
            <v>17400</v>
          </cell>
          <cell r="E384">
            <v>61</v>
          </cell>
          <cell r="F384">
            <v>1665</v>
          </cell>
        </row>
        <row r="385">
          <cell r="A385" t="str">
            <v>MEB</v>
          </cell>
          <cell r="B385">
            <v>29.5</v>
          </cell>
          <cell r="C385">
            <v>-4.07</v>
          </cell>
          <cell r="D385">
            <v>420800</v>
          </cell>
          <cell r="E385">
            <v>12519</v>
          </cell>
          <cell r="F385">
            <v>8850</v>
          </cell>
        </row>
        <row r="386">
          <cell r="A386" t="str">
            <v>MEGA</v>
          </cell>
          <cell r="B386">
            <v>38.5</v>
          </cell>
          <cell r="C386">
            <v>-0.65</v>
          </cell>
          <cell r="D386">
            <v>3006000</v>
          </cell>
          <cell r="E386">
            <v>114977</v>
          </cell>
          <cell r="F386">
            <v>33567</v>
          </cell>
        </row>
        <row r="387">
          <cell r="A387" t="str">
            <v>MENA</v>
          </cell>
          <cell r="B387">
            <v>1.77</v>
          </cell>
          <cell r="C387">
            <v>-1.67</v>
          </cell>
          <cell r="D387">
            <v>36283100</v>
          </cell>
          <cell r="E387">
            <v>65673</v>
          </cell>
          <cell r="F387">
            <v>1299</v>
          </cell>
        </row>
        <row r="388">
          <cell r="A388" t="str">
            <v>META</v>
          </cell>
          <cell r="B388">
            <v>0.23</v>
          </cell>
          <cell r="C388">
            <v>-8</v>
          </cell>
          <cell r="D388">
            <v>2523900</v>
          </cell>
          <cell r="E388">
            <v>585</v>
          </cell>
          <cell r="F388">
            <v>494</v>
          </cell>
        </row>
        <row r="389">
          <cell r="A389" t="str">
            <v>METCO</v>
          </cell>
          <cell r="B389">
            <v>239</v>
          </cell>
          <cell r="C389">
            <v>-0.42</v>
          </cell>
          <cell r="D389">
            <v>800</v>
          </cell>
          <cell r="E389">
            <v>192</v>
          </cell>
          <cell r="F389">
            <v>4995</v>
          </cell>
        </row>
        <row r="390">
          <cell r="A390" t="str">
            <v>MFC</v>
          </cell>
          <cell r="B390">
            <v>22.2</v>
          </cell>
          <cell r="C390">
            <v>0.45</v>
          </cell>
          <cell r="D390">
            <v>3600</v>
          </cell>
          <cell r="E390">
            <v>80</v>
          </cell>
          <cell r="F390">
            <v>2789</v>
          </cell>
        </row>
        <row r="391">
          <cell r="A391" t="str">
            <v>MFEC</v>
          </cell>
          <cell r="B391">
            <v>7.8</v>
          </cell>
          <cell r="C391">
            <v>0</v>
          </cell>
          <cell r="D391">
            <v>93800</v>
          </cell>
          <cell r="E391">
            <v>733</v>
          </cell>
          <cell r="F391">
            <v>3443</v>
          </cell>
        </row>
        <row r="392">
          <cell r="A392" t="str">
            <v>MGT</v>
          </cell>
          <cell r="B392">
            <v>3</v>
          </cell>
          <cell r="C392">
            <v>0</v>
          </cell>
          <cell r="D392">
            <v>32600</v>
          </cell>
          <cell r="E392">
            <v>98</v>
          </cell>
          <cell r="F392">
            <v>1200</v>
          </cell>
        </row>
        <row r="393">
          <cell r="A393" t="str">
            <v>MICRO</v>
          </cell>
          <cell r="B393">
            <v>3.34</v>
          </cell>
          <cell r="C393">
            <v>0.6</v>
          </cell>
          <cell r="D393">
            <v>187400</v>
          </cell>
          <cell r="E393">
            <v>620</v>
          </cell>
          <cell r="F393">
            <v>3123</v>
          </cell>
        </row>
        <row r="394">
          <cell r="A394" t="str">
            <v>MIDA</v>
          </cell>
          <cell r="B394">
            <v>0.47</v>
          </cell>
          <cell r="C394">
            <v>0</v>
          </cell>
          <cell r="D394">
            <v>421400</v>
          </cell>
          <cell r="E394">
            <v>194</v>
          </cell>
          <cell r="F394">
            <v>1177</v>
          </cell>
        </row>
        <row r="395">
          <cell r="A395" t="str">
            <v>MILL</v>
          </cell>
          <cell r="B395">
            <v>0.45</v>
          </cell>
          <cell r="C395">
            <v>2.27</v>
          </cell>
          <cell r="D395">
            <v>575500</v>
          </cell>
          <cell r="E395">
            <v>259</v>
          </cell>
          <cell r="F395">
            <v>2500</v>
          </cell>
        </row>
        <row r="396">
          <cell r="A396" t="str">
            <v>MINT</v>
          </cell>
          <cell r="B396">
            <v>34</v>
          </cell>
          <cell r="C396">
            <v>0.74</v>
          </cell>
          <cell r="D396">
            <v>13548100</v>
          </cell>
          <cell r="E396">
            <v>459518</v>
          </cell>
          <cell r="F396">
            <v>185968</v>
          </cell>
        </row>
        <row r="397">
          <cell r="A397" t="str">
            <v>MITSIB</v>
          </cell>
          <cell r="B397">
            <v>1</v>
          </cell>
          <cell r="C397">
            <v>0</v>
          </cell>
          <cell r="D397">
            <v>163600</v>
          </cell>
          <cell r="E397">
            <v>161</v>
          </cell>
          <cell r="F397">
            <v>788</v>
          </cell>
        </row>
        <row r="398">
          <cell r="A398" t="str">
            <v>MJD</v>
          </cell>
          <cell r="B398">
            <v>1.53</v>
          </cell>
          <cell r="C398">
            <v>0</v>
          </cell>
          <cell r="D398">
            <v>40000</v>
          </cell>
          <cell r="E398">
            <v>61</v>
          </cell>
          <cell r="F398">
            <v>1316</v>
          </cell>
        </row>
        <row r="399">
          <cell r="A399" t="str">
            <v>MK</v>
          </cell>
          <cell r="B399">
            <v>2.96</v>
          </cell>
          <cell r="C399">
            <v>0.68</v>
          </cell>
          <cell r="D399">
            <v>7100</v>
          </cell>
          <cell r="E399">
            <v>21</v>
          </cell>
          <cell r="F399">
            <v>3230</v>
          </cell>
        </row>
        <row r="400">
          <cell r="A400" t="str">
            <v>ML</v>
          </cell>
          <cell r="B400">
            <v>0.99</v>
          </cell>
          <cell r="C400">
            <v>-1.98</v>
          </cell>
          <cell r="D400">
            <v>215800</v>
          </cell>
          <cell r="E400">
            <v>214</v>
          </cell>
          <cell r="F400">
            <v>1054</v>
          </cell>
        </row>
        <row r="401">
          <cell r="A401" t="str">
            <v>MODERN</v>
          </cell>
          <cell r="B401">
            <v>2.9</v>
          </cell>
          <cell r="C401">
            <v>1.4</v>
          </cell>
          <cell r="D401">
            <v>12400</v>
          </cell>
          <cell r="E401">
            <v>36</v>
          </cell>
          <cell r="F401">
            <v>2175</v>
          </cell>
        </row>
        <row r="402">
          <cell r="A402" t="str">
            <v>MONO</v>
          </cell>
          <cell r="B402">
            <v>1.29</v>
          </cell>
          <cell r="C402">
            <v>6.61</v>
          </cell>
          <cell r="D402">
            <v>20724700</v>
          </cell>
          <cell r="E402">
            <v>26573</v>
          </cell>
          <cell r="F402">
            <v>4478</v>
          </cell>
        </row>
        <row r="403">
          <cell r="A403" t="str">
            <v>MOONG</v>
          </cell>
          <cell r="B403">
            <v>2.12</v>
          </cell>
          <cell r="C403">
            <v>-1.85</v>
          </cell>
          <cell r="D403">
            <v>91500</v>
          </cell>
          <cell r="E403">
            <v>194</v>
          </cell>
          <cell r="F403">
            <v>715</v>
          </cell>
        </row>
        <row r="404">
          <cell r="A404" t="str">
            <v>MORE</v>
          </cell>
          <cell r="B404">
            <v>0.18</v>
          </cell>
          <cell r="C404">
            <v>-5.26</v>
          </cell>
          <cell r="D404">
            <v>1070800</v>
          </cell>
          <cell r="E404">
            <v>197</v>
          </cell>
          <cell r="F404">
            <v>1292</v>
          </cell>
        </row>
        <row r="405">
          <cell r="A405" t="str">
            <v>MOSHI</v>
          </cell>
          <cell r="B405">
            <v>40.5</v>
          </cell>
          <cell r="C405">
            <v>-0.61</v>
          </cell>
          <cell r="D405">
            <v>728300</v>
          </cell>
          <cell r="E405">
            <v>29957</v>
          </cell>
          <cell r="F405">
            <v>12150</v>
          </cell>
        </row>
        <row r="406">
          <cell r="A406" t="str">
            <v>MPIC</v>
          </cell>
          <cell r="B406">
            <v>2.48</v>
          </cell>
          <cell r="C406">
            <v>14.81</v>
          </cell>
          <cell r="D406">
            <v>82451900</v>
          </cell>
          <cell r="E406">
            <v>210916</v>
          </cell>
          <cell r="F406">
            <v>3224</v>
          </cell>
        </row>
        <row r="407">
          <cell r="A407" t="str">
            <v>MSC</v>
          </cell>
          <cell r="B407">
            <v>9.0500000000000007</v>
          </cell>
          <cell r="C407">
            <v>-1.0900000000000001</v>
          </cell>
          <cell r="D407">
            <v>8600</v>
          </cell>
          <cell r="E407">
            <v>78</v>
          </cell>
          <cell r="F407">
            <v>3258</v>
          </cell>
        </row>
        <row r="408">
          <cell r="A408" t="str">
            <v>MST</v>
          </cell>
          <cell r="B408">
            <v>11</v>
          </cell>
          <cell r="C408">
            <v>0.92</v>
          </cell>
          <cell r="D408">
            <v>12600</v>
          </cell>
          <cell r="E408">
            <v>138</v>
          </cell>
          <cell r="F408">
            <v>6279</v>
          </cell>
        </row>
        <row r="409">
          <cell r="A409" t="str">
            <v>MTC</v>
          </cell>
          <cell r="B409">
            <v>40.75</v>
          </cell>
          <cell r="C409">
            <v>1.24</v>
          </cell>
          <cell r="D409">
            <v>12409400</v>
          </cell>
          <cell r="E409">
            <v>503822</v>
          </cell>
          <cell r="F409">
            <v>86390</v>
          </cell>
        </row>
        <row r="410">
          <cell r="A410" t="str">
            <v>MTI</v>
          </cell>
          <cell r="B410">
            <v>115</v>
          </cell>
          <cell r="C410">
            <v>-0.43</v>
          </cell>
          <cell r="D410">
            <v>1700</v>
          </cell>
          <cell r="E410">
            <v>195</v>
          </cell>
          <cell r="F410">
            <v>6785</v>
          </cell>
        </row>
        <row r="411">
          <cell r="A411" t="str">
            <v>MTW</v>
          </cell>
          <cell r="B411">
            <v>3.72</v>
          </cell>
          <cell r="C411">
            <v>1.64</v>
          </cell>
          <cell r="D411">
            <v>21152000</v>
          </cell>
          <cell r="E411">
            <v>79649</v>
          </cell>
          <cell r="F411">
            <v>2507</v>
          </cell>
        </row>
        <row r="412">
          <cell r="A412" t="str">
            <v>MUD</v>
          </cell>
          <cell r="B412">
            <v>2.4</v>
          </cell>
          <cell r="C412">
            <v>9.09</v>
          </cell>
          <cell r="D412">
            <v>64700</v>
          </cell>
          <cell r="E412">
            <v>145</v>
          </cell>
          <cell r="F412">
            <v>2528</v>
          </cell>
        </row>
        <row r="413">
          <cell r="A413" t="str">
            <v>MVP</v>
          </cell>
          <cell r="B413">
            <v>2.16</v>
          </cell>
          <cell r="C413">
            <v>-1.82</v>
          </cell>
          <cell r="D413">
            <v>99800</v>
          </cell>
          <cell r="E413">
            <v>217</v>
          </cell>
          <cell r="F413">
            <v>665</v>
          </cell>
        </row>
        <row r="414">
          <cell r="A414" t="str">
            <v>NATION</v>
          </cell>
          <cell r="B414">
            <v>0.1</v>
          </cell>
          <cell r="C414">
            <v>11.11</v>
          </cell>
          <cell r="D414">
            <v>6783300</v>
          </cell>
          <cell r="E414">
            <v>677</v>
          </cell>
          <cell r="F414">
            <v>1220</v>
          </cell>
        </row>
        <row r="415">
          <cell r="A415" t="str">
            <v>NC</v>
          </cell>
          <cell r="B415">
            <v>7.5</v>
          </cell>
          <cell r="C415">
            <v>3.45</v>
          </cell>
          <cell r="D415">
            <v>7185800</v>
          </cell>
          <cell r="E415">
            <v>52284</v>
          </cell>
          <cell r="F415">
            <v>1121</v>
          </cell>
        </row>
        <row r="416">
          <cell r="A416" t="str">
            <v>NCAP</v>
          </cell>
          <cell r="B416">
            <v>5.35</v>
          </cell>
          <cell r="C416">
            <v>0</v>
          </cell>
          <cell r="D416">
            <v>36444200</v>
          </cell>
          <cell r="E416">
            <v>197698</v>
          </cell>
          <cell r="F416">
            <v>7223</v>
          </cell>
        </row>
        <row r="417">
          <cell r="A417" t="str">
            <v>NCH</v>
          </cell>
          <cell r="B417">
            <v>1.36</v>
          </cell>
          <cell r="C417">
            <v>-1.45</v>
          </cell>
          <cell r="D417">
            <v>286000</v>
          </cell>
          <cell r="E417">
            <v>390</v>
          </cell>
          <cell r="F417">
            <v>1694</v>
          </cell>
        </row>
        <row r="418">
          <cell r="A418" t="str">
            <v>NCL</v>
          </cell>
          <cell r="B418">
            <v>2.5</v>
          </cell>
          <cell r="C418">
            <v>-2.34</v>
          </cell>
          <cell r="D418">
            <v>461200</v>
          </cell>
          <cell r="E418">
            <v>1162</v>
          </cell>
          <cell r="F418">
            <v>1321</v>
          </cell>
        </row>
        <row r="419">
          <cell r="A419" t="str">
            <v>NDR</v>
          </cell>
          <cell r="B419">
            <v>2</v>
          </cell>
          <cell r="C419">
            <v>0</v>
          </cell>
          <cell r="D419">
            <v>10400</v>
          </cell>
          <cell r="E419">
            <v>21</v>
          </cell>
          <cell r="F419">
            <v>694</v>
          </cell>
        </row>
        <row r="420">
          <cell r="A420" t="str">
            <v>NEP</v>
          </cell>
          <cell r="B420">
            <v>0.25</v>
          </cell>
          <cell r="C420">
            <v>0</v>
          </cell>
          <cell r="D420">
            <v>0</v>
          </cell>
          <cell r="E420">
            <v>0</v>
          </cell>
          <cell r="F420">
            <v>581</v>
          </cell>
        </row>
        <row r="421">
          <cell r="A421" t="str">
            <v>NER</v>
          </cell>
          <cell r="B421">
            <v>4.7</v>
          </cell>
          <cell r="C421">
            <v>-1.26</v>
          </cell>
          <cell r="D421">
            <v>8476900</v>
          </cell>
          <cell r="E421">
            <v>39762</v>
          </cell>
          <cell r="F421">
            <v>8685</v>
          </cell>
        </row>
        <row r="422">
          <cell r="A422" t="str">
            <v>NETBAY</v>
          </cell>
          <cell r="B422">
            <v>21.6</v>
          </cell>
          <cell r="C422">
            <v>3.85</v>
          </cell>
          <cell r="D422">
            <v>659200</v>
          </cell>
          <cell r="E422">
            <v>14022</v>
          </cell>
          <cell r="F422">
            <v>4320</v>
          </cell>
        </row>
        <row r="423">
          <cell r="A423" t="str">
            <v>NEW</v>
          </cell>
          <cell r="B423">
            <v>102</v>
          </cell>
          <cell r="C423">
            <v>0</v>
          </cell>
          <cell r="D423">
            <v>0</v>
          </cell>
          <cell r="E423">
            <v>0</v>
          </cell>
          <cell r="F423">
            <v>1020</v>
          </cell>
        </row>
        <row r="424">
          <cell r="A424" t="str">
            <v>NEWS</v>
          </cell>
          <cell r="B424">
            <v>0.02</v>
          </cell>
          <cell r="C424">
            <v>0</v>
          </cell>
          <cell r="D424">
            <v>400350700</v>
          </cell>
          <cell r="E424">
            <v>8006</v>
          </cell>
          <cell r="F424">
            <v>2113</v>
          </cell>
        </row>
        <row r="425">
          <cell r="A425" t="str">
            <v>NEX</v>
          </cell>
          <cell r="B425">
            <v>13.7</v>
          </cell>
          <cell r="C425">
            <v>0.74</v>
          </cell>
          <cell r="D425">
            <v>6040600</v>
          </cell>
          <cell r="E425">
            <v>81912</v>
          </cell>
          <cell r="F425">
            <v>22940</v>
          </cell>
        </row>
        <row r="426">
          <cell r="A426" t="str">
            <v>NFC</v>
          </cell>
          <cell r="B426">
            <v>4.96</v>
          </cell>
          <cell r="C426">
            <v>-0.8</v>
          </cell>
          <cell r="D426">
            <v>383700</v>
          </cell>
          <cell r="E426">
            <v>1929</v>
          </cell>
          <cell r="F426">
            <v>5396</v>
          </cell>
        </row>
        <row r="427">
          <cell r="A427" t="str">
            <v>NINE</v>
          </cell>
          <cell r="B427">
            <v>5.4</v>
          </cell>
          <cell r="C427">
            <v>-1.82</v>
          </cell>
          <cell r="D427">
            <v>441</v>
          </cell>
          <cell r="E427">
            <v>243</v>
          </cell>
          <cell r="F427">
            <v>8584</v>
          </cell>
        </row>
        <row r="428">
          <cell r="A428" t="str">
            <v>NKI</v>
          </cell>
          <cell r="B428">
            <v>33</v>
          </cell>
          <cell r="C428">
            <v>0</v>
          </cell>
          <cell r="D428">
            <v>0</v>
          </cell>
          <cell r="E428">
            <v>0</v>
          </cell>
          <cell r="F428">
            <v>1188</v>
          </cell>
        </row>
        <row r="429">
          <cell r="A429" t="str">
            <v>NNCL</v>
          </cell>
          <cell r="B429">
            <v>1.9</v>
          </cell>
          <cell r="C429">
            <v>-0.52</v>
          </cell>
          <cell r="D429">
            <v>37400</v>
          </cell>
          <cell r="E429">
            <v>71</v>
          </cell>
          <cell r="F429">
            <v>3892</v>
          </cell>
        </row>
        <row r="430">
          <cell r="A430" t="str">
            <v>NOBLE</v>
          </cell>
          <cell r="B430">
            <v>4.5599999999999996</v>
          </cell>
          <cell r="C430">
            <v>1.33</v>
          </cell>
          <cell r="D430">
            <v>689700</v>
          </cell>
          <cell r="E430">
            <v>3130</v>
          </cell>
          <cell r="F430">
            <v>6245</v>
          </cell>
        </row>
        <row r="431">
          <cell r="A431" t="str">
            <v>NOK</v>
          </cell>
          <cell r="B431">
            <v>1.04</v>
          </cell>
          <cell r="C431">
            <v>0</v>
          </cell>
          <cell r="D431">
            <v>0</v>
          </cell>
          <cell r="E431">
            <v>0</v>
          </cell>
          <cell r="F431">
            <v>0</v>
          </cell>
        </row>
        <row r="432">
          <cell r="A432" t="str">
            <v>NOVA</v>
          </cell>
          <cell r="B432">
            <v>12.2</v>
          </cell>
          <cell r="C432">
            <v>-1.61</v>
          </cell>
          <cell r="D432">
            <v>48300</v>
          </cell>
          <cell r="E432">
            <v>584</v>
          </cell>
          <cell r="F432">
            <v>2073</v>
          </cell>
        </row>
        <row r="433">
          <cell r="A433" t="str">
            <v>NPK</v>
          </cell>
          <cell r="B433">
            <v>19.600000000000001</v>
          </cell>
          <cell r="C433">
            <v>-16.600000000000001</v>
          </cell>
          <cell r="D433">
            <v>11300</v>
          </cell>
          <cell r="E433">
            <v>231</v>
          </cell>
          <cell r="F433">
            <v>196</v>
          </cell>
        </row>
        <row r="434">
          <cell r="A434" t="str">
            <v>NRF</v>
          </cell>
          <cell r="B434">
            <v>5.55</v>
          </cell>
          <cell r="C434">
            <v>0.91</v>
          </cell>
          <cell r="D434">
            <v>1007800</v>
          </cell>
          <cell r="E434">
            <v>5519</v>
          </cell>
          <cell r="F434">
            <v>7868</v>
          </cell>
        </row>
        <row r="435">
          <cell r="A435" t="str">
            <v>NSI</v>
          </cell>
          <cell r="B435">
            <v>160.5</v>
          </cell>
          <cell r="C435">
            <v>0.31</v>
          </cell>
          <cell r="D435">
            <v>1100</v>
          </cell>
          <cell r="E435">
            <v>181</v>
          </cell>
          <cell r="F435">
            <v>2231</v>
          </cell>
        </row>
        <row r="436">
          <cell r="A436" t="str">
            <v>NSL</v>
          </cell>
          <cell r="B436">
            <v>20</v>
          </cell>
          <cell r="C436">
            <v>0</v>
          </cell>
          <cell r="D436">
            <v>133900</v>
          </cell>
          <cell r="E436">
            <v>2670</v>
          </cell>
          <cell r="F436">
            <v>6000</v>
          </cell>
        </row>
        <row r="437">
          <cell r="A437" t="str">
            <v>NTSC</v>
          </cell>
          <cell r="B437">
            <v>21.5</v>
          </cell>
          <cell r="C437">
            <v>-1.38</v>
          </cell>
          <cell r="D437">
            <v>88500</v>
          </cell>
          <cell r="E437">
            <v>1916</v>
          </cell>
          <cell r="F437">
            <v>2150</v>
          </cell>
        </row>
        <row r="438">
          <cell r="A438" t="str">
            <v>NTV</v>
          </cell>
          <cell r="B438">
            <v>38.75</v>
          </cell>
          <cell r="C438">
            <v>-0.64</v>
          </cell>
          <cell r="D438">
            <v>13000</v>
          </cell>
          <cell r="E438">
            <v>503</v>
          </cell>
          <cell r="F438">
            <v>6200</v>
          </cell>
        </row>
        <row r="439">
          <cell r="A439" t="str">
            <v>NUSA</v>
          </cell>
          <cell r="B439">
            <v>0.84</v>
          </cell>
          <cell r="C439">
            <v>-3.45</v>
          </cell>
          <cell r="D439">
            <v>16024200</v>
          </cell>
          <cell r="E439">
            <v>13740</v>
          </cell>
          <cell r="F439">
            <v>9782</v>
          </cell>
        </row>
        <row r="440">
          <cell r="A440" t="str">
            <v>NV</v>
          </cell>
          <cell r="B440">
            <v>2.7</v>
          </cell>
          <cell r="C440">
            <v>-4.26</v>
          </cell>
          <cell r="D440">
            <v>1689700</v>
          </cell>
          <cell r="E440">
            <v>4661</v>
          </cell>
          <cell r="F440">
            <v>1620</v>
          </cell>
        </row>
        <row r="441">
          <cell r="A441" t="str">
            <v>NVD</v>
          </cell>
          <cell r="B441">
            <v>2.04</v>
          </cell>
          <cell r="C441">
            <v>-1.92</v>
          </cell>
          <cell r="D441">
            <v>537600</v>
          </cell>
          <cell r="E441">
            <v>1103</v>
          </cell>
          <cell r="F441">
            <v>3168</v>
          </cell>
        </row>
        <row r="442">
          <cell r="A442" t="str">
            <v>NWR</v>
          </cell>
          <cell r="B442">
            <v>0.56999999999999995</v>
          </cell>
          <cell r="C442">
            <v>0</v>
          </cell>
          <cell r="D442">
            <v>1486300</v>
          </cell>
          <cell r="E442">
            <v>845</v>
          </cell>
          <cell r="F442">
            <v>1474</v>
          </cell>
        </row>
        <row r="443">
          <cell r="A443" t="str">
            <v>NYT</v>
          </cell>
          <cell r="B443">
            <v>3.9</v>
          </cell>
          <cell r="C443">
            <v>-0.51</v>
          </cell>
          <cell r="D443">
            <v>3525000</v>
          </cell>
          <cell r="E443">
            <v>13672</v>
          </cell>
          <cell r="F443">
            <v>4836</v>
          </cell>
        </row>
        <row r="444">
          <cell r="A444" t="str">
            <v>OCC</v>
          </cell>
          <cell r="B444">
            <v>9.9</v>
          </cell>
          <cell r="C444">
            <v>-1</v>
          </cell>
          <cell r="D444">
            <v>1600</v>
          </cell>
          <cell r="E444">
            <v>16</v>
          </cell>
          <cell r="F444">
            <v>594</v>
          </cell>
        </row>
        <row r="445">
          <cell r="A445" t="str">
            <v>OGC</v>
          </cell>
          <cell r="B445">
            <v>25.75</v>
          </cell>
          <cell r="C445">
            <v>1.98</v>
          </cell>
          <cell r="D445">
            <v>2400</v>
          </cell>
          <cell r="E445">
            <v>61</v>
          </cell>
          <cell r="F445">
            <v>549</v>
          </cell>
        </row>
        <row r="446">
          <cell r="A446" t="str">
            <v>OHTL</v>
          </cell>
          <cell r="B446">
            <v>490</v>
          </cell>
          <cell r="C446">
            <v>0</v>
          </cell>
          <cell r="D446">
            <v>0</v>
          </cell>
          <cell r="E446">
            <v>0</v>
          </cell>
          <cell r="F446">
            <v>7398</v>
          </cell>
        </row>
        <row r="447">
          <cell r="A447" t="str">
            <v>OISHI</v>
          </cell>
          <cell r="B447">
            <v>58.25</v>
          </cell>
          <cell r="C447">
            <v>0</v>
          </cell>
          <cell r="D447">
            <v>83900</v>
          </cell>
          <cell r="E447">
            <v>4887</v>
          </cell>
          <cell r="F447">
            <v>21844</v>
          </cell>
        </row>
        <row r="448">
          <cell r="A448" t="str">
            <v>ONEE</v>
          </cell>
          <cell r="B448">
            <v>5.3</v>
          </cell>
          <cell r="C448">
            <v>7.29</v>
          </cell>
          <cell r="D448">
            <v>26468200</v>
          </cell>
          <cell r="E448">
            <v>135771</v>
          </cell>
          <cell r="F448">
            <v>12621</v>
          </cell>
        </row>
        <row r="449">
          <cell r="A449" t="str">
            <v>OR</v>
          </cell>
          <cell r="B449">
            <v>20.8</v>
          </cell>
          <cell r="C449">
            <v>0.97</v>
          </cell>
          <cell r="D449">
            <v>17108800</v>
          </cell>
          <cell r="E449">
            <v>353416</v>
          </cell>
          <cell r="F449">
            <v>249600</v>
          </cell>
        </row>
        <row r="450">
          <cell r="A450" t="str">
            <v>ORI</v>
          </cell>
          <cell r="B450">
            <v>10.6</v>
          </cell>
          <cell r="C450">
            <v>-0.93</v>
          </cell>
          <cell r="D450">
            <v>1437100</v>
          </cell>
          <cell r="E450">
            <v>15287</v>
          </cell>
          <cell r="F450">
            <v>26014</v>
          </cell>
        </row>
        <row r="451">
          <cell r="A451" t="str">
            <v>OSP</v>
          </cell>
          <cell r="B451">
            <v>29.25</v>
          </cell>
          <cell r="C451">
            <v>-0.85</v>
          </cell>
          <cell r="D451">
            <v>3287400</v>
          </cell>
          <cell r="E451">
            <v>96335</v>
          </cell>
          <cell r="F451">
            <v>87860</v>
          </cell>
        </row>
        <row r="452">
          <cell r="A452" t="str">
            <v>OTO</v>
          </cell>
          <cell r="B452">
            <v>23</v>
          </cell>
          <cell r="C452">
            <v>9.52</v>
          </cell>
          <cell r="D452">
            <v>13293200</v>
          </cell>
          <cell r="E452">
            <v>290303</v>
          </cell>
          <cell r="F452">
            <v>12880</v>
          </cell>
        </row>
        <row r="453">
          <cell r="A453" t="str">
            <v>PACE</v>
          </cell>
          <cell r="B453">
            <v>0.03</v>
          </cell>
          <cell r="C453">
            <v>0</v>
          </cell>
          <cell r="D453">
            <v>0</v>
          </cell>
          <cell r="E453">
            <v>0</v>
          </cell>
          <cell r="F453">
            <v>0</v>
          </cell>
        </row>
        <row r="454">
          <cell r="A454" t="str">
            <v>PACO</v>
          </cell>
          <cell r="B454">
            <v>1.88</v>
          </cell>
          <cell r="C454">
            <v>-3.09</v>
          </cell>
          <cell r="D454">
            <v>391700</v>
          </cell>
          <cell r="E454">
            <v>741</v>
          </cell>
          <cell r="F454">
            <v>1880</v>
          </cell>
        </row>
        <row r="455">
          <cell r="A455" t="str">
            <v>PAF</v>
          </cell>
          <cell r="B455">
            <v>1.69</v>
          </cell>
          <cell r="C455">
            <v>-1.17</v>
          </cell>
          <cell r="D455">
            <v>12764800</v>
          </cell>
          <cell r="E455">
            <v>21845</v>
          </cell>
          <cell r="F455">
            <v>913</v>
          </cell>
        </row>
        <row r="456">
          <cell r="A456" t="str">
            <v>PAP</v>
          </cell>
          <cell r="B456">
            <v>3.2</v>
          </cell>
          <cell r="C456">
            <v>0.63</v>
          </cell>
          <cell r="D456">
            <v>113500</v>
          </cell>
          <cell r="E456">
            <v>362</v>
          </cell>
          <cell r="F456">
            <v>2112</v>
          </cell>
        </row>
        <row r="457">
          <cell r="A457" t="str">
            <v>PATO</v>
          </cell>
          <cell r="B457">
            <v>9.9499999999999993</v>
          </cell>
          <cell r="C457">
            <v>0</v>
          </cell>
          <cell r="D457">
            <v>2600</v>
          </cell>
          <cell r="E457">
            <v>26</v>
          </cell>
          <cell r="F457">
            <v>1417</v>
          </cell>
        </row>
        <row r="458">
          <cell r="A458" t="str">
            <v>PB</v>
          </cell>
          <cell r="B458">
            <v>70</v>
          </cell>
          <cell r="C458">
            <v>0</v>
          </cell>
          <cell r="D458">
            <v>0</v>
          </cell>
          <cell r="E458">
            <v>0</v>
          </cell>
          <cell r="F458">
            <v>31500</v>
          </cell>
        </row>
        <row r="459">
          <cell r="A459" t="str">
            <v>PCC</v>
          </cell>
          <cell r="B459">
            <v>2.92</v>
          </cell>
          <cell r="C459">
            <v>0.69</v>
          </cell>
          <cell r="D459">
            <v>128400</v>
          </cell>
          <cell r="E459">
            <v>373</v>
          </cell>
          <cell r="F459">
            <v>3582</v>
          </cell>
        </row>
        <row r="460">
          <cell r="A460" t="str">
            <v>PCSGH</v>
          </cell>
          <cell r="B460">
            <v>5</v>
          </cell>
          <cell r="C460">
            <v>0</v>
          </cell>
          <cell r="D460">
            <v>7900</v>
          </cell>
          <cell r="E460">
            <v>39</v>
          </cell>
          <cell r="F460">
            <v>7625</v>
          </cell>
        </row>
        <row r="461">
          <cell r="A461" t="str">
            <v>PDG</v>
          </cell>
          <cell r="B461">
            <v>3.12</v>
          </cell>
          <cell r="C461">
            <v>0.65</v>
          </cell>
          <cell r="D461">
            <v>2700</v>
          </cell>
          <cell r="E461">
            <v>8</v>
          </cell>
          <cell r="F461">
            <v>927</v>
          </cell>
        </row>
        <row r="462">
          <cell r="A462" t="str">
            <v>PDJ</v>
          </cell>
          <cell r="B462">
            <v>2.34</v>
          </cell>
          <cell r="C462">
            <v>-1.68</v>
          </cell>
          <cell r="D462">
            <v>881900</v>
          </cell>
          <cell r="E462">
            <v>2072</v>
          </cell>
          <cell r="F462">
            <v>1387</v>
          </cell>
        </row>
        <row r="463">
          <cell r="A463" t="str">
            <v>PEACE</v>
          </cell>
          <cell r="B463">
            <v>4.16</v>
          </cell>
          <cell r="C463">
            <v>0</v>
          </cell>
          <cell r="D463">
            <v>100100</v>
          </cell>
          <cell r="E463">
            <v>411</v>
          </cell>
          <cell r="F463">
            <v>2097</v>
          </cell>
        </row>
        <row r="464">
          <cell r="A464" t="str">
            <v>PERM</v>
          </cell>
          <cell r="B464">
            <v>0.92</v>
          </cell>
          <cell r="C464">
            <v>-1.08</v>
          </cell>
          <cell r="D464">
            <v>627000</v>
          </cell>
          <cell r="E464">
            <v>589</v>
          </cell>
          <cell r="F464">
            <v>705</v>
          </cell>
        </row>
        <row r="465">
          <cell r="A465" t="str">
            <v>PF</v>
          </cell>
          <cell r="B465">
            <v>0.37</v>
          </cell>
          <cell r="C465">
            <v>0</v>
          </cell>
          <cell r="D465">
            <v>929900</v>
          </cell>
          <cell r="E465">
            <v>347</v>
          </cell>
          <cell r="F465">
            <v>3704</v>
          </cell>
        </row>
        <row r="466">
          <cell r="A466" t="str">
            <v>PG</v>
          </cell>
          <cell r="B466">
            <v>8.35</v>
          </cell>
          <cell r="C466">
            <v>-1.76</v>
          </cell>
          <cell r="D466">
            <v>91300</v>
          </cell>
          <cell r="E466">
            <v>772</v>
          </cell>
          <cell r="F466">
            <v>802</v>
          </cell>
        </row>
        <row r="467">
          <cell r="A467" t="str">
            <v>PHOL</v>
          </cell>
          <cell r="B467">
            <v>3.04</v>
          </cell>
          <cell r="C467">
            <v>0</v>
          </cell>
          <cell r="D467">
            <v>124400</v>
          </cell>
          <cell r="E467">
            <v>377</v>
          </cell>
          <cell r="F467">
            <v>616</v>
          </cell>
        </row>
        <row r="468">
          <cell r="A468" t="str">
            <v>PICO</v>
          </cell>
          <cell r="B468">
            <v>5.2</v>
          </cell>
          <cell r="C468">
            <v>0</v>
          </cell>
          <cell r="D468">
            <v>6700</v>
          </cell>
          <cell r="E468">
            <v>34</v>
          </cell>
          <cell r="F468">
            <v>1120</v>
          </cell>
        </row>
        <row r="469">
          <cell r="A469" t="str">
            <v>PIMO</v>
          </cell>
          <cell r="B469">
            <v>1.69</v>
          </cell>
          <cell r="C469">
            <v>-1.17</v>
          </cell>
          <cell r="D469">
            <v>919400</v>
          </cell>
          <cell r="E469">
            <v>1565</v>
          </cell>
          <cell r="F469">
            <v>1280</v>
          </cell>
        </row>
        <row r="470">
          <cell r="A470" t="str">
            <v>PIN</v>
          </cell>
          <cell r="B470">
            <v>3.5</v>
          </cell>
          <cell r="C470">
            <v>-0.56999999999999995</v>
          </cell>
          <cell r="D470">
            <v>15800</v>
          </cell>
          <cell r="E470">
            <v>55</v>
          </cell>
          <cell r="F470">
            <v>4060</v>
          </cell>
        </row>
        <row r="471">
          <cell r="A471" t="str">
            <v>PJW</v>
          </cell>
          <cell r="B471">
            <v>4.34</v>
          </cell>
          <cell r="C471">
            <v>-0.46</v>
          </cell>
          <cell r="D471">
            <v>605800</v>
          </cell>
          <cell r="E471">
            <v>2629</v>
          </cell>
          <cell r="F471">
            <v>2664</v>
          </cell>
        </row>
        <row r="472">
          <cell r="A472" t="str">
            <v>PK</v>
          </cell>
          <cell r="B472">
            <v>1.27</v>
          </cell>
          <cell r="C472">
            <v>3.25</v>
          </cell>
          <cell r="D472">
            <v>46200</v>
          </cell>
          <cell r="E472">
            <v>58</v>
          </cell>
          <cell r="F472">
            <v>661</v>
          </cell>
        </row>
        <row r="473">
          <cell r="A473" t="str">
            <v>PL</v>
          </cell>
          <cell r="B473">
            <v>2.44</v>
          </cell>
          <cell r="C473">
            <v>0.83</v>
          </cell>
          <cell r="D473">
            <v>17600</v>
          </cell>
          <cell r="E473">
            <v>43</v>
          </cell>
          <cell r="F473">
            <v>1455</v>
          </cell>
        </row>
        <row r="474">
          <cell r="A474" t="str">
            <v>PLANB</v>
          </cell>
          <cell r="B474">
            <v>8.75</v>
          </cell>
          <cell r="C474">
            <v>-1.69</v>
          </cell>
          <cell r="D474">
            <v>10076800</v>
          </cell>
          <cell r="E474">
            <v>89418</v>
          </cell>
          <cell r="F474">
            <v>37444</v>
          </cell>
        </row>
        <row r="475">
          <cell r="A475" t="str">
            <v>PLANET</v>
          </cell>
          <cell r="B475">
            <v>0.9</v>
          </cell>
          <cell r="C475">
            <v>-1.1000000000000001</v>
          </cell>
          <cell r="D475">
            <v>359600</v>
          </cell>
          <cell r="E475">
            <v>322</v>
          </cell>
          <cell r="F475">
            <v>477</v>
          </cell>
        </row>
        <row r="476">
          <cell r="A476" t="str">
            <v>PLAT</v>
          </cell>
          <cell r="B476">
            <v>3.44</v>
          </cell>
          <cell r="C476">
            <v>-0.57999999999999996</v>
          </cell>
          <cell r="D476">
            <v>169300</v>
          </cell>
          <cell r="E476">
            <v>579</v>
          </cell>
          <cell r="F476">
            <v>9632</v>
          </cell>
        </row>
        <row r="477">
          <cell r="A477" t="str">
            <v>PLE</v>
          </cell>
          <cell r="B477">
            <v>0.57999999999999996</v>
          </cell>
          <cell r="C477">
            <v>-1.69</v>
          </cell>
          <cell r="D477">
            <v>780600</v>
          </cell>
          <cell r="E477">
            <v>455</v>
          </cell>
          <cell r="F477">
            <v>790</v>
          </cell>
        </row>
        <row r="478">
          <cell r="A478" t="str">
            <v>PLUS</v>
          </cell>
          <cell r="B478">
            <v>6.8</v>
          </cell>
          <cell r="C478">
            <v>-2.16</v>
          </cell>
          <cell r="D478">
            <v>982900</v>
          </cell>
          <cell r="E478">
            <v>6723</v>
          </cell>
          <cell r="F478">
            <v>4556</v>
          </cell>
        </row>
        <row r="479">
          <cell r="A479" t="str">
            <v>PM</v>
          </cell>
          <cell r="B479">
            <v>8.9499999999999993</v>
          </cell>
          <cell r="C479">
            <v>0</v>
          </cell>
          <cell r="D479">
            <v>136000</v>
          </cell>
          <cell r="E479">
            <v>1207</v>
          </cell>
          <cell r="F479">
            <v>5354</v>
          </cell>
        </row>
        <row r="480">
          <cell r="A480" t="str">
            <v>PMTA</v>
          </cell>
          <cell r="B480">
            <v>9.0500000000000007</v>
          </cell>
          <cell r="C480">
            <v>-6.22</v>
          </cell>
          <cell r="D480">
            <v>1200</v>
          </cell>
          <cell r="E480">
            <v>11</v>
          </cell>
          <cell r="F480">
            <v>916</v>
          </cell>
        </row>
        <row r="481">
          <cell r="A481" t="str">
            <v>POLAR</v>
          </cell>
          <cell r="B481">
            <v>0.09</v>
          </cell>
          <cell r="C481">
            <v>0</v>
          </cell>
          <cell r="D481">
            <v>0</v>
          </cell>
          <cell r="E481">
            <v>0</v>
          </cell>
          <cell r="F481">
            <v>0</v>
          </cell>
        </row>
        <row r="482">
          <cell r="A482" t="str">
            <v>POLY</v>
          </cell>
          <cell r="B482">
            <v>9.8000000000000007</v>
          </cell>
          <cell r="C482">
            <v>0.51</v>
          </cell>
          <cell r="D482">
            <v>59200</v>
          </cell>
          <cell r="E482">
            <v>573</v>
          </cell>
          <cell r="F482">
            <v>4410</v>
          </cell>
        </row>
        <row r="483">
          <cell r="A483" t="str">
            <v>PORT</v>
          </cell>
          <cell r="B483">
            <v>1.41</v>
          </cell>
          <cell r="C483">
            <v>0</v>
          </cell>
          <cell r="D483">
            <v>39400</v>
          </cell>
          <cell r="E483">
            <v>55</v>
          </cell>
          <cell r="F483">
            <v>856</v>
          </cell>
        </row>
        <row r="484">
          <cell r="A484" t="str">
            <v>POST</v>
          </cell>
          <cell r="B484">
            <v>1.1000000000000001</v>
          </cell>
          <cell r="C484">
            <v>0</v>
          </cell>
          <cell r="D484">
            <v>0</v>
          </cell>
          <cell r="E484">
            <v>0</v>
          </cell>
          <cell r="F484">
            <v>0</v>
          </cell>
        </row>
        <row r="485">
          <cell r="A485" t="str">
            <v>PPM</v>
          </cell>
          <cell r="B485">
            <v>1.77</v>
          </cell>
          <cell r="C485">
            <v>0.56999999999999995</v>
          </cell>
          <cell r="D485">
            <v>108100</v>
          </cell>
          <cell r="E485">
            <v>191</v>
          </cell>
          <cell r="F485">
            <v>747</v>
          </cell>
        </row>
        <row r="486">
          <cell r="A486" t="str">
            <v>PPP</v>
          </cell>
          <cell r="B486">
            <v>2.04</v>
          </cell>
          <cell r="C486">
            <v>2</v>
          </cell>
          <cell r="D486">
            <v>51100</v>
          </cell>
          <cell r="E486">
            <v>104</v>
          </cell>
          <cell r="F486">
            <v>612</v>
          </cell>
        </row>
        <row r="487">
          <cell r="A487" t="str">
            <v>PPPM</v>
          </cell>
          <cell r="B487">
            <v>0.1</v>
          </cell>
          <cell r="C487">
            <v>0</v>
          </cell>
          <cell r="D487">
            <v>3437200</v>
          </cell>
          <cell r="E487">
            <v>309</v>
          </cell>
          <cell r="F487">
            <v>1131</v>
          </cell>
        </row>
        <row r="488">
          <cell r="A488" t="str">
            <v>PPS</v>
          </cell>
          <cell r="B488">
            <v>0.64</v>
          </cell>
          <cell r="C488">
            <v>1.59</v>
          </cell>
          <cell r="D488">
            <v>181200</v>
          </cell>
          <cell r="E488">
            <v>114</v>
          </cell>
          <cell r="F488">
            <v>550</v>
          </cell>
        </row>
        <row r="489">
          <cell r="A489" t="str">
            <v>PQS</v>
          </cell>
          <cell r="B489">
            <v>3.68</v>
          </cell>
          <cell r="C489">
            <v>-1.6</v>
          </cell>
          <cell r="D489">
            <v>765000</v>
          </cell>
          <cell r="E489">
            <v>2835</v>
          </cell>
          <cell r="F489">
            <v>2466</v>
          </cell>
        </row>
        <row r="490">
          <cell r="A490" t="str">
            <v>PR9</v>
          </cell>
          <cell r="B490">
            <v>17.7</v>
          </cell>
          <cell r="C490">
            <v>-2.75</v>
          </cell>
          <cell r="D490">
            <v>1915900</v>
          </cell>
          <cell r="E490">
            <v>34129</v>
          </cell>
          <cell r="F490">
            <v>13918</v>
          </cell>
        </row>
        <row r="491">
          <cell r="A491" t="str">
            <v>PRAKIT</v>
          </cell>
          <cell r="B491">
            <v>11.7</v>
          </cell>
          <cell r="C491">
            <v>-0.85</v>
          </cell>
          <cell r="D491">
            <v>3100</v>
          </cell>
          <cell r="E491">
            <v>36</v>
          </cell>
          <cell r="F491">
            <v>707</v>
          </cell>
        </row>
        <row r="492">
          <cell r="A492" t="str">
            <v>PRAPAT</v>
          </cell>
          <cell r="B492">
            <v>2.42</v>
          </cell>
          <cell r="C492">
            <v>-5.47</v>
          </cell>
          <cell r="D492">
            <v>13078900</v>
          </cell>
          <cell r="E492">
            <v>31932</v>
          </cell>
          <cell r="F492">
            <v>905</v>
          </cell>
        </row>
        <row r="493">
          <cell r="A493" t="str">
            <v>PREB</v>
          </cell>
          <cell r="B493">
            <v>7.25</v>
          </cell>
          <cell r="C493">
            <v>-0.68</v>
          </cell>
          <cell r="D493">
            <v>164000</v>
          </cell>
          <cell r="E493">
            <v>1182</v>
          </cell>
          <cell r="F493">
            <v>2238</v>
          </cell>
        </row>
        <row r="494">
          <cell r="A494" t="str">
            <v>PRECHA</v>
          </cell>
          <cell r="B494">
            <v>0.96</v>
          </cell>
          <cell r="C494">
            <v>0</v>
          </cell>
          <cell r="D494">
            <v>291200</v>
          </cell>
          <cell r="E494">
            <v>280</v>
          </cell>
          <cell r="F494">
            <v>323</v>
          </cell>
        </row>
        <row r="495">
          <cell r="A495" t="str">
            <v>PRG</v>
          </cell>
          <cell r="B495">
            <v>10.7</v>
          </cell>
          <cell r="C495">
            <v>0.94</v>
          </cell>
          <cell r="D495">
            <v>6700</v>
          </cell>
          <cell r="E495">
            <v>72</v>
          </cell>
          <cell r="F495">
            <v>7419</v>
          </cell>
        </row>
        <row r="496">
          <cell r="A496" t="str">
            <v>PRI</v>
          </cell>
          <cell r="B496">
            <v>31.75</v>
          </cell>
          <cell r="C496">
            <v>-3.05</v>
          </cell>
          <cell r="D496">
            <v>211800</v>
          </cell>
          <cell r="E496">
            <v>6861</v>
          </cell>
          <cell r="F496">
            <v>10160</v>
          </cell>
        </row>
        <row r="497">
          <cell r="A497" t="str">
            <v>PRIME</v>
          </cell>
          <cell r="B497">
            <v>1.35</v>
          </cell>
          <cell r="C497">
            <v>-5.59</v>
          </cell>
          <cell r="D497">
            <v>1928400</v>
          </cell>
          <cell r="E497">
            <v>2617</v>
          </cell>
          <cell r="F497">
            <v>5744</v>
          </cell>
        </row>
        <row r="498">
          <cell r="A498" t="str">
            <v>PRIN</v>
          </cell>
          <cell r="B498">
            <v>2.62</v>
          </cell>
          <cell r="C498">
            <v>-0.76</v>
          </cell>
          <cell r="D498">
            <v>7100</v>
          </cell>
          <cell r="E498">
            <v>19</v>
          </cell>
          <cell r="F498">
            <v>3196</v>
          </cell>
        </row>
        <row r="499">
          <cell r="A499" t="str">
            <v>PRINC</v>
          </cell>
          <cell r="B499">
            <v>4.5</v>
          </cell>
          <cell r="C499">
            <v>-0.44</v>
          </cell>
          <cell r="D499">
            <v>716000</v>
          </cell>
          <cell r="E499">
            <v>3236</v>
          </cell>
          <cell r="F499">
            <v>17139</v>
          </cell>
        </row>
        <row r="500">
          <cell r="A500" t="str">
            <v>PRM</v>
          </cell>
          <cell r="B500">
            <v>6.7</v>
          </cell>
          <cell r="C500">
            <v>-1.47</v>
          </cell>
          <cell r="D500">
            <v>2651300</v>
          </cell>
          <cell r="E500">
            <v>17879</v>
          </cell>
          <cell r="F500">
            <v>16750</v>
          </cell>
        </row>
        <row r="501">
          <cell r="A501" t="str">
            <v>PRO</v>
          </cell>
          <cell r="B501">
            <v>0.35</v>
          </cell>
          <cell r="C501">
            <v>0</v>
          </cell>
          <cell r="D501">
            <v>0</v>
          </cell>
          <cell r="E501">
            <v>0</v>
          </cell>
          <cell r="F501">
            <v>0</v>
          </cell>
        </row>
        <row r="502">
          <cell r="A502" t="str">
            <v>PROEN</v>
          </cell>
          <cell r="B502">
            <v>5.8</v>
          </cell>
          <cell r="C502">
            <v>5.45</v>
          </cell>
          <cell r="D502">
            <v>8576000</v>
          </cell>
          <cell r="E502">
            <v>48745</v>
          </cell>
          <cell r="F502">
            <v>1838</v>
          </cell>
        </row>
        <row r="503">
          <cell r="A503" t="str">
            <v>PROS</v>
          </cell>
          <cell r="B503">
            <v>1.9</v>
          </cell>
          <cell r="C503">
            <v>0</v>
          </cell>
          <cell r="D503">
            <v>40400</v>
          </cell>
          <cell r="E503">
            <v>77</v>
          </cell>
          <cell r="F503">
            <v>1043</v>
          </cell>
        </row>
        <row r="504">
          <cell r="A504" t="str">
            <v>PROUD</v>
          </cell>
          <cell r="B504">
            <v>1.81</v>
          </cell>
          <cell r="C504">
            <v>0</v>
          </cell>
          <cell r="D504">
            <v>1466100</v>
          </cell>
          <cell r="E504">
            <v>2653</v>
          </cell>
          <cell r="F504">
            <v>1161</v>
          </cell>
        </row>
        <row r="505">
          <cell r="A505" t="str">
            <v>PRTR</v>
          </cell>
          <cell r="B505">
            <v>6.55</v>
          </cell>
          <cell r="C505">
            <v>-2.2400000000000002</v>
          </cell>
          <cell r="D505">
            <v>2909500</v>
          </cell>
          <cell r="E505">
            <v>19165</v>
          </cell>
          <cell r="F505">
            <v>3930</v>
          </cell>
        </row>
        <row r="506">
          <cell r="A506" t="str">
            <v>PSG</v>
          </cell>
          <cell r="B506">
            <v>0.82</v>
          </cell>
          <cell r="C506">
            <v>2.5</v>
          </cell>
          <cell r="D506">
            <v>18055800</v>
          </cell>
          <cell r="E506">
            <v>14525</v>
          </cell>
          <cell r="F506">
            <v>53294</v>
          </cell>
        </row>
        <row r="507">
          <cell r="A507" t="str">
            <v>PSH</v>
          </cell>
          <cell r="B507">
            <v>12.5</v>
          </cell>
          <cell r="C507">
            <v>0.81</v>
          </cell>
          <cell r="D507">
            <v>446600</v>
          </cell>
          <cell r="E507">
            <v>5578</v>
          </cell>
          <cell r="F507">
            <v>27356</v>
          </cell>
        </row>
        <row r="508">
          <cell r="A508" t="str">
            <v>PSL</v>
          </cell>
          <cell r="B508">
            <v>9.9</v>
          </cell>
          <cell r="C508">
            <v>-2.94</v>
          </cell>
          <cell r="D508">
            <v>9025600</v>
          </cell>
          <cell r="E508">
            <v>89978</v>
          </cell>
          <cell r="F508">
            <v>15437</v>
          </cell>
        </row>
        <row r="509">
          <cell r="A509" t="str">
            <v>PSTC</v>
          </cell>
          <cell r="B509">
            <v>1.06</v>
          </cell>
          <cell r="C509">
            <v>0.95</v>
          </cell>
          <cell r="D509">
            <v>4236300</v>
          </cell>
          <cell r="E509">
            <v>4496</v>
          </cell>
          <cell r="F509">
            <v>2514</v>
          </cell>
        </row>
        <row r="510">
          <cell r="A510" t="str">
            <v>PT</v>
          </cell>
          <cell r="B510">
            <v>7.1</v>
          </cell>
          <cell r="C510">
            <v>-1.39</v>
          </cell>
          <cell r="D510">
            <v>331300</v>
          </cell>
          <cell r="E510">
            <v>2356</v>
          </cell>
          <cell r="F510">
            <v>2016</v>
          </cell>
        </row>
        <row r="511">
          <cell r="A511" t="str">
            <v>PTC</v>
          </cell>
          <cell r="B511">
            <v>2.16</v>
          </cell>
          <cell r="C511">
            <v>0.93</v>
          </cell>
          <cell r="D511">
            <v>43000</v>
          </cell>
          <cell r="E511">
            <v>93</v>
          </cell>
          <cell r="F511">
            <v>886</v>
          </cell>
        </row>
        <row r="512">
          <cell r="A512" t="str">
            <v>PTECH</v>
          </cell>
          <cell r="B512">
            <v>19.2</v>
          </cell>
          <cell r="C512">
            <v>0</v>
          </cell>
          <cell r="D512">
            <v>300</v>
          </cell>
          <cell r="E512">
            <v>6</v>
          </cell>
          <cell r="F512">
            <v>4702</v>
          </cell>
        </row>
        <row r="513">
          <cell r="A513" t="str">
            <v>PTG</v>
          </cell>
          <cell r="B513">
            <v>12.3</v>
          </cell>
          <cell r="C513">
            <v>-0.81</v>
          </cell>
          <cell r="D513">
            <v>5308300</v>
          </cell>
          <cell r="E513">
            <v>64759</v>
          </cell>
          <cell r="F513">
            <v>20541</v>
          </cell>
        </row>
        <row r="514">
          <cell r="A514" t="str">
            <v>PTL</v>
          </cell>
          <cell r="B514">
            <v>13.8</v>
          </cell>
          <cell r="C514">
            <v>2.99</v>
          </cell>
          <cell r="D514">
            <v>3108900</v>
          </cell>
          <cell r="E514">
            <v>42789</v>
          </cell>
          <cell r="F514">
            <v>12420</v>
          </cell>
        </row>
        <row r="515">
          <cell r="A515" t="str">
            <v>PTT</v>
          </cell>
          <cell r="B515">
            <v>31</v>
          </cell>
          <cell r="C515">
            <v>-0.8</v>
          </cell>
          <cell r="D515">
            <v>10485600</v>
          </cell>
          <cell r="E515">
            <v>326275</v>
          </cell>
          <cell r="F515">
            <v>885453</v>
          </cell>
        </row>
        <row r="516">
          <cell r="A516" t="str">
            <v>PTTEP</v>
          </cell>
          <cell r="B516">
            <v>143</v>
          </cell>
          <cell r="C516">
            <v>-3.7</v>
          </cell>
          <cell r="D516">
            <v>14745500</v>
          </cell>
          <cell r="E516">
            <v>2127189</v>
          </cell>
          <cell r="F516">
            <v>567708</v>
          </cell>
        </row>
        <row r="517">
          <cell r="A517" t="str">
            <v>PTTGC</v>
          </cell>
          <cell r="B517">
            <v>35.75</v>
          </cell>
          <cell r="C517">
            <v>-1.38</v>
          </cell>
          <cell r="D517">
            <v>20141700</v>
          </cell>
          <cell r="E517">
            <v>723385</v>
          </cell>
          <cell r="F517">
            <v>161191</v>
          </cell>
        </row>
        <row r="518">
          <cell r="A518" t="str">
            <v>PYLON</v>
          </cell>
          <cell r="B518">
            <v>3.86</v>
          </cell>
          <cell r="C518">
            <v>0</v>
          </cell>
          <cell r="D518">
            <v>74100</v>
          </cell>
          <cell r="E518">
            <v>286</v>
          </cell>
          <cell r="F518">
            <v>2895</v>
          </cell>
        </row>
        <row r="519">
          <cell r="A519" t="str">
            <v>Q-CON</v>
          </cell>
          <cell r="B519">
            <v>15.1</v>
          </cell>
          <cell r="C519">
            <v>-1.31</v>
          </cell>
          <cell r="D519">
            <v>2032900</v>
          </cell>
          <cell r="E519">
            <v>30909</v>
          </cell>
          <cell r="F519">
            <v>6040</v>
          </cell>
        </row>
        <row r="520">
          <cell r="A520" t="str">
            <v>QH</v>
          </cell>
          <cell r="B520">
            <v>2.2799999999999998</v>
          </cell>
          <cell r="C520">
            <v>0</v>
          </cell>
          <cell r="D520">
            <v>4982700</v>
          </cell>
          <cell r="E520">
            <v>11427</v>
          </cell>
          <cell r="F520">
            <v>24429</v>
          </cell>
        </row>
        <row r="521">
          <cell r="A521" t="str">
            <v>QLT</v>
          </cell>
          <cell r="B521">
            <v>4.96</v>
          </cell>
          <cell r="C521">
            <v>1.64</v>
          </cell>
          <cell r="D521">
            <v>1700</v>
          </cell>
          <cell r="E521">
            <v>8</v>
          </cell>
          <cell r="F521">
            <v>489</v>
          </cell>
        </row>
        <row r="522">
          <cell r="A522" t="str">
            <v>QTC</v>
          </cell>
          <cell r="B522">
            <v>4.5599999999999996</v>
          </cell>
          <cell r="C522">
            <v>1.79</v>
          </cell>
          <cell r="D522">
            <v>11400</v>
          </cell>
          <cell r="E522">
            <v>51</v>
          </cell>
          <cell r="F522">
            <v>1555</v>
          </cell>
        </row>
        <row r="523">
          <cell r="A523" t="str">
            <v>RABBIT</v>
          </cell>
          <cell r="B523">
            <v>0.67</v>
          </cell>
          <cell r="C523">
            <v>-2.9</v>
          </cell>
          <cell r="D523">
            <v>15025600</v>
          </cell>
          <cell r="E523">
            <v>10149</v>
          </cell>
          <cell r="F523">
            <v>4607</v>
          </cell>
        </row>
        <row r="524">
          <cell r="A524" t="str">
            <v>RAM</v>
          </cell>
          <cell r="B524">
            <v>48.75</v>
          </cell>
          <cell r="C524">
            <v>2.09</v>
          </cell>
          <cell r="D524">
            <v>639000</v>
          </cell>
          <cell r="E524">
            <v>31100</v>
          </cell>
          <cell r="F524">
            <v>58500</v>
          </cell>
        </row>
        <row r="525">
          <cell r="A525" t="str">
            <v>RATCH</v>
          </cell>
          <cell r="B525">
            <v>36.25</v>
          </cell>
          <cell r="C525">
            <v>0</v>
          </cell>
          <cell r="D525">
            <v>1057300</v>
          </cell>
          <cell r="E525">
            <v>38371</v>
          </cell>
          <cell r="F525">
            <v>78844</v>
          </cell>
        </row>
        <row r="526">
          <cell r="A526" t="str">
            <v>RBF</v>
          </cell>
          <cell r="B526">
            <v>10.3</v>
          </cell>
          <cell r="C526">
            <v>0.98</v>
          </cell>
          <cell r="D526">
            <v>1791600</v>
          </cell>
          <cell r="E526">
            <v>18282</v>
          </cell>
          <cell r="F526">
            <v>20600</v>
          </cell>
        </row>
        <row r="527">
          <cell r="A527" t="str">
            <v>RCL</v>
          </cell>
          <cell r="B527">
            <v>24.2</v>
          </cell>
          <cell r="C527">
            <v>-0.82</v>
          </cell>
          <cell r="D527">
            <v>1282000</v>
          </cell>
          <cell r="E527">
            <v>31182</v>
          </cell>
          <cell r="F527">
            <v>20056</v>
          </cell>
        </row>
        <row r="528">
          <cell r="A528" t="str">
            <v>READY</v>
          </cell>
          <cell r="B528">
            <v>12.8</v>
          </cell>
          <cell r="C528">
            <v>0</v>
          </cell>
          <cell r="D528">
            <v>162300</v>
          </cell>
          <cell r="E528">
            <v>2066</v>
          </cell>
          <cell r="F528">
            <v>1280</v>
          </cell>
        </row>
        <row r="529">
          <cell r="A529" t="str">
            <v>RICHY</v>
          </cell>
          <cell r="B529">
            <v>0.74</v>
          </cell>
          <cell r="C529">
            <v>2.78</v>
          </cell>
          <cell r="D529">
            <v>207800</v>
          </cell>
          <cell r="E529">
            <v>152</v>
          </cell>
          <cell r="F529">
            <v>1168</v>
          </cell>
        </row>
        <row r="530">
          <cell r="A530" t="str">
            <v>RJH</v>
          </cell>
          <cell r="B530">
            <v>28.75</v>
          </cell>
          <cell r="C530">
            <v>0</v>
          </cell>
          <cell r="D530">
            <v>86300</v>
          </cell>
          <cell r="E530">
            <v>2489</v>
          </cell>
          <cell r="F530">
            <v>8625</v>
          </cell>
        </row>
        <row r="531">
          <cell r="A531" t="str">
            <v>RML</v>
          </cell>
          <cell r="B531">
            <v>0.62</v>
          </cell>
          <cell r="C531">
            <v>-1.59</v>
          </cell>
          <cell r="D531">
            <v>349600</v>
          </cell>
          <cell r="E531">
            <v>217</v>
          </cell>
          <cell r="F531">
            <v>2587</v>
          </cell>
        </row>
        <row r="532">
          <cell r="A532" t="str">
            <v>ROCK</v>
          </cell>
          <cell r="B532">
            <v>8.1999999999999993</v>
          </cell>
          <cell r="C532">
            <v>1.86</v>
          </cell>
          <cell r="D532">
            <v>300</v>
          </cell>
          <cell r="E532">
            <v>2</v>
          </cell>
          <cell r="F532">
            <v>164</v>
          </cell>
        </row>
        <row r="533">
          <cell r="A533" t="str">
            <v>ROH</v>
          </cell>
          <cell r="B533">
            <v>3.26</v>
          </cell>
          <cell r="C533">
            <v>-2.4</v>
          </cell>
          <cell r="D533">
            <v>83000</v>
          </cell>
          <cell r="E533">
            <v>269</v>
          </cell>
          <cell r="F533">
            <v>3061</v>
          </cell>
        </row>
        <row r="534">
          <cell r="A534" t="str">
            <v>ROJNA</v>
          </cell>
          <cell r="B534">
            <v>5.8</v>
          </cell>
          <cell r="C534">
            <v>0.87</v>
          </cell>
          <cell r="D534">
            <v>1887300</v>
          </cell>
          <cell r="E534">
            <v>10918</v>
          </cell>
          <cell r="F534">
            <v>11719</v>
          </cell>
        </row>
        <row r="535">
          <cell r="A535" t="str">
            <v>RP</v>
          </cell>
          <cell r="B535">
            <v>1.85</v>
          </cell>
          <cell r="C535">
            <v>1.65</v>
          </cell>
          <cell r="D535">
            <v>1200</v>
          </cell>
          <cell r="E535">
            <v>2</v>
          </cell>
          <cell r="F535">
            <v>372</v>
          </cell>
        </row>
        <row r="536">
          <cell r="A536" t="str">
            <v>RPC</v>
          </cell>
          <cell r="B536">
            <v>0.71</v>
          </cell>
          <cell r="C536">
            <v>-2.74</v>
          </cell>
          <cell r="D536">
            <v>1682900</v>
          </cell>
          <cell r="E536">
            <v>1232</v>
          </cell>
          <cell r="F536">
            <v>926</v>
          </cell>
        </row>
        <row r="537">
          <cell r="A537" t="str">
            <v>RPH</v>
          </cell>
          <cell r="B537">
            <v>6.05</v>
          </cell>
          <cell r="C537">
            <v>0</v>
          </cell>
          <cell r="D537">
            <v>439600</v>
          </cell>
          <cell r="E537">
            <v>2645</v>
          </cell>
          <cell r="F537">
            <v>3303</v>
          </cell>
        </row>
        <row r="538">
          <cell r="A538" t="str">
            <v>RS</v>
          </cell>
          <cell r="B538">
            <v>14.4</v>
          </cell>
          <cell r="C538">
            <v>0</v>
          </cell>
          <cell r="D538">
            <v>505300</v>
          </cell>
          <cell r="E538">
            <v>7242</v>
          </cell>
          <cell r="F538">
            <v>15404</v>
          </cell>
        </row>
        <row r="539">
          <cell r="A539" t="str">
            <v>RSP</v>
          </cell>
          <cell r="B539">
            <v>2.94</v>
          </cell>
          <cell r="C539">
            <v>0</v>
          </cell>
          <cell r="D539">
            <v>1256500</v>
          </cell>
          <cell r="E539">
            <v>3679</v>
          </cell>
          <cell r="F539">
            <v>2184</v>
          </cell>
        </row>
        <row r="540">
          <cell r="A540" t="str">
            <v>RT</v>
          </cell>
          <cell r="B540">
            <v>1</v>
          </cell>
          <cell r="C540">
            <v>1.01</v>
          </cell>
          <cell r="D540">
            <v>336100</v>
          </cell>
          <cell r="E540">
            <v>336</v>
          </cell>
          <cell r="F540">
            <v>1102</v>
          </cell>
        </row>
        <row r="541">
          <cell r="A541" t="str">
            <v>RWI</v>
          </cell>
          <cell r="B541">
            <v>0.77</v>
          </cell>
          <cell r="C541">
            <v>0</v>
          </cell>
          <cell r="D541">
            <v>502200</v>
          </cell>
          <cell r="E541">
            <v>385</v>
          </cell>
          <cell r="F541">
            <v>705</v>
          </cell>
        </row>
        <row r="542">
          <cell r="A542" t="str">
            <v>S&amp;J</v>
          </cell>
          <cell r="B542">
            <v>42</v>
          </cell>
          <cell r="C542">
            <v>0</v>
          </cell>
          <cell r="D542">
            <v>0</v>
          </cell>
          <cell r="E542">
            <v>0</v>
          </cell>
          <cell r="F542">
            <v>6297</v>
          </cell>
        </row>
        <row r="543">
          <cell r="A543" t="str">
            <v>S</v>
          </cell>
          <cell r="B543">
            <v>1.5</v>
          </cell>
          <cell r="C543">
            <v>-1.96</v>
          </cell>
          <cell r="D543">
            <v>1236700</v>
          </cell>
          <cell r="E543">
            <v>1877</v>
          </cell>
          <cell r="F543">
            <v>10281</v>
          </cell>
        </row>
        <row r="544">
          <cell r="A544" t="str">
            <v>S11</v>
          </cell>
          <cell r="B544">
            <v>5.15</v>
          </cell>
          <cell r="C544">
            <v>0.98</v>
          </cell>
          <cell r="D544">
            <v>56200</v>
          </cell>
          <cell r="E544">
            <v>287</v>
          </cell>
          <cell r="F544">
            <v>3157</v>
          </cell>
        </row>
        <row r="545">
          <cell r="A545" t="str">
            <v>SA</v>
          </cell>
          <cell r="B545">
            <v>7.4</v>
          </cell>
          <cell r="C545">
            <v>-1.33</v>
          </cell>
          <cell r="D545">
            <v>13100</v>
          </cell>
          <cell r="E545">
            <v>97</v>
          </cell>
          <cell r="F545">
            <v>8826</v>
          </cell>
        </row>
        <row r="546">
          <cell r="A546" t="str">
            <v>SAAM</v>
          </cell>
          <cell r="B546">
            <v>7.15</v>
          </cell>
          <cell r="C546">
            <v>0</v>
          </cell>
          <cell r="D546">
            <v>32700</v>
          </cell>
          <cell r="E546">
            <v>233</v>
          </cell>
          <cell r="F546">
            <v>2145</v>
          </cell>
        </row>
        <row r="547">
          <cell r="A547" t="str">
            <v>SABINA</v>
          </cell>
          <cell r="B547">
            <v>29.5</v>
          </cell>
          <cell r="C547">
            <v>-0.84</v>
          </cell>
          <cell r="D547">
            <v>220900</v>
          </cell>
          <cell r="E547">
            <v>6529</v>
          </cell>
          <cell r="F547">
            <v>10251</v>
          </cell>
        </row>
        <row r="548">
          <cell r="A548" t="str">
            <v>SABUY</v>
          </cell>
          <cell r="B548">
            <v>12.3</v>
          </cell>
          <cell r="C548">
            <v>-2.38</v>
          </cell>
          <cell r="D548">
            <v>9424200</v>
          </cell>
          <cell r="E548">
            <v>116412</v>
          </cell>
          <cell r="F548">
            <v>21477</v>
          </cell>
        </row>
        <row r="549">
          <cell r="A549" t="str">
            <v>SAF</v>
          </cell>
          <cell r="B549">
            <v>1.49</v>
          </cell>
          <cell r="C549">
            <v>-2.61</v>
          </cell>
          <cell r="D549">
            <v>1681900</v>
          </cell>
          <cell r="E549">
            <v>2563</v>
          </cell>
          <cell r="F549">
            <v>447</v>
          </cell>
        </row>
        <row r="550">
          <cell r="A550" t="str">
            <v>SAK</v>
          </cell>
          <cell r="B550">
            <v>5.9</v>
          </cell>
          <cell r="C550">
            <v>-1.67</v>
          </cell>
          <cell r="D550">
            <v>1952800</v>
          </cell>
          <cell r="E550">
            <v>11565</v>
          </cell>
          <cell r="F550">
            <v>12366</v>
          </cell>
        </row>
        <row r="551">
          <cell r="A551" t="str">
            <v>SALEE</v>
          </cell>
          <cell r="B551">
            <v>0.97</v>
          </cell>
          <cell r="C551">
            <v>-1.02</v>
          </cell>
          <cell r="D551">
            <v>167000</v>
          </cell>
          <cell r="E551">
            <v>161</v>
          </cell>
          <cell r="F551">
            <v>1475</v>
          </cell>
        </row>
        <row r="552">
          <cell r="A552" t="str">
            <v>SAM</v>
          </cell>
          <cell r="B552">
            <v>0.61</v>
          </cell>
          <cell r="C552">
            <v>-1.61</v>
          </cell>
          <cell r="D552">
            <v>196500</v>
          </cell>
          <cell r="E552">
            <v>119</v>
          </cell>
          <cell r="F552">
            <v>638</v>
          </cell>
        </row>
        <row r="553">
          <cell r="A553" t="str">
            <v>SAMART</v>
          </cell>
          <cell r="B553">
            <v>5.45</v>
          </cell>
          <cell r="C553">
            <v>4.8099999999999996</v>
          </cell>
          <cell r="D553">
            <v>4692700</v>
          </cell>
          <cell r="E553">
            <v>25242</v>
          </cell>
          <cell r="F553">
            <v>5485</v>
          </cell>
        </row>
        <row r="554">
          <cell r="A554" t="str">
            <v>SAMCO</v>
          </cell>
          <cell r="B554">
            <v>1.37</v>
          </cell>
          <cell r="C554">
            <v>-0.72</v>
          </cell>
          <cell r="D554">
            <v>221100</v>
          </cell>
          <cell r="E554">
            <v>302</v>
          </cell>
          <cell r="F554">
            <v>879</v>
          </cell>
        </row>
        <row r="555">
          <cell r="A555" t="str">
            <v>SAMTEL</v>
          </cell>
          <cell r="B555">
            <v>4.22</v>
          </cell>
          <cell r="C555">
            <v>0</v>
          </cell>
          <cell r="D555">
            <v>635200</v>
          </cell>
          <cell r="E555">
            <v>2676</v>
          </cell>
          <cell r="F555">
            <v>2608</v>
          </cell>
        </row>
        <row r="556">
          <cell r="A556" t="str">
            <v>SANKO</v>
          </cell>
          <cell r="B556">
            <v>1.34</v>
          </cell>
          <cell r="C556">
            <v>0.75</v>
          </cell>
          <cell r="D556">
            <v>452700</v>
          </cell>
          <cell r="E556">
            <v>597</v>
          </cell>
          <cell r="F556">
            <v>424</v>
          </cell>
        </row>
        <row r="557">
          <cell r="A557" t="str">
            <v>SAPPE</v>
          </cell>
          <cell r="B557">
            <v>80.25</v>
          </cell>
          <cell r="C557">
            <v>-0.93</v>
          </cell>
          <cell r="D557">
            <v>972700</v>
          </cell>
          <cell r="E557">
            <v>79187</v>
          </cell>
          <cell r="F557">
            <v>24740</v>
          </cell>
        </row>
        <row r="558">
          <cell r="A558" t="str">
            <v>SAT</v>
          </cell>
          <cell r="B558">
            <v>19.7</v>
          </cell>
          <cell r="C558">
            <v>-0.51</v>
          </cell>
          <cell r="D558">
            <v>456800</v>
          </cell>
          <cell r="E558">
            <v>9043</v>
          </cell>
          <cell r="F558">
            <v>8376</v>
          </cell>
        </row>
        <row r="559">
          <cell r="A559" t="str">
            <v>SAUCE</v>
          </cell>
          <cell r="B559">
            <v>33</v>
          </cell>
          <cell r="C559">
            <v>0</v>
          </cell>
          <cell r="D559">
            <v>28400</v>
          </cell>
          <cell r="E559">
            <v>938</v>
          </cell>
          <cell r="F559">
            <v>11880</v>
          </cell>
        </row>
        <row r="560">
          <cell r="A560" t="str">
            <v>SAWAD</v>
          </cell>
          <cell r="B560">
            <v>54.25</v>
          </cell>
          <cell r="C560">
            <v>0</v>
          </cell>
          <cell r="D560">
            <v>5318000</v>
          </cell>
          <cell r="E560">
            <v>287111</v>
          </cell>
          <cell r="F560">
            <v>74494</v>
          </cell>
        </row>
        <row r="561">
          <cell r="A561" t="str">
            <v>SAWANG</v>
          </cell>
          <cell r="B561">
            <v>14.6</v>
          </cell>
          <cell r="C561">
            <v>0.69</v>
          </cell>
          <cell r="D561">
            <v>200</v>
          </cell>
          <cell r="E561">
            <v>3</v>
          </cell>
          <cell r="F561">
            <v>350</v>
          </cell>
        </row>
        <row r="562">
          <cell r="A562" t="str">
            <v>SC</v>
          </cell>
          <cell r="B562">
            <v>4.26</v>
          </cell>
          <cell r="C562">
            <v>-0.93</v>
          </cell>
          <cell r="D562">
            <v>2438800</v>
          </cell>
          <cell r="E562">
            <v>10401</v>
          </cell>
          <cell r="F562">
            <v>18172</v>
          </cell>
        </row>
        <row r="563">
          <cell r="A563" t="str">
            <v>SCAP</v>
          </cell>
          <cell r="B563">
            <v>5.15</v>
          </cell>
          <cell r="C563">
            <v>-1.9</v>
          </cell>
          <cell r="D563">
            <v>1266700</v>
          </cell>
          <cell r="E563">
            <v>6564</v>
          </cell>
          <cell r="F563">
            <v>6701</v>
          </cell>
        </row>
        <row r="564">
          <cell r="A564" t="str">
            <v>SCB</v>
          </cell>
          <cell r="B564">
            <v>102</v>
          </cell>
          <cell r="C564">
            <v>-0.49</v>
          </cell>
          <cell r="D564">
            <v>8409500</v>
          </cell>
          <cell r="E564">
            <v>856275</v>
          </cell>
          <cell r="F564">
            <v>343445</v>
          </cell>
        </row>
        <row r="565">
          <cell r="A565" t="str">
            <v>SCC</v>
          </cell>
          <cell r="B565">
            <v>332</v>
          </cell>
          <cell r="C565">
            <v>0.61</v>
          </cell>
          <cell r="D565">
            <v>1506800</v>
          </cell>
          <cell r="E565">
            <v>496978</v>
          </cell>
          <cell r="F565">
            <v>398400</v>
          </cell>
        </row>
        <row r="566">
          <cell r="A566" t="str">
            <v>SCCC</v>
          </cell>
          <cell r="B566">
            <v>134</v>
          </cell>
          <cell r="C566">
            <v>0.37</v>
          </cell>
          <cell r="D566">
            <v>34600</v>
          </cell>
          <cell r="E566">
            <v>4618</v>
          </cell>
          <cell r="F566">
            <v>39932</v>
          </cell>
        </row>
        <row r="567">
          <cell r="A567" t="str">
            <v>SCG</v>
          </cell>
          <cell r="B567">
            <v>4.24</v>
          </cell>
          <cell r="C567">
            <v>0.95</v>
          </cell>
          <cell r="D567">
            <v>6700</v>
          </cell>
          <cell r="E567">
            <v>28</v>
          </cell>
          <cell r="F567">
            <v>4934</v>
          </cell>
        </row>
        <row r="568">
          <cell r="A568" t="str">
            <v>SCGP</v>
          </cell>
          <cell r="B568">
            <v>39.75</v>
          </cell>
          <cell r="C568">
            <v>0.63</v>
          </cell>
          <cell r="D568">
            <v>11320500</v>
          </cell>
          <cell r="E568">
            <v>449871</v>
          </cell>
          <cell r="F568">
            <v>170644</v>
          </cell>
        </row>
        <row r="569">
          <cell r="A569" t="str">
            <v>SCI</v>
          </cell>
          <cell r="B569">
            <v>1.18</v>
          </cell>
          <cell r="C569">
            <v>-1.67</v>
          </cell>
          <cell r="D569">
            <v>348900</v>
          </cell>
          <cell r="E569">
            <v>409</v>
          </cell>
          <cell r="F569">
            <v>885</v>
          </cell>
        </row>
        <row r="570">
          <cell r="A570" t="str">
            <v>SCM</v>
          </cell>
          <cell r="B570">
            <v>5.2</v>
          </cell>
          <cell r="C570">
            <v>-1.89</v>
          </cell>
          <cell r="D570">
            <v>101400</v>
          </cell>
          <cell r="E570">
            <v>531</v>
          </cell>
          <cell r="F570">
            <v>3120</v>
          </cell>
        </row>
        <row r="571">
          <cell r="A571" t="str">
            <v>SCN</v>
          </cell>
          <cell r="B571">
            <v>1.7</v>
          </cell>
          <cell r="C571">
            <v>0.59</v>
          </cell>
          <cell r="D571">
            <v>150700</v>
          </cell>
          <cell r="E571">
            <v>249</v>
          </cell>
          <cell r="F571">
            <v>2040</v>
          </cell>
        </row>
        <row r="572">
          <cell r="A572" t="str">
            <v>SCP</v>
          </cell>
          <cell r="B572">
            <v>4.82</v>
          </cell>
          <cell r="C572">
            <v>0.84</v>
          </cell>
          <cell r="D572">
            <v>6400</v>
          </cell>
          <cell r="E572">
            <v>31</v>
          </cell>
          <cell r="F572">
            <v>1446</v>
          </cell>
        </row>
        <row r="573">
          <cell r="A573" t="str">
            <v>SDC</v>
          </cell>
          <cell r="B573">
            <v>0.1</v>
          </cell>
          <cell r="C573">
            <v>11.11</v>
          </cell>
          <cell r="D573">
            <v>2975600</v>
          </cell>
          <cell r="E573">
            <v>288</v>
          </cell>
          <cell r="F573">
            <v>1493</v>
          </cell>
        </row>
        <row r="574">
          <cell r="A574" t="str">
            <v>SE</v>
          </cell>
          <cell r="B574">
            <v>1</v>
          </cell>
          <cell r="C574">
            <v>2.04</v>
          </cell>
          <cell r="D574">
            <v>368500</v>
          </cell>
          <cell r="E574">
            <v>365</v>
          </cell>
          <cell r="F574">
            <v>679</v>
          </cell>
        </row>
        <row r="575">
          <cell r="A575" t="str">
            <v>SE-ED</v>
          </cell>
          <cell r="B575">
            <v>2.2599999999999998</v>
          </cell>
          <cell r="C575">
            <v>1.8</v>
          </cell>
          <cell r="D575">
            <v>300</v>
          </cell>
          <cell r="E575">
            <v>1</v>
          </cell>
          <cell r="F575">
            <v>886</v>
          </cell>
        </row>
        <row r="576">
          <cell r="A576" t="str">
            <v>SEAFCO</v>
          </cell>
          <cell r="B576">
            <v>3.48</v>
          </cell>
          <cell r="C576">
            <v>-0.56999999999999995</v>
          </cell>
          <cell r="D576">
            <v>339700</v>
          </cell>
          <cell r="E576">
            <v>1186</v>
          </cell>
          <cell r="F576">
            <v>2574</v>
          </cell>
        </row>
        <row r="577">
          <cell r="A577" t="str">
            <v>SEAOIL</v>
          </cell>
          <cell r="B577">
            <v>3.2</v>
          </cell>
          <cell r="C577">
            <v>-0.62</v>
          </cell>
          <cell r="D577">
            <v>332000</v>
          </cell>
          <cell r="E577">
            <v>1052</v>
          </cell>
          <cell r="F577">
            <v>2217</v>
          </cell>
        </row>
        <row r="578">
          <cell r="A578" t="str">
            <v>SECURE</v>
          </cell>
          <cell r="B578">
            <v>15</v>
          </cell>
          <cell r="C578">
            <v>-0.66</v>
          </cell>
          <cell r="D578">
            <v>21700</v>
          </cell>
          <cell r="E578">
            <v>325</v>
          </cell>
          <cell r="F578">
            <v>1541</v>
          </cell>
        </row>
        <row r="579">
          <cell r="A579" t="str">
            <v>SELIC</v>
          </cell>
          <cell r="B579">
            <v>2.68</v>
          </cell>
          <cell r="C579">
            <v>-2.19</v>
          </cell>
          <cell r="D579">
            <v>239800</v>
          </cell>
          <cell r="E579">
            <v>643</v>
          </cell>
          <cell r="F579">
            <v>1585</v>
          </cell>
        </row>
        <row r="580">
          <cell r="A580" t="str">
            <v>SENA</v>
          </cell>
          <cell r="B580">
            <v>3.14</v>
          </cell>
          <cell r="C580">
            <v>-0.63</v>
          </cell>
          <cell r="D580">
            <v>612200</v>
          </cell>
          <cell r="E580">
            <v>1926</v>
          </cell>
          <cell r="F580">
            <v>4529</v>
          </cell>
        </row>
        <row r="581">
          <cell r="A581" t="str">
            <v>SENAJ</v>
          </cell>
          <cell r="B581">
            <v>0.83</v>
          </cell>
          <cell r="C581">
            <v>-2.35</v>
          </cell>
          <cell r="D581">
            <v>133800</v>
          </cell>
          <cell r="E581">
            <v>112</v>
          </cell>
          <cell r="F581">
            <v>3486</v>
          </cell>
        </row>
        <row r="582">
          <cell r="A582" t="str">
            <v>SFLEX</v>
          </cell>
          <cell r="B582">
            <v>3.76</v>
          </cell>
          <cell r="C582">
            <v>0</v>
          </cell>
          <cell r="D582">
            <v>854200</v>
          </cell>
          <cell r="E582">
            <v>3227</v>
          </cell>
          <cell r="F582">
            <v>3083</v>
          </cell>
        </row>
        <row r="583">
          <cell r="A583" t="str">
            <v>SFP</v>
          </cell>
          <cell r="B583">
            <v>250</v>
          </cell>
          <cell r="C583">
            <v>-0.4</v>
          </cell>
          <cell r="D583">
            <v>5600</v>
          </cell>
          <cell r="E583">
            <v>1401</v>
          </cell>
          <cell r="F583">
            <v>5250</v>
          </cell>
        </row>
        <row r="584">
          <cell r="A584" t="str">
            <v>SFT</v>
          </cell>
          <cell r="B584">
            <v>4.1399999999999997</v>
          </cell>
          <cell r="C584">
            <v>0</v>
          </cell>
          <cell r="D584">
            <v>112900</v>
          </cell>
          <cell r="E584">
            <v>464</v>
          </cell>
          <cell r="F584">
            <v>1822</v>
          </cell>
        </row>
        <row r="585">
          <cell r="A585" t="str">
            <v>SGC</v>
          </cell>
          <cell r="B585">
            <v>2.08</v>
          </cell>
          <cell r="C585">
            <v>-2.8</v>
          </cell>
          <cell r="D585">
            <v>5743100</v>
          </cell>
          <cell r="E585">
            <v>12089</v>
          </cell>
          <cell r="F585">
            <v>6802</v>
          </cell>
        </row>
        <row r="586">
          <cell r="A586" t="str">
            <v>SGF</v>
          </cell>
          <cell r="B586">
            <v>0.56999999999999995</v>
          </cell>
          <cell r="C586">
            <v>-3.39</v>
          </cell>
          <cell r="D586">
            <v>453500</v>
          </cell>
          <cell r="E586">
            <v>262</v>
          </cell>
          <cell r="F586">
            <v>747</v>
          </cell>
        </row>
        <row r="587">
          <cell r="A587" t="str">
            <v>SGP</v>
          </cell>
          <cell r="B587">
            <v>8.6</v>
          </cell>
          <cell r="C587">
            <v>0.57999999999999996</v>
          </cell>
          <cell r="D587">
            <v>140500</v>
          </cell>
          <cell r="E587">
            <v>1205</v>
          </cell>
          <cell r="F587">
            <v>15806</v>
          </cell>
        </row>
        <row r="588">
          <cell r="A588" t="str">
            <v>SHANG</v>
          </cell>
          <cell r="B588">
            <v>53.5</v>
          </cell>
          <cell r="C588">
            <v>0.94</v>
          </cell>
          <cell r="D588">
            <v>5400</v>
          </cell>
          <cell r="E588">
            <v>287</v>
          </cell>
          <cell r="F588">
            <v>6955</v>
          </cell>
        </row>
        <row r="589">
          <cell r="A589" t="str">
            <v>SHR</v>
          </cell>
          <cell r="B589">
            <v>3.36</v>
          </cell>
          <cell r="C589">
            <v>0.6</v>
          </cell>
          <cell r="D589">
            <v>4755500</v>
          </cell>
          <cell r="E589">
            <v>15924</v>
          </cell>
          <cell r="F589">
            <v>12075</v>
          </cell>
        </row>
        <row r="590">
          <cell r="A590" t="str">
            <v>SIAM</v>
          </cell>
          <cell r="B590">
            <v>1.52</v>
          </cell>
          <cell r="C590">
            <v>0</v>
          </cell>
          <cell r="D590">
            <v>113900</v>
          </cell>
          <cell r="E590">
            <v>171</v>
          </cell>
          <cell r="F590">
            <v>902</v>
          </cell>
        </row>
        <row r="591">
          <cell r="A591" t="str">
            <v>SICT</v>
          </cell>
          <cell r="B591">
            <v>10.4</v>
          </cell>
          <cell r="C591">
            <v>-2.8</v>
          </cell>
          <cell r="D591">
            <v>1738300</v>
          </cell>
          <cell r="E591">
            <v>18415</v>
          </cell>
          <cell r="F591">
            <v>4160</v>
          </cell>
        </row>
        <row r="592">
          <cell r="A592" t="str">
            <v>SIMAT</v>
          </cell>
          <cell r="B592">
            <v>2.02</v>
          </cell>
          <cell r="C592">
            <v>0</v>
          </cell>
          <cell r="D592">
            <v>164900</v>
          </cell>
          <cell r="E592">
            <v>333</v>
          </cell>
          <cell r="F592">
            <v>1310</v>
          </cell>
        </row>
        <row r="593">
          <cell r="A593" t="str">
            <v>SINGER</v>
          </cell>
          <cell r="B593">
            <v>10.9</v>
          </cell>
          <cell r="C593">
            <v>-6.03</v>
          </cell>
          <cell r="D593">
            <v>10358600</v>
          </cell>
          <cell r="E593">
            <v>115493</v>
          </cell>
          <cell r="F593">
            <v>9036</v>
          </cell>
        </row>
        <row r="594">
          <cell r="A594" t="str">
            <v>SIRI</v>
          </cell>
          <cell r="B594">
            <v>1.73</v>
          </cell>
          <cell r="C594">
            <v>-1.1399999999999999</v>
          </cell>
          <cell r="D594">
            <v>68883100</v>
          </cell>
          <cell r="E594">
            <v>119442</v>
          </cell>
          <cell r="F594">
            <v>27445</v>
          </cell>
        </row>
        <row r="595">
          <cell r="A595" t="str">
            <v>SIS</v>
          </cell>
          <cell r="B595">
            <v>19.600000000000001</v>
          </cell>
          <cell r="C595">
            <v>-1.01</v>
          </cell>
          <cell r="D595">
            <v>309000</v>
          </cell>
          <cell r="E595">
            <v>6088</v>
          </cell>
          <cell r="F595">
            <v>6864</v>
          </cell>
        </row>
        <row r="596">
          <cell r="A596" t="str">
            <v>SISB</v>
          </cell>
          <cell r="B596">
            <v>36.75</v>
          </cell>
          <cell r="C596">
            <v>1.38</v>
          </cell>
          <cell r="D596">
            <v>828300</v>
          </cell>
          <cell r="E596">
            <v>30397</v>
          </cell>
          <cell r="F596">
            <v>34545</v>
          </cell>
        </row>
        <row r="597">
          <cell r="A597" t="str">
            <v>SITHAI</v>
          </cell>
          <cell r="B597">
            <v>1.36</v>
          </cell>
          <cell r="C597">
            <v>-0.73</v>
          </cell>
          <cell r="D597">
            <v>2831700</v>
          </cell>
          <cell r="E597">
            <v>3849</v>
          </cell>
          <cell r="F597">
            <v>3685</v>
          </cell>
        </row>
        <row r="598">
          <cell r="A598" t="str">
            <v>SJWD</v>
          </cell>
          <cell r="B598">
            <v>17.7</v>
          </cell>
          <cell r="C598">
            <v>0</v>
          </cell>
          <cell r="D598">
            <v>838500</v>
          </cell>
          <cell r="E598">
            <v>14903</v>
          </cell>
          <cell r="F598">
            <v>32055</v>
          </cell>
        </row>
        <row r="599">
          <cell r="A599" t="str">
            <v>SK</v>
          </cell>
          <cell r="B599">
            <v>0.74</v>
          </cell>
          <cell r="C599">
            <v>-3.9</v>
          </cell>
          <cell r="D599">
            <v>314200</v>
          </cell>
          <cell r="E599">
            <v>237</v>
          </cell>
          <cell r="F599">
            <v>340</v>
          </cell>
        </row>
        <row r="600">
          <cell r="A600" t="str">
            <v>SKE</v>
          </cell>
          <cell r="B600">
            <v>0.56999999999999995</v>
          </cell>
          <cell r="C600">
            <v>0</v>
          </cell>
          <cell r="D600">
            <v>36700</v>
          </cell>
          <cell r="E600">
            <v>21</v>
          </cell>
          <cell r="F600">
            <v>636</v>
          </cell>
        </row>
        <row r="601">
          <cell r="A601" t="str">
            <v>SKN</v>
          </cell>
          <cell r="B601">
            <v>4.4000000000000004</v>
          </cell>
          <cell r="C601">
            <v>0</v>
          </cell>
          <cell r="D601">
            <v>189900</v>
          </cell>
          <cell r="E601">
            <v>836</v>
          </cell>
          <cell r="F601">
            <v>3520</v>
          </cell>
        </row>
        <row r="602">
          <cell r="A602" t="str">
            <v>SKR</v>
          </cell>
          <cell r="B602">
            <v>10.6</v>
          </cell>
          <cell r="C602">
            <v>0.95</v>
          </cell>
          <cell r="D602">
            <v>377600</v>
          </cell>
          <cell r="E602">
            <v>3968</v>
          </cell>
          <cell r="F602">
            <v>21882</v>
          </cell>
        </row>
        <row r="603">
          <cell r="A603" t="str">
            <v>SKY</v>
          </cell>
          <cell r="B603">
            <v>26.5</v>
          </cell>
          <cell r="C603">
            <v>-2.75</v>
          </cell>
          <cell r="D603">
            <v>573800</v>
          </cell>
          <cell r="E603">
            <v>15397</v>
          </cell>
          <cell r="F603">
            <v>16543</v>
          </cell>
        </row>
        <row r="604">
          <cell r="A604" t="str">
            <v>SLM</v>
          </cell>
          <cell r="B604">
            <v>0.19</v>
          </cell>
          <cell r="C604">
            <v>0</v>
          </cell>
          <cell r="D604">
            <v>0</v>
          </cell>
          <cell r="E604">
            <v>0</v>
          </cell>
          <cell r="F604">
            <v>0</v>
          </cell>
        </row>
        <row r="605">
          <cell r="A605" t="str">
            <v>SLP</v>
          </cell>
          <cell r="B605">
            <v>0.51</v>
          </cell>
          <cell r="C605">
            <v>0</v>
          </cell>
          <cell r="D605">
            <v>10700</v>
          </cell>
          <cell r="E605">
            <v>5</v>
          </cell>
          <cell r="F605">
            <v>612</v>
          </cell>
        </row>
        <row r="606">
          <cell r="A606" t="str">
            <v>SM</v>
          </cell>
          <cell r="B606">
            <v>1.61</v>
          </cell>
          <cell r="C606">
            <v>0.63</v>
          </cell>
          <cell r="D606">
            <v>470500</v>
          </cell>
          <cell r="E606">
            <v>762</v>
          </cell>
          <cell r="F606">
            <v>1771</v>
          </cell>
        </row>
        <row r="607">
          <cell r="A607" t="str">
            <v>SMART</v>
          </cell>
          <cell r="B607">
            <v>0.85</v>
          </cell>
          <cell r="C607">
            <v>3.66</v>
          </cell>
          <cell r="D607">
            <v>13186000</v>
          </cell>
          <cell r="E607">
            <v>11233</v>
          </cell>
          <cell r="F607">
            <v>885</v>
          </cell>
        </row>
        <row r="608">
          <cell r="A608" t="str">
            <v>SMD</v>
          </cell>
          <cell r="B608">
            <v>6.35</v>
          </cell>
          <cell r="C608">
            <v>0</v>
          </cell>
          <cell r="D608">
            <v>105100</v>
          </cell>
          <cell r="E608">
            <v>666</v>
          </cell>
          <cell r="F608">
            <v>1427</v>
          </cell>
        </row>
        <row r="609">
          <cell r="A609" t="str">
            <v>SMIT</v>
          </cell>
          <cell r="B609">
            <v>4.68</v>
          </cell>
          <cell r="C609">
            <v>0</v>
          </cell>
          <cell r="D609">
            <v>168500</v>
          </cell>
          <cell r="E609">
            <v>787</v>
          </cell>
          <cell r="F609">
            <v>2480</v>
          </cell>
        </row>
        <row r="610">
          <cell r="A610" t="str">
            <v>SMK</v>
          </cell>
          <cell r="B610">
            <v>0.8</v>
          </cell>
          <cell r="C610">
            <v>0</v>
          </cell>
          <cell r="D610">
            <v>0</v>
          </cell>
          <cell r="E610">
            <v>0</v>
          </cell>
          <cell r="F610">
            <v>160</v>
          </cell>
        </row>
        <row r="611">
          <cell r="A611" t="str">
            <v>SMPC</v>
          </cell>
          <cell r="B611">
            <v>10.7</v>
          </cell>
          <cell r="C611">
            <v>0</v>
          </cell>
          <cell r="D611">
            <v>183400</v>
          </cell>
          <cell r="E611">
            <v>1947</v>
          </cell>
          <cell r="F611">
            <v>5730</v>
          </cell>
        </row>
        <row r="612">
          <cell r="A612" t="str">
            <v>SMT</v>
          </cell>
          <cell r="B612">
            <v>4.5599999999999996</v>
          </cell>
          <cell r="C612">
            <v>5.56</v>
          </cell>
          <cell r="D612">
            <v>7847200</v>
          </cell>
          <cell r="E612">
            <v>35135</v>
          </cell>
          <cell r="F612">
            <v>3856</v>
          </cell>
        </row>
        <row r="613">
          <cell r="A613" t="str">
            <v>SNC</v>
          </cell>
          <cell r="B613">
            <v>11.3</v>
          </cell>
          <cell r="C613">
            <v>1.8</v>
          </cell>
          <cell r="D613">
            <v>275200</v>
          </cell>
          <cell r="E613">
            <v>3079</v>
          </cell>
          <cell r="F613">
            <v>4093</v>
          </cell>
        </row>
        <row r="614">
          <cell r="A614" t="str">
            <v>SNNP</v>
          </cell>
          <cell r="B614">
            <v>25</v>
          </cell>
          <cell r="C614">
            <v>2.04</v>
          </cell>
          <cell r="D614">
            <v>7065500</v>
          </cell>
          <cell r="E614">
            <v>176900</v>
          </cell>
          <cell r="F614">
            <v>24000</v>
          </cell>
        </row>
        <row r="615">
          <cell r="A615" t="str">
            <v>SNP</v>
          </cell>
          <cell r="B615">
            <v>17.899999999999999</v>
          </cell>
          <cell r="C615">
            <v>0.56000000000000005</v>
          </cell>
          <cell r="D615">
            <v>13900</v>
          </cell>
          <cell r="E615">
            <v>248</v>
          </cell>
          <cell r="F615">
            <v>9179</v>
          </cell>
        </row>
        <row r="616">
          <cell r="A616" t="str">
            <v>SO</v>
          </cell>
          <cell r="B616">
            <v>8.25</v>
          </cell>
          <cell r="C616">
            <v>-1.79</v>
          </cell>
          <cell r="D616">
            <v>25100</v>
          </cell>
          <cell r="E616">
            <v>210</v>
          </cell>
          <cell r="F616">
            <v>3683</v>
          </cell>
        </row>
        <row r="617">
          <cell r="A617" t="str">
            <v>SOLAR</v>
          </cell>
          <cell r="B617">
            <v>0.93</v>
          </cell>
          <cell r="C617">
            <v>-1.06</v>
          </cell>
          <cell r="D617">
            <v>10411500</v>
          </cell>
          <cell r="E617">
            <v>9797</v>
          </cell>
          <cell r="F617">
            <v>1113</v>
          </cell>
        </row>
        <row r="618">
          <cell r="A618" t="str">
            <v>SONIC</v>
          </cell>
          <cell r="B618">
            <v>1.97</v>
          </cell>
          <cell r="C618">
            <v>0</v>
          </cell>
          <cell r="D618">
            <v>352100</v>
          </cell>
          <cell r="E618">
            <v>695</v>
          </cell>
          <cell r="F618">
            <v>1655</v>
          </cell>
        </row>
        <row r="619">
          <cell r="A619" t="str">
            <v>SORKON</v>
          </cell>
          <cell r="B619">
            <v>5</v>
          </cell>
          <cell r="C619">
            <v>0</v>
          </cell>
          <cell r="D619">
            <v>69900</v>
          </cell>
          <cell r="E619">
            <v>349</v>
          </cell>
          <cell r="F619">
            <v>1617</v>
          </cell>
        </row>
        <row r="620">
          <cell r="A620" t="str">
            <v>SPA</v>
          </cell>
          <cell r="B620">
            <v>10.4</v>
          </cell>
          <cell r="C620">
            <v>-2.8</v>
          </cell>
          <cell r="D620">
            <v>1664700</v>
          </cell>
          <cell r="E620">
            <v>17428</v>
          </cell>
          <cell r="F620">
            <v>8892</v>
          </cell>
        </row>
        <row r="621">
          <cell r="A621" t="str">
            <v>SPACK</v>
          </cell>
          <cell r="B621">
            <v>2.56</v>
          </cell>
          <cell r="C621">
            <v>-3.03</v>
          </cell>
          <cell r="D621">
            <v>499500</v>
          </cell>
          <cell r="E621">
            <v>1316</v>
          </cell>
          <cell r="F621">
            <v>768</v>
          </cell>
        </row>
        <row r="622">
          <cell r="A622" t="str">
            <v>SPALI</v>
          </cell>
          <cell r="B622">
            <v>20.7</v>
          </cell>
          <cell r="C622">
            <v>0</v>
          </cell>
          <cell r="D622">
            <v>2260100</v>
          </cell>
          <cell r="E622">
            <v>46801</v>
          </cell>
          <cell r="F622">
            <v>40428</v>
          </cell>
        </row>
        <row r="623">
          <cell r="A623" t="str">
            <v>SPC</v>
          </cell>
          <cell r="B623">
            <v>65</v>
          </cell>
          <cell r="C623">
            <v>-0.76</v>
          </cell>
          <cell r="D623">
            <v>1000</v>
          </cell>
          <cell r="E623">
            <v>65</v>
          </cell>
          <cell r="F623">
            <v>21450</v>
          </cell>
        </row>
        <row r="624">
          <cell r="A624" t="str">
            <v>SPCG</v>
          </cell>
          <cell r="B624">
            <v>12.8</v>
          </cell>
          <cell r="C624">
            <v>0.79</v>
          </cell>
          <cell r="D624">
            <v>98600</v>
          </cell>
          <cell r="E624">
            <v>1256</v>
          </cell>
          <cell r="F624">
            <v>13514</v>
          </cell>
        </row>
        <row r="625">
          <cell r="A625" t="str">
            <v>SPG</v>
          </cell>
          <cell r="B625">
            <v>16</v>
          </cell>
          <cell r="C625">
            <v>-0.62</v>
          </cell>
          <cell r="D625">
            <v>500</v>
          </cell>
          <cell r="E625">
            <v>8</v>
          </cell>
          <cell r="F625">
            <v>5520</v>
          </cell>
        </row>
        <row r="626">
          <cell r="A626" t="str">
            <v>SPI</v>
          </cell>
          <cell r="B626">
            <v>69</v>
          </cell>
          <cell r="C626">
            <v>0</v>
          </cell>
          <cell r="D626">
            <v>900</v>
          </cell>
          <cell r="E626">
            <v>61</v>
          </cell>
          <cell r="F626">
            <v>39460</v>
          </cell>
        </row>
        <row r="627">
          <cell r="A627" t="str">
            <v>SPRC</v>
          </cell>
          <cell r="B627">
            <v>8.6999999999999993</v>
          </cell>
          <cell r="C627">
            <v>-2.25</v>
          </cell>
          <cell r="D627">
            <v>5965400</v>
          </cell>
          <cell r="E627">
            <v>52031</v>
          </cell>
          <cell r="F627">
            <v>37722</v>
          </cell>
        </row>
        <row r="628">
          <cell r="A628" t="str">
            <v>SPVI</v>
          </cell>
          <cell r="B628">
            <v>4.78</v>
          </cell>
          <cell r="C628">
            <v>-2.4500000000000002</v>
          </cell>
          <cell r="D628">
            <v>616400</v>
          </cell>
          <cell r="E628">
            <v>2964</v>
          </cell>
          <cell r="F628">
            <v>1912</v>
          </cell>
        </row>
        <row r="629">
          <cell r="A629" t="str">
            <v>SQ</v>
          </cell>
          <cell r="B629">
            <v>1.31</v>
          </cell>
          <cell r="C629">
            <v>0</v>
          </cell>
          <cell r="D629">
            <v>2730600</v>
          </cell>
          <cell r="E629">
            <v>3587</v>
          </cell>
          <cell r="F629">
            <v>1505</v>
          </cell>
        </row>
        <row r="630">
          <cell r="A630" t="str">
            <v>SR</v>
          </cell>
          <cell r="B630">
            <v>1.4</v>
          </cell>
          <cell r="C630">
            <v>-4.76</v>
          </cell>
          <cell r="D630">
            <v>5400</v>
          </cell>
          <cell r="E630">
            <v>8</v>
          </cell>
          <cell r="F630">
            <v>947</v>
          </cell>
        </row>
        <row r="631">
          <cell r="A631" t="str">
            <v>SRICHA</v>
          </cell>
          <cell r="B631">
            <v>7.5</v>
          </cell>
          <cell r="C631">
            <v>0</v>
          </cell>
          <cell r="D631">
            <v>14200</v>
          </cell>
          <cell r="E631">
            <v>106</v>
          </cell>
          <cell r="F631">
            <v>2324</v>
          </cell>
        </row>
        <row r="632">
          <cell r="A632" t="str">
            <v>SSC</v>
          </cell>
          <cell r="B632">
            <v>37</v>
          </cell>
          <cell r="C632">
            <v>0.68</v>
          </cell>
          <cell r="D632">
            <v>5600</v>
          </cell>
          <cell r="E632">
            <v>211</v>
          </cell>
          <cell r="F632">
            <v>9838</v>
          </cell>
        </row>
        <row r="633">
          <cell r="A633" t="str">
            <v>SSF</v>
          </cell>
          <cell r="B633">
            <v>8.1</v>
          </cell>
          <cell r="C633">
            <v>0.62</v>
          </cell>
          <cell r="D633">
            <v>3200</v>
          </cell>
          <cell r="E633">
            <v>26</v>
          </cell>
          <cell r="F633">
            <v>2187</v>
          </cell>
        </row>
        <row r="634">
          <cell r="A634" t="str">
            <v>SSP</v>
          </cell>
          <cell r="B634">
            <v>8.9</v>
          </cell>
          <cell r="C634">
            <v>-0.56000000000000005</v>
          </cell>
          <cell r="D634">
            <v>141900</v>
          </cell>
          <cell r="E634">
            <v>1257</v>
          </cell>
          <cell r="F634">
            <v>11116</v>
          </cell>
        </row>
        <row r="635">
          <cell r="A635" t="str">
            <v>SSS</v>
          </cell>
          <cell r="B635">
            <v>0.71</v>
          </cell>
          <cell r="C635">
            <v>0</v>
          </cell>
          <cell r="D635">
            <v>0</v>
          </cell>
          <cell r="E635">
            <v>0</v>
          </cell>
          <cell r="F635">
            <v>0</v>
          </cell>
        </row>
        <row r="636">
          <cell r="A636" t="str">
            <v>SSSC</v>
          </cell>
          <cell r="B636">
            <v>2.8</v>
          </cell>
          <cell r="C636">
            <v>-0.71</v>
          </cell>
          <cell r="D636">
            <v>15200</v>
          </cell>
          <cell r="E636">
            <v>43</v>
          </cell>
          <cell r="F636">
            <v>1792</v>
          </cell>
        </row>
        <row r="637">
          <cell r="A637" t="str">
            <v>SST</v>
          </cell>
          <cell r="B637">
            <v>5.95</v>
          </cell>
          <cell r="C637">
            <v>0.85</v>
          </cell>
          <cell r="D637">
            <v>500</v>
          </cell>
          <cell r="E637">
            <v>3</v>
          </cell>
          <cell r="F637">
            <v>3132</v>
          </cell>
        </row>
        <row r="638">
          <cell r="A638" t="str">
            <v>STA</v>
          </cell>
          <cell r="B638">
            <v>19</v>
          </cell>
          <cell r="C638">
            <v>0</v>
          </cell>
          <cell r="D638">
            <v>1832900</v>
          </cell>
          <cell r="E638">
            <v>34826</v>
          </cell>
          <cell r="F638">
            <v>29184</v>
          </cell>
        </row>
        <row r="639">
          <cell r="A639" t="str">
            <v>STANLY</v>
          </cell>
          <cell r="B639">
            <v>215</v>
          </cell>
          <cell r="C639">
            <v>1.42</v>
          </cell>
          <cell r="D639">
            <v>80100</v>
          </cell>
          <cell r="E639">
            <v>17060</v>
          </cell>
          <cell r="F639">
            <v>16474</v>
          </cell>
        </row>
        <row r="640">
          <cell r="A640" t="str">
            <v>STARK</v>
          </cell>
          <cell r="B640">
            <v>2.38</v>
          </cell>
          <cell r="C640">
            <v>0</v>
          </cell>
          <cell r="D640">
            <v>0</v>
          </cell>
          <cell r="E640">
            <v>0</v>
          </cell>
          <cell r="F640">
            <v>31907</v>
          </cell>
        </row>
        <row r="641">
          <cell r="A641" t="str">
            <v>STC</v>
          </cell>
          <cell r="B641">
            <v>0.75</v>
          </cell>
          <cell r="C641">
            <v>0</v>
          </cell>
          <cell r="D641">
            <v>399800</v>
          </cell>
          <cell r="E641">
            <v>293</v>
          </cell>
          <cell r="F641">
            <v>426</v>
          </cell>
        </row>
        <row r="642">
          <cell r="A642" t="str">
            <v>STEC</v>
          </cell>
          <cell r="B642">
            <v>9.3000000000000007</v>
          </cell>
          <cell r="C642">
            <v>0</v>
          </cell>
          <cell r="D642">
            <v>4262600</v>
          </cell>
          <cell r="E642">
            <v>39292</v>
          </cell>
          <cell r="F642">
            <v>14183</v>
          </cell>
        </row>
        <row r="643">
          <cell r="A643" t="str">
            <v>STECH</v>
          </cell>
          <cell r="B643">
            <v>2.16</v>
          </cell>
          <cell r="C643">
            <v>0</v>
          </cell>
          <cell r="D643">
            <v>202100</v>
          </cell>
          <cell r="E643">
            <v>433</v>
          </cell>
          <cell r="F643">
            <v>1566</v>
          </cell>
        </row>
        <row r="644">
          <cell r="A644" t="str">
            <v>STGT</v>
          </cell>
          <cell r="B644">
            <v>9</v>
          </cell>
          <cell r="C644">
            <v>-2.17</v>
          </cell>
          <cell r="D644">
            <v>3238200</v>
          </cell>
          <cell r="E644">
            <v>29212</v>
          </cell>
          <cell r="F644">
            <v>25787</v>
          </cell>
        </row>
        <row r="645">
          <cell r="A645" t="str">
            <v>STHAI</v>
          </cell>
          <cell r="B645">
            <v>0.01</v>
          </cell>
          <cell r="C645">
            <v>0</v>
          </cell>
          <cell r="D645">
            <v>0</v>
          </cell>
          <cell r="E645">
            <v>0</v>
          </cell>
          <cell r="F645">
            <v>0</v>
          </cell>
        </row>
        <row r="646">
          <cell r="A646" t="str">
            <v>STI</v>
          </cell>
          <cell r="B646">
            <v>4.72</v>
          </cell>
          <cell r="C646">
            <v>-0.42</v>
          </cell>
          <cell r="D646">
            <v>173500</v>
          </cell>
          <cell r="E646">
            <v>810</v>
          </cell>
          <cell r="F646">
            <v>2846</v>
          </cell>
        </row>
        <row r="647">
          <cell r="A647" t="str">
            <v>STOWER</v>
          </cell>
          <cell r="B647">
            <v>0.19</v>
          </cell>
          <cell r="C647">
            <v>-9.52</v>
          </cell>
          <cell r="D647">
            <v>9500900</v>
          </cell>
          <cell r="E647">
            <v>1879</v>
          </cell>
          <cell r="F647">
            <v>702</v>
          </cell>
        </row>
        <row r="648">
          <cell r="A648" t="str">
            <v>STP</v>
          </cell>
          <cell r="B648">
            <v>9.1999999999999993</v>
          </cell>
          <cell r="C648">
            <v>1.66</v>
          </cell>
          <cell r="D648">
            <v>25500</v>
          </cell>
          <cell r="E648">
            <v>230</v>
          </cell>
          <cell r="F648">
            <v>920</v>
          </cell>
        </row>
        <row r="649">
          <cell r="A649" t="str">
            <v>STPI</v>
          </cell>
          <cell r="B649">
            <v>3.78</v>
          </cell>
          <cell r="C649">
            <v>0</v>
          </cell>
          <cell r="D649">
            <v>750400</v>
          </cell>
          <cell r="E649">
            <v>2858</v>
          </cell>
          <cell r="F649">
            <v>6142</v>
          </cell>
        </row>
        <row r="650">
          <cell r="A650" t="str">
            <v>SUC</v>
          </cell>
          <cell r="B650">
            <v>29.5</v>
          </cell>
          <cell r="C650">
            <v>1.72</v>
          </cell>
          <cell r="D650">
            <v>49800</v>
          </cell>
          <cell r="E650">
            <v>1455</v>
          </cell>
          <cell r="F650">
            <v>8850</v>
          </cell>
        </row>
        <row r="651">
          <cell r="A651" t="str">
            <v>SUN</v>
          </cell>
          <cell r="B651">
            <v>6.3</v>
          </cell>
          <cell r="C651">
            <v>0</v>
          </cell>
          <cell r="D651">
            <v>1551100</v>
          </cell>
          <cell r="E651">
            <v>9809</v>
          </cell>
          <cell r="F651">
            <v>4063</v>
          </cell>
        </row>
        <row r="652">
          <cell r="A652" t="str">
            <v>SUPER</v>
          </cell>
          <cell r="B652">
            <v>0.6</v>
          </cell>
          <cell r="C652">
            <v>0</v>
          </cell>
          <cell r="D652">
            <v>3979600</v>
          </cell>
          <cell r="E652">
            <v>2398</v>
          </cell>
          <cell r="F652">
            <v>16410</v>
          </cell>
        </row>
        <row r="653">
          <cell r="A653" t="str">
            <v>SUSCO</v>
          </cell>
          <cell r="B653">
            <v>3.4</v>
          </cell>
          <cell r="C653">
            <v>0.59</v>
          </cell>
          <cell r="D653">
            <v>666400</v>
          </cell>
          <cell r="E653">
            <v>2259</v>
          </cell>
          <cell r="F653">
            <v>3570</v>
          </cell>
        </row>
        <row r="654">
          <cell r="A654" t="str">
            <v>SUTHA</v>
          </cell>
          <cell r="B654">
            <v>3.66</v>
          </cell>
          <cell r="C654">
            <v>0.55000000000000004</v>
          </cell>
          <cell r="D654">
            <v>3300</v>
          </cell>
          <cell r="E654">
            <v>12</v>
          </cell>
          <cell r="F654">
            <v>1326</v>
          </cell>
        </row>
        <row r="655">
          <cell r="A655" t="str">
            <v>SVI</v>
          </cell>
          <cell r="B655">
            <v>8.4</v>
          </cell>
          <cell r="C655">
            <v>-1.75</v>
          </cell>
          <cell r="D655">
            <v>1982000</v>
          </cell>
          <cell r="E655">
            <v>16758</v>
          </cell>
          <cell r="F655">
            <v>18087</v>
          </cell>
        </row>
        <row r="656">
          <cell r="A656" t="str">
            <v>SVOA</v>
          </cell>
          <cell r="B656">
            <v>2.12</v>
          </cell>
          <cell r="C656">
            <v>-1.85</v>
          </cell>
          <cell r="D656">
            <v>74000</v>
          </cell>
          <cell r="E656">
            <v>157</v>
          </cell>
          <cell r="F656">
            <v>1499</v>
          </cell>
        </row>
        <row r="657">
          <cell r="A657" t="str">
            <v>SVR</v>
          </cell>
          <cell r="B657">
            <v>2.2400000000000002</v>
          </cell>
          <cell r="C657">
            <v>5.66</v>
          </cell>
          <cell r="D657">
            <v>18374200</v>
          </cell>
          <cell r="E657">
            <v>40338</v>
          </cell>
          <cell r="F657">
            <v>1142</v>
          </cell>
        </row>
        <row r="658">
          <cell r="A658" t="str">
            <v>SVT</v>
          </cell>
          <cell r="B658">
            <v>3.2</v>
          </cell>
          <cell r="C658">
            <v>-2.44</v>
          </cell>
          <cell r="D658">
            <v>1929400</v>
          </cell>
          <cell r="E658">
            <v>6204</v>
          </cell>
          <cell r="F658">
            <v>2240</v>
          </cell>
        </row>
        <row r="659">
          <cell r="A659" t="str">
            <v>SWC</v>
          </cell>
          <cell r="B659">
            <v>5.95</v>
          </cell>
          <cell r="C659">
            <v>0</v>
          </cell>
          <cell r="D659">
            <v>24300</v>
          </cell>
          <cell r="E659">
            <v>145</v>
          </cell>
          <cell r="F659">
            <v>2698</v>
          </cell>
        </row>
        <row r="660">
          <cell r="A660" t="str">
            <v>SYMC</v>
          </cell>
          <cell r="B660">
            <v>6.2</v>
          </cell>
          <cell r="C660">
            <v>0.81</v>
          </cell>
          <cell r="D660">
            <v>3500</v>
          </cell>
          <cell r="E660">
            <v>21</v>
          </cell>
          <cell r="F660">
            <v>2689</v>
          </cell>
        </row>
        <row r="661">
          <cell r="A661" t="str">
            <v>SYNEX</v>
          </cell>
          <cell r="B661">
            <v>13</v>
          </cell>
          <cell r="C661">
            <v>-1.52</v>
          </cell>
          <cell r="D661">
            <v>264900</v>
          </cell>
          <cell r="E661">
            <v>3479</v>
          </cell>
          <cell r="F661">
            <v>11016</v>
          </cell>
        </row>
        <row r="662">
          <cell r="A662" t="str">
            <v>SYNTEC</v>
          </cell>
          <cell r="B662">
            <v>1.64</v>
          </cell>
          <cell r="C662">
            <v>0</v>
          </cell>
          <cell r="D662">
            <v>123400</v>
          </cell>
          <cell r="E662">
            <v>200</v>
          </cell>
          <cell r="F662">
            <v>2609</v>
          </cell>
        </row>
        <row r="663">
          <cell r="A663" t="str">
            <v>TACC</v>
          </cell>
          <cell r="B663">
            <v>5.45</v>
          </cell>
          <cell r="C663">
            <v>0.93</v>
          </cell>
          <cell r="D663">
            <v>385800</v>
          </cell>
          <cell r="E663">
            <v>2110</v>
          </cell>
          <cell r="F663">
            <v>3314</v>
          </cell>
        </row>
        <row r="664">
          <cell r="A664" t="str">
            <v>TAE</v>
          </cell>
          <cell r="B664">
            <v>1.5</v>
          </cell>
          <cell r="C664">
            <v>0</v>
          </cell>
          <cell r="D664">
            <v>507800</v>
          </cell>
          <cell r="E664">
            <v>755</v>
          </cell>
          <cell r="F664">
            <v>1500</v>
          </cell>
        </row>
        <row r="665">
          <cell r="A665" t="str">
            <v>TAKUNI</v>
          </cell>
          <cell r="B665">
            <v>2.06</v>
          </cell>
          <cell r="C665">
            <v>0</v>
          </cell>
          <cell r="D665">
            <v>20900700</v>
          </cell>
          <cell r="E665">
            <v>43945</v>
          </cell>
          <cell r="F665">
            <v>1648</v>
          </cell>
        </row>
        <row r="666">
          <cell r="A666" t="str">
            <v>TAPAC</v>
          </cell>
          <cell r="B666">
            <v>1.86</v>
          </cell>
          <cell r="C666">
            <v>3.33</v>
          </cell>
          <cell r="D666">
            <v>139400</v>
          </cell>
          <cell r="E666">
            <v>259</v>
          </cell>
          <cell r="F666">
            <v>766</v>
          </cell>
        </row>
        <row r="667">
          <cell r="A667" t="str">
            <v>TASCO</v>
          </cell>
          <cell r="B667">
            <v>19.100000000000001</v>
          </cell>
          <cell r="C667">
            <v>-0.52</v>
          </cell>
          <cell r="D667">
            <v>1888900</v>
          </cell>
          <cell r="E667">
            <v>36323</v>
          </cell>
          <cell r="F667">
            <v>30147</v>
          </cell>
        </row>
        <row r="668">
          <cell r="A668" t="str">
            <v>TC</v>
          </cell>
          <cell r="B668">
            <v>6.25</v>
          </cell>
          <cell r="C668">
            <v>-2.34</v>
          </cell>
          <cell r="D668">
            <v>640400</v>
          </cell>
          <cell r="E668">
            <v>4031</v>
          </cell>
          <cell r="F668">
            <v>2063</v>
          </cell>
        </row>
        <row r="669">
          <cell r="A669" t="str">
            <v>TCAP</v>
          </cell>
          <cell r="B669">
            <v>50.25</v>
          </cell>
          <cell r="C669">
            <v>0.5</v>
          </cell>
          <cell r="D669">
            <v>4181000</v>
          </cell>
          <cell r="E669">
            <v>209771</v>
          </cell>
          <cell r="F669">
            <v>52692</v>
          </cell>
        </row>
        <row r="670">
          <cell r="A670" t="str">
            <v>TCC</v>
          </cell>
          <cell r="B670">
            <v>0.7</v>
          </cell>
          <cell r="C670">
            <v>1.45</v>
          </cell>
          <cell r="D670">
            <v>1862900</v>
          </cell>
          <cell r="E670">
            <v>1288</v>
          </cell>
          <cell r="F670">
            <v>977</v>
          </cell>
        </row>
        <row r="671">
          <cell r="A671" t="str">
            <v>TCCC</v>
          </cell>
          <cell r="B671">
            <v>39.5</v>
          </cell>
          <cell r="C671">
            <v>0.64</v>
          </cell>
          <cell r="D671">
            <v>213300</v>
          </cell>
          <cell r="E671">
            <v>8415</v>
          </cell>
          <cell r="F671">
            <v>23096</v>
          </cell>
        </row>
        <row r="672">
          <cell r="A672" t="str">
            <v>TCJ</v>
          </cell>
          <cell r="B672">
            <v>3.86</v>
          </cell>
          <cell r="C672">
            <v>0</v>
          </cell>
          <cell r="D672">
            <v>0</v>
          </cell>
          <cell r="E672">
            <v>0</v>
          </cell>
          <cell r="F672">
            <v>408</v>
          </cell>
        </row>
        <row r="673">
          <cell r="A673" t="str">
            <v>TCMC</v>
          </cell>
          <cell r="B673">
            <v>1.92</v>
          </cell>
          <cell r="C673">
            <v>-1.03</v>
          </cell>
          <cell r="D673">
            <v>2165400</v>
          </cell>
          <cell r="E673">
            <v>4187</v>
          </cell>
          <cell r="F673">
            <v>1465</v>
          </cell>
        </row>
        <row r="674">
          <cell r="A674" t="str">
            <v>TCOAT</v>
          </cell>
          <cell r="B674">
            <v>26.25</v>
          </cell>
          <cell r="C674">
            <v>0</v>
          </cell>
          <cell r="D674">
            <v>0</v>
          </cell>
          <cell r="E674">
            <v>0</v>
          </cell>
          <cell r="F674">
            <v>276</v>
          </cell>
        </row>
        <row r="675">
          <cell r="A675" t="str">
            <v>TEAM</v>
          </cell>
          <cell r="B675">
            <v>6.85</v>
          </cell>
          <cell r="C675">
            <v>-4.2</v>
          </cell>
          <cell r="D675">
            <v>5514300</v>
          </cell>
          <cell r="E675">
            <v>38178</v>
          </cell>
          <cell r="F675">
            <v>4364</v>
          </cell>
        </row>
        <row r="676">
          <cell r="A676" t="str">
            <v>TEAMG</v>
          </cell>
          <cell r="B676">
            <v>7.9</v>
          </cell>
          <cell r="C676">
            <v>0.64</v>
          </cell>
          <cell r="D676">
            <v>4527100</v>
          </cell>
          <cell r="E676">
            <v>36257</v>
          </cell>
          <cell r="F676">
            <v>6446</v>
          </cell>
        </row>
        <row r="677">
          <cell r="A677" t="str">
            <v>TEGH</v>
          </cell>
          <cell r="B677">
            <v>3.94</v>
          </cell>
          <cell r="C677">
            <v>2.0699999999999998</v>
          </cell>
          <cell r="D677">
            <v>1358700</v>
          </cell>
          <cell r="E677">
            <v>5314</v>
          </cell>
          <cell r="F677">
            <v>4255</v>
          </cell>
        </row>
        <row r="678">
          <cell r="A678" t="str">
            <v>TEKA</v>
          </cell>
          <cell r="B678">
            <v>3.12</v>
          </cell>
          <cell r="C678">
            <v>0.65</v>
          </cell>
          <cell r="D678">
            <v>11200</v>
          </cell>
          <cell r="E678">
            <v>35</v>
          </cell>
          <cell r="F678">
            <v>936</v>
          </cell>
        </row>
        <row r="679">
          <cell r="A679" t="str">
            <v>TFG</v>
          </cell>
          <cell r="B679">
            <v>4.26</v>
          </cell>
          <cell r="C679">
            <v>-1.39</v>
          </cell>
          <cell r="D679">
            <v>6397000</v>
          </cell>
          <cell r="E679">
            <v>27341</v>
          </cell>
          <cell r="F679">
            <v>24086</v>
          </cell>
        </row>
        <row r="680">
          <cell r="A680" t="str">
            <v>TFI</v>
          </cell>
          <cell r="B680">
            <v>0.13</v>
          </cell>
          <cell r="C680">
            <v>0</v>
          </cell>
          <cell r="D680">
            <v>1183700</v>
          </cell>
          <cell r="E680">
            <v>147</v>
          </cell>
          <cell r="F680">
            <v>2187</v>
          </cell>
        </row>
        <row r="681">
          <cell r="A681" t="str">
            <v>TFM</v>
          </cell>
          <cell r="B681">
            <v>8.75</v>
          </cell>
          <cell r="C681">
            <v>-2.78</v>
          </cell>
          <cell r="D681">
            <v>35300</v>
          </cell>
          <cell r="E681">
            <v>311</v>
          </cell>
          <cell r="F681">
            <v>4375</v>
          </cell>
        </row>
        <row r="682">
          <cell r="A682" t="str">
            <v>TFMAMA</v>
          </cell>
          <cell r="B682">
            <v>195.5</v>
          </cell>
          <cell r="C682">
            <v>-0.26</v>
          </cell>
          <cell r="D682">
            <v>2700</v>
          </cell>
          <cell r="E682">
            <v>529</v>
          </cell>
          <cell r="F682">
            <v>64457</v>
          </cell>
        </row>
        <row r="683">
          <cell r="A683" t="str">
            <v>TGE</v>
          </cell>
          <cell r="B683">
            <v>1.62</v>
          </cell>
          <cell r="C683">
            <v>-0.61</v>
          </cell>
          <cell r="D683">
            <v>2778200</v>
          </cell>
          <cell r="E683">
            <v>4507</v>
          </cell>
          <cell r="F683">
            <v>3564</v>
          </cell>
        </row>
        <row r="684">
          <cell r="A684" t="str">
            <v>TGH</v>
          </cell>
          <cell r="B684">
            <v>18.600000000000001</v>
          </cell>
          <cell r="C684">
            <v>0</v>
          </cell>
          <cell r="D684">
            <v>0</v>
          </cell>
          <cell r="E684">
            <v>0</v>
          </cell>
          <cell r="F684">
            <v>13989</v>
          </cell>
        </row>
        <row r="685">
          <cell r="A685" t="str">
            <v>TGPRO</v>
          </cell>
          <cell r="B685">
            <v>0.17</v>
          </cell>
          <cell r="C685">
            <v>0</v>
          </cell>
          <cell r="D685">
            <v>2082500</v>
          </cell>
          <cell r="E685">
            <v>353</v>
          </cell>
          <cell r="F685">
            <v>802</v>
          </cell>
        </row>
        <row r="686">
          <cell r="A686" t="str">
            <v>TH</v>
          </cell>
          <cell r="B686">
            <v>1.39</v>
          </cell>
          <cell r="C686">
            <v>-2.8</v>
          </cell>
          <cell r="D686">
            <v>4118900</v>
          </cell>
          <cell r="E686">
            <v>5778</v>
          </cell>
          <cell r="F686">
            <v>1388</v>
          </cell>
        </row>
        <row r="687">
          <cell r="A687" t="str">
            <v>THAI</v>
          </cell>
          <cell r="B687">
            <v>3.32</v>
          </cell>
          <cell r="C687">
            <v>0</v>
          </cell>
          <cell r="D687">
            <v>0</v>
          </cell>
          <cell r="E687">
            <v>0</v>
          </cell>
          <cell r="F687">
            <v>0</v>
          </cell>
        </row>
        <row r="688">
          <cell r="A688" t="str">
            <v>THANA</v>
          </cell>
          <cell r="B688">
            <v>2.2799999999999998</v>
          </cell>
          <cell r="C688">
            <v>-1.72</v>
          </cell>
          <cell r="D688">
            <v>629300</v>
          </cell>
          <cell r="E688">
            <v>1446</v>
          </cell>
          <cell r="F688">
            <v>632</v>
          </cell>
        </row>
        <row r="689">
          <cell r="A689" t="str">
            <v>THANI</v>
          </cell>
          <cell r="B689">
            <v>3.46</v>
          </cell>
          <cell r="C689">
            <v>-0.56999999999999995</v>
          </cell>
          <cell r="D689">
            <v>2017400</v>
          </cell>
          <cell r="E689">
            <v>6986</v>
          </cell>
          <cell r="F689">
            <v>19594</v>
          </cell>
        </row>
        <row r="690">
          <cell r="A690" t="str">
            <v>THCOM</v>
          </cell>
          <cell r="B690">
            <v>11.1</v>
          </cell>
          <cell r="C690">
            <v>-1.77</v>
          </cell>
          <cell r="D690">
            <v>7585700</v>
          </cell>
          <cell r="E690">
            <v>84583</v>
          </cell>
          <cell r="F690">
            <v>12167</v>
          </cell>
        </row>
        <row r="691">
          <cell r="A691" t="str">
            <v>THE</v>
          </cell>
          <cell r="B691">
            <v>1.5</v>
          </cell>
          <cell r="C691">
            <v>0</v>
          </cell>
          <cell r="D691">
            <v>19200</v>
          </cell>
          <cell r="E691">
            <v>29</v>
          </cell>
          <cell r="F691">
            <v>1653</v>
          </cell>
        </row>
        <row r="692">
          <cell r="A692" t="str">
            <v>THG</v>
          </cell>
          <cell r="B692">
            <v>67.75</v>
          </cell>
          <cell r="C692">
            <v>-0.37</v>
          </cell>
          <cell r="D692">
            <v>309700</v>
          </cell>
          <cell r="E692">
            <v>21080</v>
          </cell>
          <cell r="F692">
            <v>57416</v>
          </cell>
        </row>
        <row r="693">
          <cell r="A693" t="str">
            <v>THIP</v>
          </cell>
          <cell r="B693">
            <v>28.5</v>
          </cell>
          <cell r="C693">
            <v>0.88</v>
          </cell>
          <cell r="D693">
            <v>17300</v>
          </cell>
          <cell r="E693">
            <v>490</v>
          </cell>
          <cell r="F693">
            <v>2565</v>
          </cell>
        </row>
        <row r="694">
          <cell r="A694" t="str">
            <v>THL</v>
          </cell>
          <cell r="B694">
            <v>0.46</v>
          </cell>
          <cell r="C694">
            <v>0</v>
          </cell>
          <cell r="D694">
            <v>0</v>
          </cell>
          <cell r="E694">
            <v>0</v>
          </cell>
          <cell r="F694">
            <v>0</v>
          </cell>
        </row>
        <row r="695">
          <cell r="A695" t="str">
            <v>THMUI</v>
          </cell>
          <cell r="B695">
            <v>0.71</v>
          </cell>
          <cell r="C695">
            <v>-1.39</v>
          </cell>
          <cell r="D695">
            <v>63400</v>
          </cell>
          <cell r="E695">
            <v>45</v>
          </cell>
          <cell r="F695">
            <v>241</v>
          </cell>
        </row>
        <row r="696">
          <cell r="A696" t="str">
            <v>THRE</v>
          </cell>
          <cell r="B696">
            <v>0.99</v>
          </cell>
          <cell r="C696">
            <v>-1</v>
          </cell>
          <cell r="D696">
            <v>827000</v>
          </cell>
          <cell r="E696">
            <v>818</v>
          </cell>
          <cell r="F696">
            <v>4173</v>
          </cell>
        </row>
        <row r="697">
          <cell r="A697" t="str">
            <v>THREL</v>
          </cell>
          <cell r="B697">
            <v>4.92</v>
          </cell>
          <cell r="C697">
            <v>7.42</v>
          </cell>
          <cell r="D697">
            <v>2364900</v>
          </cell>
          <cell r="E697">
            <v>11499</v>
          </cell>
          <cell r="F697">
            <v>2952</v>
          </cell>
        </row>
        <row r="698">
          <cell r="A698" t="str">
            <v>TIDLOR</v>
          </cell>
          <cell r="B698">
            <v>27.5</v>
          </cell>
          <cell r="C698">
            <v>2.8</v>
          </cell>
          <cell r="D698">
            <v>22647200</v>
          </cell>
          <cell r="E698">
            <v>617213</v>
          </cell>
          <cell r="F698">
            <v>77261</v>
          </cell>
        </row>
        <row r="699">
          <cell r="A699" t="str">
            <v>TIGER</v>
          </cell>
          <cell r="B699">
            <v>1.43</v>
          </cell>
          <cell r="C699">
            <v>0</v>
          </cell>
          <cell r="D699">
            <v>1500</v>
          </cell>
          <cell r="E699">
            <v>2</v>
          </cell>
          <cell r="F699">
            <v>658</v>
          </cell>
        </row>
        <row r="700">
          <cell r="A700" t="str">
            <v>TIPCO</v>
          </cell>
          <cell r="B700">
            <v>9.6</v>
          </cell>
          <cell r="C700">
            <v>-0.52</v>
          </cell>
          <cell r="D700">
            <v>839500</v>
          </cell>
          <cell r="E700">
            <v>8129</v>
          </cell>
          <cell r="F700">
            <v>4633</v>
          </cell>
        </row>
        <row r="701">
          <cell r="A701" t="str">
            <v>TIPH</v>
          </cell>
          <cell r="B701">
            <v>43.75</v>
          </cell>
          <cell r="C701">
            <v>-1.1299999999999999</v>
          </cell>
          <cell r="D701">
            <v>605100</v>
          </cell>
          <cell r="E701">
            <v>26471</v>
          </cell>
          <cell r="F701">
            <v>26000</v>
          </cell>
        </row>
        <row r="702">
          <cell r="A702" t="str">
            <v>TISCO</v>
          </cell>
          <cell r="B702">
            <v>96.25</v>
          </cell>
          <cell r="C702">
            <v>0</v>
          </cell>
          <cell r="D702">
            <v>1305200</v>
          </cell>
          <cell r="E702">
            <v>125804</v>
          </cell>
          <cell r="F702">
            <v>77062</v>
          </cell>
        </row>
        <row r="703">
          <cell r="A703" t="str">
            <v>TITLE</v>
          </cell>
          <cell r="B703">
            <v>2.2799999999999998</v>
          </cell>
          <cell r="C703">
            <v>-0.87</v>
          </cell>
          <cell r="D703">
            <v>608900</v>
          </cell>
          <cell r="E703">
            <v>1393</v>
          </cell>
          <cell r="F703">
            <v>1646</v>
          </cell>
        </row>
        <row r="704">
          <cell r="A704" t="str">
            <v>TK</v>
          </cell>
          <cell r="B704">
            <v>7.25</v>
          </cell>
          <cell r="C704">
            <v>0</v>
          </cell>
          <cell r="D704">
            <v>50500</v>
          </cell>
          <cell r="E704">
            <v>366</v>
          </cell>
          <cell r="F704">
            <v>3625</v>
          </cell>
        </row>
        <row r="705">
          <cell r="A705" t="str">
            <v>TKC</v>
          </cell>
          <cell r="B705">
            <v>20.399999999999999</v>
          </cell>
          <cell r="C705">
            <v>0.99</v>
          </cell>
          <cell r="D705">
            <v>68800</v>
          </cell>
          <cell r="E705">
            <v>1397</v>
          </cell>
          <cell r="F705">
            <v>6120</v>
          </cell>
        </row>
        <row r="706">
          <cell r="A706" t="str">
            <v>TKN</v>
          </cell>
          <cell r="B706">
            <v>11.2</v>
          </cell>
          <cell r="C706">
            <v>1.82</v>
          </cell>
          <cell r="D706">
            <v>7273700</v>
          </cell>
          <cell r="E706">
            <v>81079</v>
          </cell>
          <cell r="F706">
            <v>15456</v>
          </cell>
        </row>
        <row r="707">
          <cell r="A707" t="str">
            <v>TKS</v>
          </cell>
          <cell r="B707">
            <v>9.5500000000000007</v>
          </cell>
          <cell r="C707">
            <v>-0.52</v>
          </cell>
          <cell r="D707">
            <v>232400</v>
          </cell>
          <cell r="E707">
            <v>2230</v>
          </cell>
          <cell r="F707">
            <v>4856</v>
          </cell>
        </row>
        <row r="708">
          <cell r="A708" t="str">
            <v>TKT</v>
          </cell>
          <cell r="B708">
            <v>2.52</v>
          </cell>
          <cell r="C708">
            <v>5</v>
          </cell>
          <cell r="D708">
            <v>17453300</v>
          </cell>
          <cell r="E708">
            <v>45825</v>
          </cell>
          <cell r="F708">
            <v>884</v>
          </cell>
        </row>
        <row r="709">
          <cell r="A709" t="str">
            <v>TLI</v>
          </cell>
          <cell r="B709">
            <v>12.3</v>
          </cell>
          <cell r="C709">
            <v>0.82</v>
          </cell>
          <cell r="D709">
            <v>3907300</v>
          </cell>
          <cell r="E709">
            <v>47914</v>
          </cell>
          <cell r="F709">
            <v>140835</v>
          </cell>
        </row>
        <row r="710">
          <cell r="A710" t="str">
            <v>TM</v>
          </cell>
          <cell r="B710">
            <v>2.48</v>
          </cell>
          <cell r="C710">
            <v>-1.59</v>
          </cell>
          <cell r="D710">
            <v>42400</v>
          </cell>
          <cell r="E710">
            <v>106</v>
          </cell>
          <cell r="F710">
            <v>764</v>
          </cell>
        </row>
        <row r="711">
          <cell r="A711" t="str">
            <v>TMC</v>
          </cell>
          <cell r="B711">
            <v>2.8</v>
          </cell>
          <cell r="C711">
            <v>2.19</v>
          </cell>
          <cell r="D711">
            <v>605700</v>
          </cell>
          <cell r="E711">
            <v>1686</v>
          </cell>
          <cell r="F711">
            <v>1285</v>
          </cell>
        </row>
        <row r="712">
          <cell r="A712" t="str">
            <v>TMD</v>
          </cell>
          <cell r="B712">
            <v>23.4</v>
          </cell>
          <cell r="C712">
            <v>0.43</v>
          </cell>
          <cell r="D712">
            <v>1300</v>
          </cell>
          <cell r="E712">
            <v>30</v>
          </cell>
          <cell r="F712">
            <v>3510</v>
          </cell>
        </row>
        <row r="713">
          <cell r="A713" t="str">
            <v>TMI</v>
          </cell>
          <cell r="B713">
            <v>1.66</v>
          </cell>
          <cell r="C713">
            <v>-1.78</v>
          </cell>
          <cell r="D713">
            <v>2321600</v>
          </cell>
          <cell r="E713">
            <v>3907</v>
          </cell>
          <cell r="F713">
            <v>1115</v>
          </cell>
        </row>
        <row r="714">
          <cell r="A714" t="str">
            <v>TMILL</v>
          </cell>
          <cell r="B714">
            <v>3.9</v>
          </cell>
          <cell r="C714">
            <v>-1.02</v>
          </cell>
          <cell r="D714">
            <v>102000</v>
          </cell>
          <cell r="E714">
            <v>401</v>
          </cell>
          <cell r="F714">
            <v>1555</v>
          </cell>
        </row>
        <row r="715">
          <cell r="A715" t="str">
            <v>TMT</v>
          </cell>
          <cell r="B715">
            <v>7.6</v>
          </cell>
          <cell r="C715">
            <v>-0.65</v>
          </cell>
          <cell r="D715">
            <v>174000</v>
          </cell>
          <cell r="E715">
            <v>1319</v>
          </cell>
          <cell r="F715">
            <v>6618</v>
          </cell>
        </row>
        <row r="716">
          <cell r="A716" t="str">
            <v>TMW</v>
          </cell>
          <cell r="B716">
            <v>40.5</v>
          </cell>
          <cell r="C716">
            <v>1.89</v>
          </cell>
          <cell r="D716">
            <v>19400</v>
          </cell>
          <cell r="E716">
            <v>786</v>
          </cell>
          <cell r="F716">
            <v>1616</v>
          </cell>
        </row>
        <row r="717">
          <cell r="A717" t="str">
            <v>TNDT</v>
          </cell>
          <cell r="B717">
            <v>0.38</v>
          </cell>
          <cell r="C717">
            <v>-2.56</v>
          </cell>
          <cell r="D717">
            <v>384400</v>
          </cell>
          <cell r="E717">
            <v>146</v>
          </cell>
          <cell r="F717">
            <v>307</v>
          </cell>
        </row>
        <row r="718">
          <cell r="A718" t="str">
            <v>TNH</v>
          </cell>
          <cell r="B718">
            <v>35.25</v>
          </cell>
          <cell r="C718">
            <v>0.71</v>
          </cell>
          <cell r="D718">
            <v>100</v>
          </cell>
          <cell r="E718">
            <v>4</v>
          </cell>
          <cell r="F718">
            <v>6345</v>
          </cell>
        </row>
        <row r="719">
          <cell r="A719" t="str">
            <v>TNITY</v>
          </cell>
          <cell r="B719">
            <v>5</v>
          </cell>
          <cell r="C719">
            <v>-0.99</v>
          </cell>
          <cell r="D719">
            <v>830000</v>
          </cell>
          <cell r="E719">
            <v>4150</v>
          </cell>
          <cell r="F719">
            <v>1072</v>
          </cell>
        </row>
        <row r="720">
          <cell r="A720" t="str">
            <v>TNL</v>
          </cell>
          <cell r="B720">
            <v>33.75</v>
          </cell>
          <cell r="C720">
            <v>-0.74</v>
          </cell>
          <cell r="D720">
            <v>700</v>
          </cell>
          <cell r="E720">
            <v>24</v>
          </cell>
          <cell r="F720">
            <v>10281</v>
          </cell>
        </row>
        <row r="721">
          <cell r="A721" t="str">
            <v>TNP</v>
          </cell>
          <cell r="B721">
            <v>3.62</v>
          </cell>
          <cell r="C721">
            <v>0</v>
          </cell>
          <cell r="D721">
            <v>696700</v>
          </cell>
          <cell r="E721">
            <v>2481</v>
          </cell>
          <cell r="F721">
            <v>2896</v>
          </cell>
        </row>
        <row r="722">
          <cell r="A722" t="str">
            <v>TNPC</v>
          </cell>
          <cell r="B722">
            <v>1.57</v>
          </cell>
          <cell r="C722">
            <v>0</v>
          </cell>
          <cell r="D722">
            <v>117100</v>
          </cell>
          <cell r="E722">
            <v>183</v>
          </cell>
          <cell r="F722">
            <v>535</v>
          </cell>
        </row>
        <row r="723">
          <cell r="A723" t="str">
            <v>TNR</v>
          </cell>
          <cell r="B723">
            <v>8.9</v>
          </cell>
          <cell r="C723">
            <v>-0.56000000000000005</v>
          </cell>
          <cell r="D723">
            <v>5100</v>
          </cell>
          <cell r="E723">
            <v>45</v>
          </cell>
          <cell r="F723">
            <v>2670</v>
          </cell>
        </row>
        <row r="724">
          <cell r="A724" t="str">
            <v>TOA</v>
          </cell>
          <cell r="B724">
            <v>31.75</v>
          </cell>
          <cell r="C724">
            <v>0.79</v>
          </cell>
          <cell r="D724">
            <v>908400</v>
          </cell>
          <cell r="E724">
            <v>28683</v>
          </cell>
          <cell r="F724">
            <v>64421</v>
          </cell>
        </row>
        <row r="725">
          <cell r="A725" t="str">
            <v>TOG</v>
          </cell>
          <cell r="B725">
            <v>12</v>
          </cell>
          <cell r="C725">
            <v>6.19</v>
          </cell>
          <cell r="D725">
            <v>719900</v>
          </cell>
          <cell r="E725">
            <v>8397</v>
          </cell>
          <cell r="F725">
            <v>5692</v>
          </cell>
        </row>
        <row r="726">
          <cell r="A726" t="str">
            <v>TOP</v>
          </cell>
          <cell r="B726">
            <v>45.25</v>
          </cell>
          <cell r="C726">
            <v>-1.63</v>
          </cell>
          <cell r="D726">
            <v>6863600</v>
          </cell>
          <cell r="E726">
            <v>310928</v>
          </cell>
          <cell r="F726">
            <v>101081</v>
          </cell>
        </row>
        <row r="727">
          <cell r="A727" t="str">
            <v>TOPP</v>
          </cell>
          <cell r="B727">
            <v>159.5</v>
          </cell>
          <cell r="C727">
            <v>0</v>
          </cell>
          <cell r="D727">
            <v>0</v>
          </cell>
          <cell r="E727">
            <v>0</v>
          </cell>
          <cell r="F727">
            <v>957</v>
          </cell>
        </row>
        <row r="728">
          <cell r="A728" t="str">
            <v>TPA</v>
          </cell>
          <cell r="B728">
            <v>5.6</v>
          </cell>
          <cell r="C728">
            <v>-0.88</v>
          </cell>
          <cell r="D728">
            <v>600</v>
          </cell>
          <cell r="E728">
            <v>3</v>
          </cell>
          <cell r="F728">
            <v>680</v>
          </cell>
        </row>
        <row r="729">
          <cell r="A729" t="str">
            <v>TPAC</v>
          </cell>
          <cell r="B729">
            <v>16.5</v>
          </cell>
          <cell r="C729">
            <v>0</v>
          </cell>
          <cell r="D729">
            <v>140000</v>
          </cell>
          <cell r="E729">
            <v>2305</v>
          </cell>
          <cell r="F729">
            <v>5388</v>
          </cell>
        </row>
        <row r="730">
          <cell r="A730" t="str">
            <v>TPBI</v>
          </cell>
          <cell r="B730">
            <v>3.5</v>
          </cell>
          <cell r="C730">
            <v>1.1599999999999999</v>
          </cell>
          <cell r="D730">
            <v>86700</v>
          </cell>
          <cell r="E730">
            <v>300</v>
          </cell>
          <cell r="F730">
            <v>1459</v>
          </cell>
        </row>
        <row r="731">
          <cell r="A731" t="str">
            <v>TPCH</v>
          </cell>
          <cell r="B731">
            <v>8.6</v>
          </cell>
          <cell r="C731">
            <v>1.18</v>
          </cell>
          <cell r="D731">
            <v>1036400</v>
          </cell>
          <cell r="E731">
            <v>8806</v>
          </cell>
          <cell r="F731">
            <v>3450</v>
          </cell>
        </row>
        <row r="732">
          <cell r="A732" t="str">
            <v>TPCS</v>
          </cell>
          <cell r="B732">
            <v>19</v>
          </cell>
          <cell r="C732">
            <v>0</v>
          </cell>
          <cell r="D732">
            <v>100</v>
          </cell>
          <cell r="E732">
            <v>2</v>
          </cell>
          <cell r="F732">
            <v>2052</v>
          </cell>
        </row>
        <row r="733">
          <cell r="A733" t="str">
            <v>TPIPL</v>
          </cell>
          <cell r="B733">
            <v>1.49</v>
          </cell>
          <cell r="C733">
            <v>0</v>
          </cell>
          <cell r="D733">
            <v>2348800</v>
          </cell>
          <cell r="E733">
            <v>3480</v>
          </cell>
          <cell r="F733">
            <v>28214</v>
          </cell>
        </row>
        <row r="734">
          <cell r="A734" t="str">
            <v>TPIPP</v>
          </cell>
          <cell r="B734">
            <v>3.36</v>
          </cell>
          <cell r="C734">
            <v>1.2</v>
          </cell>
          <cell r="D734">
            <v>1545500</v>
          </cell>
          <cell r="E734">
            <v>5180</v>
          </cell>
          <cell r="F734">
            <v>28224</v>
          </cell>
        </row>
        <row r="735">
          <cell r="A735" t="str">
            <v>TPLAS</v>
          </cell>
          <cell r="B735">
            <v>1.99</v>
          </cell>
          <cell r="C735">
            <v>1.02</v>
          </cell>
          <cell r="D735">
            <v>36100</v>
          </cell>
          <cell r="E735">
            <v>71</v>
          </cell>
          <cell r="F735">
            <v>537</v>
          </cell>
        </row>
        <row r="736">
          <cell r="A736" t="str">
            <v>TPOLY</v>
          </cell>
          <cell r="B736">
            <v>1.1599999999999999</v>
          </cell>
          <cell r="C736">
            <v>0.87</v>
          </cell>
          <cell r="D736">
            <v>66400</v>
          </cell>
          <cell r="E736">
            <v>76</v>
          </cell>
          <cell r="F736">
            <v>664</v>
          </cell>
        </row>
        <row r="737">
          <cell r="A737" t="str">
            <v>TPP</v>
          </cell>
          <cell r="B737">
            <v>18.899999999999999</v>
          </cell>
          <cell r="C737">
            <v>0</v>
          </cell>
          <cell r="D737">
            <v>700</v>
          </cell>
          <cell r="E737">
            <v>13</v>
          </cell>
          <cell r="F737">
            <v>709</v>
          </cell>
        </row>
        <row r="738">
          <cell r="A738" t="str">
            <v>TPS</v>
          </cell>
          <cell r="B738">
            <v>2.98</v>
          </cell>
          <cell r="C738">
            <v>2.0499999999999998</v>
          </cell>
          <cell r="D738">
            <v>84900</v>
          </cell>
          <cell r="E738">
            <v>249</v>
          </cell>
          <cell r="F738">
            <v>1056</v>
          </cell>
        </row>
        <row r="739">
          <cell r="A739" t="str">
            <v>TQM</v>
          </cell>
          <cell r="B739">
            <v>28.75</v>
          </cell>
          <cell r="C739">
            <v>1.77</v>
          </cell>
          <cell r="D739">
            <v>1560900</v>
          </cell>
          <cell r="E739">
            <v>45114</v>
          </cell>
          <cell r="F739">
            <v>17250</v>
          </cell>
        </row>
        <row r="740">
          <cell r="A740" t="str">
            <v>TQR</v>
          </cell>
          <cell r="B740">
            <v>10.3</v>
          </cell>
          <cell r="C740">
            <v>-0.96</v>
          </cell>
          <cell r="D740">
            <v>15100</v>
          </cell>
          <cell r="E740">
            <v>157</v>
          </cell>
          <cell r="F740">
            <v>2369</v>
          </cell>
        </row>
        <row r="741">
          <cell r="A741" t="str">
            <v>TR</v>
          </cell>
          <cell r="B741">
            <v>46</v>
          </cell>
          <cell r="C741">
            <v>-0.54</v>
          </cell>
          <cell r="D741">
            <v>2600</v>
          </cell>
          <cell r="E741">
            <v>120</v>
          </cell>
          <cell r="F741">
            <v>9274</v>
          </cell>
        </row>
        <row r="742">
          <cell r="A742" t="str">
            <v>TRC</v>
          </cell>
          <cell r="B742">
            <v>0.4</v>
          </cell>
          <cell r="C742">
            <v>-2.44</v>
          </cell>
          <cell r="D742">
            <v>3734600</v>
          </cell>
          <cell r="E742">
            <v>1497</v>
          </cell>
          <cell r="F742">
            <v>3835</v>
          </cell>
        </row>
        <row r="743">
          <cell r="A743" t="str">
            <v>TRITN</v>
          </cell>
          <cell r="B743">
            <v>0.14000000000000001</v>
          </cell>
          <cell r="C743">
            <v>0</v>
          </cell>
          <cell r="D743">
            <v>2799700</v>
          </cell>
          <cell r="E743">
            <v>393</v>
          </cell>
          <cell r="F743">
            <v>1558</v>
          </cell>
        </row>
        <row r="744">
          <cell r="A744" t="str">
            <v>TRT</v>
          </cell>
          <cell r="B744">
            <v>2.2000000000000002</v>
          </cell>
          <cell r="C744">
            <v>0</v>
          </cell>
          <cell r="D744">
            <v>10600</v>
          </cell>
          <cell r="E744">
            <v>23</v>
          </cell>
          <cell r="F744">
            <v>678</v>
          </cell>
        </row>
        <row r="745">
          <cell r="A745" t="str">
            <v>TRU</v>
          </cell>
          <cell r="B745">
            <v>5.05</v>
          </cell>
          <cell r="C745">
            <v>-0.98</v>
          </cell>
          <cell r="D745">
            <v>205200</v>
          </cell>
          <cell r="E745">
            <v>1033</v>
          </cell>
          <cell r="F745">
            <v>3058</v>
          </cell>
        </row>
        <row r="746">
          <cell r="A746" t="str">
            <v>TRUBB</v>
          </cell>
          <cell r="B746">
            <v>1.43</v>
          </cell>
          <cell r="C746">
            <v>-0.69</v>
          </cell>
          <cell r="D746">
            <v>547800</v>
          </cell>
          <cell r="E746">
            <v>791</v>
          </cell>
          <cell r="F746">
            <v>1169</v>
          </cell>
        </row>
        <row r="747">
          <cell r="A747" t="str">
            <v>TRUE</v>
          </cell>
          <cell r="B747">
            <v>6.6</v>
          </cell>
          <cell r="C747">
            <v>-0.75</v>
          </cell>
          <cell r="D747">
            <v>99441900</v>
          </cell>
          <cell r="E747">
            <v>651386</v>
          </cell>
          <cell r="F747">
            <v>228044</v>
          </cell>
        </row>
        <row r="748">
          <cell r="A748" t="str">
            <v>TRV</v>
          </cell>
          <cell r="B748">
            <v>4.0599999999999996</v>
          </cell>
          <cell r="C748">
            <v>0</v>
          </cell>
          <cell r="D748">
            <v>8500</v>
          </cell>
          <cell r="E748">
            <v>35</v>
          </cell>
          <cell r="F748">
            <v>853</v>
          </cell>
        </row>
        <row r="749">
          <cell r="A749" t="str">
            <v>TSC</v>
          </cell>
          <cell r="B749">
            <v>13.2</v>
          </cell>
          <cell r="C749">
            <v>-0.75</v>
          </cell>
          <cell r="D749">
            <v>6000</v>
          </cell>
          <cell r="E749">
            <v>80</v>
          </cell>
          <cell r="F749">
            <v>3429</v>
          </cell>
        </row>
        <row r="750">
          <cell r="A750" t="str">
            <v>TSE</v>
          </cell>
          <cell r="B750">
            <v>2.2599999999999998</v>
          </cell>
          <cell r="C750">
            <v>-0.88</v>
          </cell>
          <cell r="D750">
            <v>939800</v>
          </cell>
          <cell r="E750">
            <v>2130</v>
          </cell>
          <cell r="F750">
            <v>4786</v>
          </cell>
        </row>
        <row r="751">
          <cell r="A751" t="str">
            <v>TSF</v>
          </cell>
          <cell r="B751">
            <v>0.01</v>
          </cell>
          <cell r="C751">
            <v>0</v>
          </cell>
          <cell r="D751">
            <v>0</v>
          </cell>
          <cell r="E751">
            <v>0</v>
          </cell>
          <cell r="F751">
            <v>0</v>
          </cell>
        </row>
        <row r="752">
          <cell r="A752" t="str">
            <v>TSI</v>
          </cell>
          <cell r="B752">
            <v>0.26</v>
          </cell>
          <cell r="C752">
            <v>4</v>
          </cell>
          <cell r="D752">
            <v>16600</v>
          </cell>
          <cell r="E752">
            <v>4</v>
          </cell>
          <cell r="F752">
            <v>495</v>
          </cell>
        </row>
        <row r="753">
          <cell r="A753" t="str">
            <v>TSR</v>
          </cell>
          <cell r="B753">
            <v>3.42</v>
          </cell>
          <cell r="C753">
            <v>0</v>
          </cell>
          <cell r="D753">
            <v>0</v>
          </cell>
          <cell r="E753">
            <v>0</v>
          </cell>
          <cell r="F753">
            <v>1879</v>
          </cell>
        </row>
        <row r="754">
          <cell r="A754" t="str">
            <v>TSTE</v>
          </cell>
          <cell r="B754">
            <v>8</v>
          </cell>
          <cell r="C754">
            <v>7.38</v>
          </cell>
          <cell r="D754">
            <v>100</v>
          </cell>
          <cell r="E754">
            <v>1</v>
          </cell>
          <cell r="F754">
            <v>3067</v>
          </cell>
        </row>
        <row r="755">
          <cell r="A755" t="str">
            <v>TSTH</v>
          </cell>
          <cell r="B755">
            <v>0.94</v>
          </cell>
          <cell r="C755">
            <v>-2.08</v>
          </cell>
          <cell r="D755">
            <v>1955300</v>
          </cell>
          <cell r="E755">
            <v>1852</v>
          </cell>
          <cell r="F755">
            <v>7916</v>
          </cell>
        </row>
        <row r="756">
          <cell r="A756" t="str">
            <v>TTA</v>
          </cell>
          <cell r="B756">
            <v>7.15</v>
          </cell>
          <cell r="C756">
            <v>0</v>
          </cell>
          <cell r="D756">
            <v>1813900</v>
          </cell>
          <cell r="E756">
            <v>12930</v>
          </cell>
          <cell r="F756">
            <v>13031</v>
          </cell>
        </row>
        <row r="757">
          <cell r="A757" t="str">
            <v>TTB</v>
          </cell>
          <cell r="B757">
            <v>1.58</v>
          </cell>
          <cell r="C757">
            <v>0</v>
          </cell>
          <cell r="D757">
            <v>303837900</v>
          </cell>
          <cell r="E757">
            <v>480516</v>
          </cell>
          <cell r="F757">
            <v>152909</v>
          </cell>
        </row>
        <row r="758">
          <cell r="A758" t="str">
            <v>TTCL</v>
          </cell>
          <cell r="B758">
            <v>4.0199999999999996</v>
          </cell>
          <cell r="C758">
            <v>-0.99</v>
          </cell>
          <cell r="D758">
            <v>484100</v>
          </cell>
          <cell r="E758">
            <v>1960</v>
          </cell>
          <cell r="F758">
            <v>2476</v>
          </cell>
        </row>
        <row r="759">
          <cell r="A759" t="str">
            <v>TTI</v>
          </cell>
          <cell r="B759">
            <v>31</v>
          </cell>
          <cell r="C759">
            <v>0</v>
          </cell>
          <cell r="D759">
            <v>0</v>
          </cell>
          <cell r="E759">
            <v>0</v>
          </cell>
          <cell r="F759">
            <v>1550</v>
          </cell>
        </row>
        <row r="760">
          <cell r="A760" t="str">
            <v>TTT</v>
          </cell>
          <cell r="B760">
            <v>51</v>
          </cell>
          <cell r="C760">
            <v>-1.92</v>
          </cell>
          <cell r="D760">
            <v>4600</v>
          </cell>
          <cell r="E760">
            <v>233</v>
          </cell>
          <cell r="F760">
            <v>2950</v>
          </cell>
        </row>
        <row r="761">
          <cell r="A761" t="str">
            <v>TTW</v>
          </cell>
          <cell r="B761">
            <v>8.6999999999999993</v>
          </cell>
          <cell r="C761">
            <v>0.57999999999999996</v>
          </cell>
          <cell r="D761">
            <v>715700</v>
          </cell>
          <cell r="E761">
            <v>6200</v>
          </cell>
          <cell r="F761">
            <v>34713</v>
          </cell>
        </row>
        <row r="762">
          <cell r="A762" t="str">
            <v>TU</v>
          </cell>
          <cell r="B762">
            <v>15.9</v>
          </cell>
          <cell r="C762">
            <v>-0.63</v>
          </cell>
          <cell r="D762">
            <v>41065500</v>
          </cell>
          <cell r="E762">
            <v>651841</v>
          </cell>
          <cell r="F762">
            <v>75872</v>
          </cell>
        </row>
        <row r="763">
          <cell r="A763" t="str">
            <v>TVDH</v>
          </cell>
          <cell r="B763">
            <v>0.52</v>
          </cell>
          <cell r="C763">
            <v>0</v>
          </cell>
          <cell r="D763">
            <v>2842200</v>
          </cell>
          <cell r="E763">
            <v>1430</v>
          </cell>
          <cell r="F763">
            <v>890</v>
          </cell>
        </row>
        <row r="764">
          <cell r="A764" t="str">
            <v>TVI</v>
          </cell>
          <cell r="B764">
            <v>9.15</v>
          </cell>
          <cell r="C764">
            <v>-2.66</v>
          </cell>
          <cell r="D764">
            <v>373900</v>
          </cell>
          <cell r="E764">
            <v>3439</v>
          </cell>
          <cell r="F764">
            <v>2772</v>
          </cell>
        </row>
        <row r="765">
          <cell r="A765" t="str">
            <v>TVO</v>
          </cell>
          <cell r="B765">
            <v>26</v>
          </cell>
          <cell r="C765">
            <v>0.97</v>
          </cell>
          <cell r="D765">
            <v>156200</v>
          </cell>
          <cell r="E765">
            <v>4039</v>
          </cell>
          <cell r="F765">
            <v>23126</v>
          </cell>
        </row>
        <row r="766">
          <cell r="A766" t="str">
            <v>TVT</v>
          </cell>
          <cell r="B766">
            <v>0.42</v>
          </cell>
          <cell r="C766">
            <v>5</v>
          </cell>
          <cell r="D766">
            <v>73600</v>
          </cell>
          <cell r="E766">
            <v>30</v>
          </cell>
          <cell r="F766">
            <v>336</v>
          </cell>
        </row>
        <row r="767">
          <cell r="A767" t="str">
            <v>TWP</v>
          </cell>
          <cell r="B767">
            <v>2.5</v>
          </cell>
          <cell r="C767">
            <v>2.46</v>
          </cell>
          <cell r="D767">
            <v>103300</v>
          </cell>
          <cell r="E767">
            <v>257</v>
          </cell>
          <cell r="F767">
            <v>675</v>
          </cell>
        </row>
        <row r="768">
          <cell r="A768" t="str">
            <v>TWPC</v>
          </cell>
          <cell r="B768">
            <v>4.38</v>
          </cell>
          <cell r="C768">
            <v>-0.45</v>
          </cell>
          <cell r="D768">
            <v>12600</v>
          </cell>
          <cell r="E768">
            <v>55</v>
          </cell>
          <cell r="F768">
            <v>3856</v>
          </cell>
        </row>
        <row r="769">
          <cell r="A769" t="str">
            <v>TWZ</v>
          </cell>
          <cell r="B769">
            <v>0.05</v>
          </cell>
          <cell r="C769">
            <v>-16.670000000000002</v>
          </cell>
          <cell r="D769">
            <v>9393800</v>
          </cell>
          <cell r="E769">
            <v>480</v>
          </cell>
          <cell r="F769">
            <v>993</v>
          </cell>
        </row>
        <row r="770">
          <cell r="A770" t="str">
            <v>TYCN</v>
          </cell>
          <cell r="B770">
            <v>2.6</v>
          </cell>
          <cell r="C770">
            <v>0</v>
          </cell>
          <cell r="D770">
            <v>1100</v>
          </cell>
          <cell r="E770">
            <v>3</v>
          </cell>
          <cell r="F770">
            <v>1552</v>
          </cell>
        </row>
        <row r="771">
          <cell r="A771" t="str">
            <v>UAC</v>
          </cell>
          <cell r="B771">
            <v>4.1399999999999997</v>
          </cell>
          <cell r="C771">
            <v>2.48</v>
          </cell>
          <cell r="D771">
            <v>592300</v>
          </cell>
          <cell r="E771">
            <v>2431</v>
          </cell>
          <cell r="F771">
            <v>2764</v>
          </cell>
        </row>
        <row r="772">
          <cell r="A772" t="str">
            <v>UBA</v>
          </cell>
          <cell r="B772">
            <v>1.55</v>
          </cell>
          <cell r="C772">
            <v>0.65</v>
          </cell>
          <cell r="D772">
            <v>64700</v>
          </cell>
          <cell r="E772">
            <v>100</v>
          </cell>
          <cell r="F772">
            <v>930</v>
          </cell>
        </row>
        <row r="773">
          <cell r="A773" t="str">
            <v>UBE</v>
          </cell>
          <cell r="B773">
            <v>1.1100000000000001</v>
          </cell>
          <cell r="C773">
            <v>-0.89</v>
          </cell>
          <cell r="D773">
            <v>934800</v>
          </cell>
          <cell r="E773">
            <v>1042</v>
          </cell>
          <cell r="F773">
            <v>4345</v>
          </cell>
        </row>
        <row r="774">
          <cell r="A774" t="str">
            <v>UBIS</v>
          </cell>
          <cell r="B774">
            <v>2.34</v>
          </cell>
          <cell r="C774">
            <v>1.74</v>
          </cell>
          <cell r="D774">
            <v>126600</v>
          </cell>
          <cell r="E774">
            <v>294</v>
          </cell>
          <cell r="F774">
            <v>667</v>
          </cell>
        </row>
        <row r="775">
          <cell r="A775" t="str">
            <v>UEC</v>
          </cell>
          <cell r="B775">
            <v>1.24</v>
          </cell>
          <cell r="C775">
            <v>0.81</v>
          </cell>
          <cell r="D775">
            <v>139400</v>
          </cell>
          <cell r="E775">
            <v>170</v>
          </cell>
          <cell r="F775">
            <v>707</v>
          </cell>
        </row>
        <row r="776">
          <cell r="A776" t="str">
            <v>UKEM</v>
          </cell>
          <cell r="B776">
            <v>1.05</v>
          </cell>
          <cell r="C776">
            <v>-2.78</v>
          </cell>
          <cell r="D776">
            <v>2521200</v>
          </cell>
          <cell r="E776">
            <v>2675</v>
          </cell>
          <cell r="F776">
            <v>1220</v>
          </cell>
        </row>
        <row r="777">
          <cell r="A777" t="str">
            <v>UMI</v>
          </cell>
          <cell r="B777">
            <v>1.27</v>
          </cell>
          <cell r="C777">
            <v>-0.78</v>
          </cell>
          <cell r="D777">
            <v>214300</v>
          </cell>
          <cell r="E777">
            <v>268</v>
          </cell>
          <cell r="F777">
            <v>1062</v>
          </cell>
        </row>
        <row r="778">
          <cell r="A778" t="str">
            <v>UMS</v>
          </cell>
          <cell r="B778">
            <v>1.31</v>
          </cell>
          <cell r="C778">
            <v>0.77</v>
          </cell>
          <cell r="D778">
            <v>800</v>
          </cell>
          <cell r="E778">
            <v>1</v>
          </cell>
          <cell r="F778">
            <v>1500</v>
          </cell>
        </row>
        <row r="779">
          <cell r="A779" t="str">
            <v>UNIQ</v>
          </cell>
          <cell r="B779">
            <v>3.44</v>
          </cell>
          <cell r="C779">
            <v>0</v>
          </cell>
          <cell r="D779">
            <v>75800</v>
          </cell>
          <cell r="E779">
            <v>259</v>
          </cell>
          <cell r="F779">
            <v>3719</v>
          </cell>
        </row>
        <row r="780">
          <cell r="A780" t="str">
            <v>UOBKH</v>
          </cell>
          <cell r="B780">
            <v>5.45</v>
          </cell>
          <cell r="C780">
            <v>-3.54</v>
          </cell>
          <cell r="D780">
            <v>13000</v>
          </cell>
          <cell r="E780">
            <v>70</v>
          </cell>
          <cell r="F780">
            <v>2738</v>
          </cell>
        </row>
        <row r="781">
          <cell r="A781" t="str">
            <v>UP</v>
          </cell>
          <cell r="B781">
            <v>19</v>
          </cell>
          <cell r="C781">
            <v>4.4000000000000004</v>
          </cell>
          <cell r="D781">
            <v>205100</v>
          </cell>
          <cell r="E781">
            <v>3695</v>
          </cell>
          <cell r="F781">
            <v>475</v>
          </cell>
        </row>
        <row r="782">
          <cell r="A782" t="str">
            <v>UPF</v>
          </cell>
          <cell r="B782">
            <v>52</v>
          </cell>
          <cell r="C782">
            <v>0.97</v>
          </cell>
          <cell r="D782">
            <v>300</v>
          </cell>
          <cell r="E782">
            <v>16</v>
          </cell>
          <cell r="F782">
            <v>390</v>
          </cell>
        </row>
        <row r="783">
          <cell r="A783" t="str">
            <v>UPOIC</v>
          </cell>
          <cell r="B783">
            <v>6.25</v>
          </cell>
          <cell r="C783">
            <v>-0.79</v>
          </cell>
          <cell r="D783">
            <v>5200</v>
          </cell>
          <cell r="E783">
            <v>33</v>
          </cell>
          <cell r="F783">
            <v>2025</v>
          </cell>
        </row>
        <row r="784">
          <cell r="A784" t="str">
            <v>UREKA</v>
          </cell>
          <cell r="B784">
            <v>0.74</v>
          </cell>
          <cell r="C784">
            <v>2.78</v>
          </cell>
          <cell r="D784">
            <v>12646200</v>
          </cell>
          <cell r="E784">
            <v>9441</v>
          </cell>
          <cell r="F784">
            <v>1346</v>
          </cell>
        </row>
        <row r="785">
          <cell r="A785" t="str">
            <v>UTP</v>
          </cell>
          <cell r="B785">
            <v>11.2</v>
          </cell>
          <cell r="C785">
            <v>0.9</v>
          </cell>
          <cell r="D785">
            <v>194300</v>
          </cell>
          <cell r="E785">
            <v>2168</v>
          </cell>
          <cell r="F785">
            <v>7280</v>
          </cell>
        </row>
        <row r="786">
          <cell r="A786" t="str">
            <v>UV</v>
          </cell>
          <cell r="B786">
            <v>2.96</v>
          </cell>
          <cell r="C786">
            <v>1.37</v>
          </cell>
          <cell r="D786">
            <v>971300</v>
          </cell>
          <cell r="E786">
            <v>2857</v>
          </cell>
          <cell r="F786">
            <v>5659</v>
          </cell>
        </row>
        <row r="787">
          <cell r="A787" t="str">
            <v>UVAN</v>
          </cell>
          <cell r="B787">
            <v>8.4499999999999993</v>
          </cell>
          <cell r="C787">
            <v>0</v>
          </cell>
          <cell r="D787">
            <v>410900</v>
          </cell>
          <cell r="E787">
            <v>3454</v>
          </cell>
          <cell r="F787">
            <v>7943</v>
          </cell>
        </row>
        <row r="788">
          <cell r="A788" t="str">
            <v>VARO</v>
          </cell>
          <cell r="B788">
            <v>5.05</v>
          </cell>
          <cell r="C788">
            <v>-0.98</v>
          </cell>
          <cell r="D788">
            <v>30700</v>
          </cell>
          <cell r="E788">
            <v>155</v>
          </cell>
          <cell r="F788">
            <v>505</v>
          </cell>
        </row>
        <row r="789">
          <cell r="A789" t="str">
            <v>VCOM</v>
          </cell>
          <cell r="B789">
            <v>4.4000000000000004</v>
          </cell>
          <cell r="C789">
            <v>1.85</v>
          </cell>
          <cell r="D789">
            <v>31400</v>
          </cell>
          <cell r="E789">
            <v>137</v>
          </cell>
          <cell r="F789">
            <v>1351</v>
          </cell>
        </row>
        <row r="790">
          <cell r="A790" t="str">
            <v>VGI</v>
          </cell>
          <cell r="B790">
            <v>3.26</v>
          </cell>
          <cell r="C790">
            <v>-2.98</v>
          </cell>
          <cell r="D790">
            <v>31241800</v>
          </cell>
          <cell r="E790">
            <v>101503</v>
          </cell>
          <cell r="F790">
            <v>36494</v>
          </cell>
        </row>
        <row r="791">
          <cell r="A791" t="str">
            <v>VIBHA</v>
          </cell>
          <cell r="B791">
            <v>2.54</v>
          </cell>
          <cell r="C791">
            <v>0.79</v>
          </cell>
          <cell r="D791">
            <v>181000</v>
          </cell>
          <cell r="E791">
            <v>460</v>
          </cell>
          <cell r="F791">
            <v>34483</v>
          </cell>
        </row>
        <row r="792">
          <cell r="A792" t="str">
            <v>VIH</v>
          </cell>
          <cell r="B792">
            <v>8.1</v>
          </cell>
          <cell r="C792">
            <v>-1.22</v>
          </cell>
          <cell r="D792">
            <v>97700</v>
          </cell>
          <cell r="E792">
            <v>794</v>
          </cell>
          <cell r="F792">
            <v>4622</v>
          </cell>
        </row>
        <row r="793">
          <cell r="A793" t="str">
            <v>VL</v>
          </cell>
          <cell r="B793">
            <v>1.04</v>
          </cell>
          <cell r="C793">
            <v>0.97</v>
          </cell>
          <cell r="D793">
            <v>1130000</v>
          </cell>
          <cell r="E793">
            <v>1184</v>
          </cell>
          <cell r="F793">
            <v>1231</v>
          </cell>
        </row>
        <row r="794">
          <cell r="A794" t="str">
            <v>VNG</v>
          </cell>
          <cell r="B794">
            <v>4.0199999999999996</v>
          </cell>
          <cell r="C794">
            <v>-0.5</v>
          </cell>
          <cell r="D794">
            <v>71800</v>
          </cell>
          <cell r="E794">
            <v>287</v>
          </cell>
          <cell r="F794">
            <v>6976</v>
          </cell>
        </row>
        <row r="795">
          <cell r="A795" t="str">
            <v>VPO</v>
          </cell>
          <cell r="B795">
            <v>0.82</v>
          </cell>
          <cell r="C795">
            <v>1.23</v>
          </cell>
          <cell r="D795">
            <v>374600</v>
          </cell>
          <cell r="E795">
            <v>308</v>
          </cell>
          <cell r="F795">
            <v>771</v>
          </cell>
        </row>
        <row r="796">
          <cell r="A796" t="str">
            <v>VRANDA</v>
          </cell>
          <cell r="B796">
            <v>7</v>
          </cell>
          <cell r="C796">
            <v>-2.1</v>
          </cell>
          <cell r="D796">
            <v>10500</v>
          </cell>
          <cell r="E796">
            <v>74</v>
          </cell>
          <cell r="F796">
            <v>2238</v>
          </cell>
        </row>
        <row r="797">
          <cell r="A797" t="str">
            <v>W</v>
          </cell>
          <cell r="B797">
            <v>1.56</v>
          </cell>
          <cell r="C797">
            <v>28.93</v>
          </cell>
          <cell r="D797">
            <v>12547500</v>
          </cell>
          <cell r="E797">
            <v>16721</v>
          </cell>
          <cell r="F797">
            <v>1293</v>
          </cell>
        </row>
        <row r="798">
          <cell r="A798" t="str">
            <v>WACOAL</v>
          </cell>
          <cell r="B798">
            <v>35</v>
          </cell>
          <cell r="C798">
            <v>0</v>
          </cell>
          <cell r="D798">
            <v>200</v>
          </cell>
          <cell r="E798">
            <v>7</v>
          </cell>
          <cell r="F798">
            <v>4200</v>
          </cell>
        </row>
        <row r="799">
          <cell r="A799" t="str">
            <v>WARRIX</v>
          </cell>
          <cell r="B799">
            <v>9.4499999999999993</v>
          </cell>
          <cell r="C799">
            <v>0</v>
          </cell>
          <cell r="D799">
            <v>2029200</v>
          </cell>
          <cell r="E799">
            <v>19376</v>
          </cell>
          <cell r="F799">
            <v>5670</v>
          </cell>
        </row>
        <row r="800">
          <cell r="A800" t="str">
            <v>WAVE</v>
          </cell>
          <cell r="B800">
            <v>0.2</v>
          </cell>
          <cell r="C800">
            <v>33.33</v>
          </cell>
          <cell r="D800">
            <v>483020400</v>
          </cell>
          <cell r="E800">
            <v>84685</v>
          </cell>
          <cell r="F800">
            <v>1729</v>
          </cell>
        </row>
        <row r="801">
          <cell r="A801" t="str">
            <v>WFX</v>
          </cell>
          <cell r="B801">
            <v>2.9</v>
          </cell>
          <cell r="C801">
            <v>-3.33</v>
          </cell>
          <cell r="D801">
            <v>1682000</v>
          </cell>
          <cell r="E801">
            <v>4910</v>
          </cell>
          <cell r="F801">
            <v>1346</v>
          </cell>
        </row>
        <row r="802">
          <cell r="A802" t="str">
            <v>WGE</v>
          </cell>
          <cell r="B802">
            <v>1.01</v>
          </cell>
          <cell r="C802">
            <v>1</v>
          </cell>
          <cell r="D802">
            <v>79900</v>
          </cell>
          <cell r="E802">
            <v>79</v>
          </cell>
          <cell r="F802">
            <v>606</v>
          </cell>
        </row>
        <row r="803">
          <cell r="A803" t="str">
            <v>WHA</v>
          </cell>
          <cell r="B803">
            <v>4.4000000000000004</v>
          </cell>
          <cell r="C803">
            <v>0</v>
          </cell>
          <cell r="D803">
            <v>43863000</v>
          </cell>
          <cell r="E803">
            <v>192094</v>
          </cell>
          <cell r="F803">
            <v>65766</v>
          </cell>
        </row>
        <row r="804">
          <cell r="A804" t="str">
            <v>WHAUP</v>
          </cell>
          <cell r="B804">
            <v>3.92</v>
          </cell>
          <cell r="C804">
            <v>1.03</v>
          </cell>
          <cell r="D804">
            <v>456100</v>
          </cell>
          <cell r="E804">
            <v>1778</v>
          </cell>
          <cell r="F804">
            <v>14994</v>
          </cell>
        </row>
        <row r="805">
          <cell r="A805" t="str">
            <v>WICE</v>
          </cell>
          <cell r="B805">
            <v>8</v>
          </cell>
          <cell r="C805">
            <v>-0.62</v>
          </cell>
          <cell r="D805">
            <v>530500</v>
          </cell>
          <cell r="E805">
            <v>4244</v>
          </cell>
          <cell r="F805">
            <v>5215</v>
          </cell>
        </row>
        <row r="806">
          <cell r="A806" t="str">
            <v>WIIK</v>
          </cell>
          <cell r="B806">
            <v>1.63</v>
          </cell>
          <cell r="C806">
            <v>1.24</v>
          </cell>
          <cell r="D806">
            <v>31200</v>
          </cell>
          <cell r="E806">
            <v>51</v>
          </cell>
          <cell r="F806">
            <v>1365</v>
          </cell>
        </row>
        <row r="807">
          <cell r="A807" t="str">
            <v>WIN</v>
          </cell>
          <cell r="B807">
            <v>0.8</v>
          </cell>
          <cell r="C807">
            <v>-1.23</v>
          </cell>
          <cell r="D807">
            <v>666200</v>
          </cell>
          <cell r="E807">
            <v>535</v>
          </cell>
          <cell r="F807">
            <v>449</v>
          </cell>
        </row>
        <row r="808">
          <cell r="A808" t="str">
            <v>WINMED</v>
          </cell>
          <cell r="B808">
            <v>3.72</v>
          </cell>
          <cell r="C808">
            <v>0</v>
          </cell>
          <cell r="D808">
            <v>99300</v>
          </cell>
          <cell r="E808">
            <v>369</v>
          </cell>
          <cell r="F808">
            <v>1488</v>
          </cell>
        </row>
        <row r="809">
          <cell r="A809" t="str">
            <v>WINNER</v>
          </cell>
          <cell r="B809">
            <v>2.34</v>
          </cell>
          <cell r="C809">
            <v>-0.85</v>
          </cell>
          <cell r="D809">
            <v>255500</v>
          </cell>
          <cell r="E809">
            <v>590</v>
          </cell>
          <cell r="F809">
            <v>1404</v>
          </cell>
        </row>
        <row r="810">
          <cell r="A810" t="str">
            <v>WORK</v>
          </cell>
          <cell r="B810">
            <v>16.399999999999999</v>
          </cell>
          <cell r="C810">
            <v>2.5</v>
          </cell>
          <cell r="D810">
            <v>801200</v>
          </cell>
          <cell r="E810">
            <v>13095</v>
          </cell>
          <cell r="F810">
            <v>7242</v>
          </cell>
        </row>
        <row r="811">
          <cell r="A811" t="str">
            <v>WP</v>
          </cell>
          <cell r="B811">
            <v>4.28</v>
          </cell>
          <cell r="C811">
            <v>0.94</v>
          </cell>
          <cell r="D811">
            <v>15500</v>
          </cell>
          <cell r="E811">
            <v>67</v>
          </cell>
          <cell r="F811">
            <v>2219</v>
          </cell>
        </row>
        <row r="812">
          <cell r="A812" t="str">
            <v>WPH</v>
          </cell>
          <cell r="B812">
            <v>3.9</v>
          </cell>
          <cell r="C812">
            <v>1.04</v>
          </cell>
          <cell r="D812">
            <v>695800</v>
          </cell>
          <cell r="E812">
            <v>2702</v>
          </cell>
          <cell r="F812">
            <v>2340</v>
          </cell>
        </row>
        <row r="813">
          <cell r="A813" t="str">
            <v>XO</v>
          </cell>
          <cell r="B813">
            <v>17.899999999999999</v>
          </cell>
          <cell r="C813">
            <v>-0.56000000000000005</v>
          </cell>
          <cell r="D813">
            <v>1988900</v>
          </cell>
          <cell r="E813">
            <v>35826</v>
          </cell>
          <cell r="F813">
            <v>7618</v>
          </cell>
        </row>
        <row r="814">
          <cell r="A814" t="str">
            <v>XPG</v>
          </cell>
          <cell r="B814">
            <v>1.01</v>
          </cell>
          <cell r="C814">
            <v>0</v>
          </cell>
          <cell r="D814">
            <v>11202600</v>
          </cell>
          <cell r="E814">
            <v>11295</v>
          </cell>
          <cell r="F814">
            <v>9471</v>
          </cell>
        </row>
        <row r="815">
          <cell r="A815" t="str">
            <v>YGG</v>
          </cell>
          <cell r="B815">
            <v>7.8</v>
          </cell>
          <cell r="C815">
            <v>-1.89</v>
          </cell>
          <cell r="D815">
            <v>1931500</v>
          </cell>
          <cell r="E815">
            <v>15221</v>
          </cell>
          <cell r="F815">
            <v>4696</v>
          </cell>
        </row>
        <row r="816">
          <cell r="A816" t="str">
            <v>YONG</v>
          </cell>
          <cell r="B816">
            <v>2.62</v>
          </cell>
          <cell r="C816">
            <v>0</v>
          </cell>
          <cell r="D816">
            <v>6548700</v>
          </cell>
          <cell r="E816">
            <v>17067</v>
          </cell>
          <cell r="F816">
            <v>1782</v>
          </cell>
        </row>
        <row r="817">
          <cell r="A817" t="str">
            <v>YUASA</v>
          </cell>
          <cell r="B817">
            <v>12.9</v>
          </cell>
          <cell r="C817">
            <v>0</v>
          </cell>
          <cell r="D817">
            <v>17300</v>
          </cell>
          <cell r="E817">
            <v>224</v>
          </cell>
          <cell r="F817">
            <v>1388</v>
          </cell>
        </row>
        <row r="818">
          <cell r="A818" t="str">
            <v>ZEN</v>
          </cell>
          <cell r="B818">
            <v>13.2</v>
          </cell>
          <cell r="C818">
            <v>0.76</v>
          </cell>
          <cell r="D818">
            <v>133800</v>
          </cell>
          <cell r="E818">
            <v>1778</v>
          </cell>
          <cell r="F818">
            <v>3960</v>
          </cell>
        </row>
        <row r="819">
          <cell r="A819" t="str">
            <v>ZIGA</v>
          </cell>
          <cell r="B819">
            <v>2.1</v>
          </cell>
          <cell r="C819">
            <v>0</v>
          </cell>
          <cell r="D819">
            <v>683500</v>
          </cell>
          <cell r="E819">
            <v>1436</v>
          </cell>
          <cell r="F819">
            <v>1548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5D1E2-BB39-4164-819A-E40C12A66C71}">
  <sheetPr>
    <tabColor rgb="FFFF0000"/>
    <outlinePr summaryBelow="0" summaryRight="0"/>
  </sheetPr>
  <dimension ref="A1:DO825"/>
  <sheetViews>
    <sheetView tabSelected="1" topLeftCell="I633" zoomScale="93" zoomScaleNormal="93" workbookViewId="0">
      <selection activeCell="R665" sqref="R665"/>
    </sheetView>
  </sheetViews>
  <sheetFormatPr defaultColWidth="12.625" defaultRowHeight="16.5" x14ac:dyDescent="0.3"/>
  <cols>
    <col min="1" max="1" width="83.625" style="2" bestFit="1" customWidth="1"/>
    <col min="2" max="2" width="14.875" style="2" bestFit="1" customWidth="1"/>
    <col min="3" max="16" width="13.875" style="2" bestFit="1" customWidth="1"/>
    <col min="17" max="17" width="11.5" style="2" customWidth="1"/>
    <col min="18" max="18" width="15.25" style="2" customWidth="1"/>
    <col min="19" max="19" width="22" style="2" bestFit="1" customWidth="1"/>
    <col min="20" max="42" width="13.875" style="2" bestFit="1" customWidth="1"/>
    <col min="43" max="44" width="12.75" style="2" bestFit="1" customWidth="1"/>
    <col min="45" max="53" width="13.875" style="2" bestFit="1" customWidth="1"/>
    <col min="54" max="54" width="12.75" style="2" bestFit="1" customWidth="1"/>
    <col min="55" max="55" width="13.875" style="2" bestFit="1" customWidth="1"/>
    <col min="56" max="56" width="12.75" style="2" bestFit="1" customWidth="1"/>
    <col min="57" max="60" width="4.75" style="2" bestFit="1" customWidth="1"/>
    <col min="61" max="61" width="13.625" style="2" bestFit="1" customWidth="1"/>
    <col min="62" max="62" width="8.375" style="2" customWidth="1"/>
    <col min="63" max="63" width="12.125" style="2" customWidth="1"/>
    <col min="64" max="70" width="4.75" style="2" bestFit="1" customWidth="1"/>
    <col min="71" max="16384" width="12.625" style="2"/>
  </cols>
  <sheetData>
    <row r="1" spans="1:78" x14ac:dyDescent="0.3">
      <c r="A1" s="1" t="s">
        <v>0</v>
      </c>
    </row>
    <row r="2" spans="1:78" s="3" customFormat="1" x14ac:dyDescent="0.3">
      <c r="A2" t="s">
        <v>1</v>
      </c>
      <c r="B2" t="s">
        <v>2</v>
      </c>
      <c r="C2" t="s">
        <v>3</v>
      </c>
      <c r="D2" t="s">
        <v>4</v>
      </c>
      <c r="E2" t="s">
        <v>5</v>
      </c>
      <c r="F2" t="s">
        <v>6</v>
      </c>
      <c r="G2" t="s">
        <v>7</v>
      </c>
      <c r="H2" t="s">
        <v>8</v>
      </c>
      <c r="I2" t="s">
        <v>9</v>
      </c>
      <c r="J2" t="s">
        <v>10</v>
      </c>
      <c r="K2" t="s">
        <v>11</v>
      </c>
      <c r="L2" t="s">
        <v>12</v>
      </c>
      <c r="M2" t="s">
        <v>13</v>
      </c>
      <c r="N2" t="s">
        <v>14</v>
      </c>
      <c r="O2" t="s">
        <v>15</v>
      </c>
      <c r="P2" t="s">
        <v>16</v>
      </c>
      <c r="Q2" t="s">
        <v>17</v>
      </c>
      <c r="R2" t="s">
        <v>18</v>
      </c>
      <c r="S2" t="s">
        <v>19</v>
      </c>
      <c r="T2" t="s">
        <v>20</v>
      </c>
      <c r="U2" t="s">
        <v>21</v>
      </c>
      <c r="V2" t="s">
        <v>22</v>
      </c>
      <c r="W2" t="s">
        <v>23</v>
      </c>
      <c r="X2" t="s">
        <v>24</v>
      </c>
      <c r="Y2" t="s">
        <v>25</v>
      </c>
      <c r="Z2" t="s">
        <v>26</v>
      </c>
      <c r="AA2" t="s">
        <v>27</v>
      </c>
      <c r="AB2" t="s">
        <v>28</v>
      </c>
      <c r="AC2" t="s">
        <v>29</v>
      </c>
      <c r="AD2" t="s">
        <v>30</v>
      </c>
      <c r="AE2" t="s">
        <v>31</v>
      </c>
      <c r="AF2" t="s">
        <v>32</v>
      </c>
      <c r="AG2" t="s">
        <v>33</v>
      </c>
      <c r="AH2" t="s">
        <v>34</v>
      </c>
      <c r="AI2" t="s">
        <v>35</v>
      </c>
      <c r="AJ2" t="s">
        <v>36</v>
      </c>
      <c r="AK2" t="s">
        <v>37</v>
      </c>
      <c r="AL2" t="s">
        <v>38</v>
      </c>
      <c r="AM2" t="s">
        <v>39</v>
      </c>
      <c r="AN2" t="s">
        <v>40</v>
      </c>
      <c r="AO2" t="s">
        <v>41</v>
      </c>
      <c r="AP2" t="s">
        <v>42</v>
      </c>
      <c r="AQ2" t="s">
        <v>43</v>
      </c>
      <c r="AR2" t="s">
        <v>44</v>
      </c>
      <c r="AS2" t="s">
        <v>45</v>
      </c>
      <c r="AT2" t="s">
        <v>46</v>
      </c>
      <c r="AU2" t="s">
        <v>47</v>
      </c>
      <c r="AV2" t="s">
        <v>48</v>
      </c>
      <c r="AW2" t="s">
        <v>49</v>
      </c>
      <c r="AX2" t="s">
        <v>50</v>
      </c>
      <c r="AY2" t="s">
        <v>51</v>
      </c>
      <c r="AZ2" t="s">
        <v>52</v>
      </c>
      <c r="BA2" t="s">
        <v>53</v>
      </c>
      <c r="BB2" t="s">
        <v>54</v>
      </c>
      <c r="BC2" t="s">
        <v>55</v>
      </c>
      <c r="BD2" t="s">
        <v>56</v>
      </c>
      <c r="BE2" t="s">
        <v>57</v>
      </c>
      <c r="BF2" t="s">
        <v>58</v>
      </c>
      <c r="BG2" t="s">
        <v>59</v>
      </c>
      <c r="BH2" t="s">
        <v>60</v>
      </c>
      <c r="BI2" t="s">
        <v>61</v>
      </c>
      <c r="BJ2" t="s">
        <v>62</v>
      </c>
      <c r="BK2"/>
      <c r="BL2"/>
      <c r="BM2"/>
      <c r="BN2"/>
      <c r="BO2"/>
      <c r="BP2"/>
      <c r="BQ2"/>
      <c r="BR2"/>
      <c r="BS2"/>
      <c r="BT2"/>
      <c r="BU2"/>
      <c r="BV2"/>
      <c r="BW2"/>
      <c r="BX2"/>
      <c r="BY2"/>
      <c r="BZ2"/>
    </row>
    <row r="3" spans="1:78" x14ac:dyDescent="0.3">
      <c r="A3" t="s">
        <v>63</v>
      </c>
      <c r="B3"/>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row>
    <row r="4" spans="1:78" x14ac:dyDescent="0.3">
      <c r="A4" t="s">
        <v>64</v>
      </c>
      <c r="B4"/>
      <c r="C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row>
    <row r="5" spans="1:78" x14ac:dyDescent="0.3">
      <c r="A5" t="s">
        <v>65</v>
      </c>
      <c r="B5">
        <v>43596375</v>
      </c>
      <c r="C5">
        <v>71424271.700000003</v>
      </c>
      <c r="D5">
        <v>45351446</v>
      </c>
      <c r="E5">
        <v>56952883</v>
      </c>
      <c r="F5">
        <v>81662414</v>
      </c>
      <c r="G5">
        <v>92347866.829999998</v>
      </c>
      <c r="H5">
        <v>26366529</v>
      </c>
      <c r="I5">
        <v>31035701</v>
      </c>
      <c r="J5">
        <v>36538694</v>
      </c>
      <c r="K5">
        <v>40589081.049999997</v>
      </c>
      <c r="L5">
        <v>48614207</v>
      </c>
      <c r="M5">
        <v>29523083</v>
      </c>
      <c r="N5">
        <v>29317093</v>
      </c>
      <c r="O5">
        <v>29860512.539999999</v>
      </c>
      <c r="P5">
        <v>25606889</v>
      </c>
      <c r="Q5">
        <v>31370218</v>
      </c>
      <c r="R5">
        <v>35814961</v>
      </c>
      <c r="S5">
        <v>34023108.68</v>
      </c>
      <c r="T5">
        <v>36986408</v>
      </c>
      <c r="U5">
        <v>30800253</v>
      </c>
      <c r="V5">
        <v>39081732</v>
      </c>
      <c r="W5">
        <v>28878805.809999999</v>
      </c>
      <c r="X5">
        <v>28709117</v>
      </c>
      <c r="Y5">
        <v>18591654</v>
      </c>
      <c r="Z5">
        <v>23299098</v>
      </c>
      <c r="AA5">
        <v>33443165.710000001</v>
      </c>
      <c r="AB5">
        <v>30193256</v>
      </c>
      <c r="AC5">
        <v>17066363</v>
      </c>
      <c r="AD5">
        <v>21511026</v>
      </c>
      <c r="AE5">
        <v>21518251.579999998</v>
      </c>
      <c r="AF5">
        <v>14480170</v>
      </c>
      <c r="AG5">
        <v>15566091</v>
      </c>
      <c r="AH5">
        <v>19069567</v>
      </c>
      <c r="AI5">
        <v>32204375.27</v>
      </c>
      <c r="AJ5">
        <v>14460218</v>
      </c>
      <c r="AK5">
        <v>14859677</v>
      </c>
      <c r="AL5">
        <v>20673111</v>
      </c>
      <c r="AM5">
        <v>24632252.850000001</v>
      </c>
      <c r="AN5">
        <v>18314200</v>
      </c>
      <c r="AO5">
        <v>32065814</v>
      </c>
      <c r="AP5">
        <v>22569847</v>
      </c>
      <c r="AQ5">
        <v>23084975.809999999</v>
      </c>
      <c r="AR5">
        <v>20871756</v>
      </c>
      <c r="AS5">
        <v>18561818</v>
      </c>
      <c r="AT5">
        <v>19006324</v>
      </c>
      <c r="AU5">
        <v>14201712.210000001</v>
      </c>
      <c r="AV5">
        <v>14857086</v>
      </c>
      <c r="AW5">
        <v>14821080</v>
      </c>
      <c r="AX5">
        <v>18380920</v>
      </c>
      <c r="AY5">
        <v>15715769.1</v>
      </c>
      <c r="AZ5">
        <v>18182206</v>
      </c>
      <c r="BA5">
        <v>13933448</v>
      </c>
      <c r="BB5">
        <v>15103301</v>
      </c>
      <c r="BC5">
        <v>12682282.76</v>
      </c>
      <c r="BD5">
        <v>10093070</v>
      </c>
      <c r="BE5">
        <v>10424116</v>
      </c>
      <c r="BF5">
        <v>12166902</v>
      </c>
      <c r="BG5">
        <v>11896726</v>
      </c>
      <c r="BH5">
        <v>9699487</v>
      </c>
      <c r="BI5">
        <v>10305744</v>
      </c>
      <c r="BJ5">
        <v>11232920</v>
      </c>
      <c r="BK5"/>
      <c r="BL5"/>
      <c r="BM5"/>
      <c r="BN5"/>
      <c r="BO5"/>
      <c r="BP5"/>
      <c r="BQ5"/>
      <c r="BR5"/>
      <c r="BS5"/>
      <c r="BT5"/>
      <c r="BU5"/>
      <c r="BV5"/>
      <c r="BW5"/>
      <c r="BX5"/>
      <c r="BY5"/>
      <c r="BZ5"/>
    </row>
    <row r="6" spans="1:78" x14ac:dyDescent="0.3">
      <c r="A6" t="s">
        <v>66</v>
      </c>
      <c r="B6">
        <v>101991</v>
      </c>
      <c r="C6">
        <v>466263.1</v>
      </c>
      <c r="D6">
        <v>4302968</v>
      </c>
      <c r="E6">
        <v>4541072</v>
      </c>
      <c r="F6">
        <v>6786607</v>
      </c>
      <c r="G6">
        <v>4785739.47</v>
      </c>
      <c r="H6">
        <v>2000</v>
      </c>
      <c r="I6">
        <v>2000</v>
      </c>
      <c r="J6">
        <v>2000</v>
      </c>
      <c r="K6">
        <v>36568.949999999997</v>
      </c>
      <c r="L6">
        <v>198758</v>
      </c>
      <c r="M6">
        <v>222016</v>
      </c>
      <c r="N6">
        <v>183605</v>
      </c>
      <c r="O6">
        <v>658571.92000000004</v>
      </c>
      <c r="P6">
        <v>615867</v>
      </c>
      <c r="Q6">
        <v>708947</v>
      </c>
      <c r="R6">
        <v>1586727</v>
      </c>
      <c r="S6">
        <v>1467226.8</v>
      </c>
      <c r="T6">
        <v>1461815</v>
      </c>
      <c r="U6">
        <v>1411564</v>
      </c>
      <c r="V6">
        <v>1704811</v>
      </c>
      <c r="W6">
        <v>1384828.45</v>
      </c>
      <c r="X6">
        <v>1372000</v>
      </c>
      <c r="Y6">
        <v>1387360</v>
      </c>
      <c r="Z6">
        <v>1406044</v>
      </c>
      <c r="AA6">
        <v>1375805.32</v>
      </c>
      <c r="AB6">
        <v>1383140</v>
      </c>
      <c r="AC6">
        <v>1386185</v>
      </c>
      <c r="AD6">
        <v>1393350</v>
      </c>
      <c r="AE6">
        <v>1402447.57</v>
      </c>
      <c r="AF6">
        <v>1338221</v>
      </c>
      <c r="AG6">
        <v>1332000</v>
      </c>
      <c r="AH6">
        <v>1222000</v>
      </c>
      <c r="AI6">
        <v>1232027.25</v>
      </c>
      <c r="AJ6">
        <v>1202000</v>
      </c>
      <c r="AK6">
        <v>1152000</v>
      </c>
      <c r="AL6">
        <v>1050000</v>
      </c>
      <c r="AM6">
        <v>1050000</v>
      </c>
      <c r="AN6">
        <v>975607</v>
      </c>
      <c r="AO6">
        <v>3648489</v>
      </c>
      <c r="AP6">
        <v>12417635</v>
      </c>
      <c r="AQ6">
        <v>11970669.34</v>
      </c>
      <c r="AR6">
        <v>9968062</v>
      </c>
      <c r="AS6">
        <v>7674552</v>
      </c>
      <c r="AT6">
        <v>9415364</v>
      </c>
      <c r="AU6">
        <v>9893328.6799999997</v>
      </c>
      <c r="AV6">
        <v>6700682</v>
      </c>
      <c r="AW6">
        <v>3793083</v>
      </c>
      <c r="AX6">
        <v>4202344</v>
      </c>
      <c r="AY6">
        <v>4435563.0599999996</v>
      </c>
      <c r="AZ6">
        <v>399144</v>
      </c>
      <c r="BA6">
        <v>200727</v>
      </c>
      <c r="BB6">
        <v>946010</v>
      </c>
      <c r="BC6">
        <v>1196010.08</v>
      </c>
      <c r="BD6">
        <v>869603</v>
      </c>
      <c r="BE6">
        <v>389584</v>
      </c>
      <c r="BF6">
        <v>529585</v>
      </c>
      <c r="BG6">
        <v>750318</v>
      </c>
      <c r="BH6">
        <v>2517557</v>
      </c>
      <c r="BI6">
        <v>1169325</v>
      </c>
      <c r="BJ6">
        <v>778056</v>
      </c>
      <c r="BK6"/>
      <c r="BL6"/>
      <c r="BM6"/>
      <c r="BN6"/>
      <c r="BO6"/>
      <c r="BP6"/>
      <c r="BQ6"/>
      <c r="BR6"/>
      <c r="BS6"/>
      <c r="BT6"/>
      <c r="BU6"/>
      <c r="BV6"/>
      <c r="BW6"/>
      <c r="BX6"/>
      <c r="BY6"/>
      <c r="BZ6"/>
    </row>
    <row r="7" spans="1:78" x14ac:dyDescent="0.3">
      <c r="A7" t="s">
        <v>67</v>
      </c>
      <c r="B7">
        <v>18454112</v>
      </c>
      <c r="C7">
        <v>18632748.390000001</v>
      </c>
      <c r="D7">
        <v>17118477</v>
      </c>
      <c r="E7">
        <v>15329799</v>
      </c>
      <c r="F7">
        <v>15339429</v>
      </c>
      <c r="G7">
        <v>17085317.280000001</v>
      </c>
      <c r="H7">
        <v>10542529</v>
      </c>
      <c r="I7">
        <v>8984110</v>
      </c>
      <c r="J7">
        <v>8210753</v>
      </c>
      <c r="K7">
        <v>8827964.9900000002</v>
      </c>
      <c r="L7">
        <v>8263232</v>
      </c>
      <c r="M7">
        <v>7464014</v>
      </c>
      <c r="N7">
        <v>8471792</v>
      </c>
      <c r="O7">
        <v>9447045.1600000001</v>
      </c>
      <c r="P7">
        <v>8284965</v>
      </c>
      <c r="Q7">
        <v>7755751</v>
      </c>
      <c r="R7">
        <v>8114780</v>
      </c>
      <c r="S7">
        <v>9446122.1300000008</v>
      </c>
      <c r="T7">
        <v>7758662</v>
      </c>
      <c r="U7">
        <v>7497023</v>
      </c>
      <c r="V7">
        <v>7542021</v>
      </c>
      <c r="W7">
        <v>8312731.7300000004</v>
      </c>
      <c r="X7">
        <v>7820180</v>
      </c>
      <c r="Y7">
        <v>7169932</v>
      </c>
      <c r="Z7">
        <v>7575000</v>
      </c>
      <c r="AA7">
        <v>3321628.35</v>
      </c>
      <c r="AB7">
        <v>3025394</v>
      </c>
      <c r="AC7">
        <v>3383902</v>
      </c>
      <c r="AD7">
        <v>2676778</v>
      </c>
      <c r="AE7">
        <v>2888246.72</v>
      </c>
      <c r="AF7">
        <v>2838246</v>
      </c>
      <c r="AG7">
        <v>2666262</v>
      </c>
      <c r="AH7">
        <v>2559166</v>
      </c>
      <c r="AI7">
        <v>2717800.18</v>
      </c>
      <c r="AJ7">
        <v>2209466</v>
      </c>
      <c r="AK7">
        <v>2078493</v>
      </c>
      <c r="AL7">
        <v>2117510</v>
      </c>
      <c r="AM7">
        <v>2424666.33</v>
      </c>
      <c r="AN7">
        <v>2024838</v>
      </c>
      <c r="AO7">
        <v>2322687</v>
      </c>
      <c r="AP7">
        <v>1441877</v>
      </c>
      <c r="AQ7">
        <v>1888768.37</v>
      </c>
      <c r="AR7">
        <v>1647675</v>
      </c>
      <c r="AS7">
        <v>1583062</v>
      </c>
      <c r="AT7">
        <v>1302297</v>
      </c>
      <c r="AU7">
        <v>976539.17</v>
      </c>
      <c r="AV7">
        <v>1209742</v>
      </c>
      <c r="AW7">
        <v>1274003</v>
      </c>
      <c r="AX7">
        <v>1293842</v>
      </c>
      <c r="AY7">
        <v>1225565.1100000001</v>
      </c>
      <c r="AZ7">
        <v>1039535</v>
      </c>
      <c r="BA7">
        <v>928062</v>
      </c>
      <c r="BB7">
        <v>1066225</v>
      </c>
      <c r="BC7">
        <v>924688.77</v>
      </c>
      <c r="BD7">
        <v>1013191</v>
      </c>
      <c r="BE7">
        <v>935400</v>
      </c>
      <c r="BF7">
        <v>378734</v>
      </c>
      <c r="BG7">
        <v>544612</v>
      </c>
      <c r="BH7">
        <v>767543</v>
      </c>
      <c r="BI7">
        <v>715806</v>
      </c>
      <c r="BJ7">
        <v>613111</v>
      </c>
      <c r="BK7"/>
      <c r="BL7"/>
      <c r="BM7"/>
      <c r="BN7"/>
      <c r="BO7"/>
      <c r="BP7"/>
      <c r="BQ7"/>
      <c r="BR7"/>
      <c r="BS7"/>
      <c r="BT7"/>
      <c r="BU7"/>
      <c r="BV7"/>
      <c r="BW7"/>
      <c r="BX7"/>
      <c r="BY7"/>
      <c r="BZ7"/>
    </row>
    <row r="8" spans="1:78" x14ac:dyDescent="0.3">
      <c r="A8" t="s">
        <v>68</v>
      </c>
      <c r="B8">
        <v>3361250</v>
      </c>
      <c r="C8">
        <v>3620461.34</v>
      </c>
      <c r="D8">
        <v>3189374</v>
      </c>
      <c r="E8">
        <v>2614050</v>
      </c>
      <c r="F8">
        <v>2546021</v>
      </c>
      <c r="G8">
        <v>3340619.44</v>
      </c>
      <c r="H8">
        <v>2099841</v>
      </c>
      <c r="I8">
        <v>1606997</v>
      </c>
      <c r="J8">
        <v>1685235</v>
      </c>
      <c r="K8">
        <v>8827964.9900000002</v>
      </c>
      <c r="L8">
        <v>0</v>
      </c>
      <c r="M8">
        <v>0</v>
      </c>
      <c r="N8">
        <v>8471792</v>
      </c>
      <c r="O8">
        <v>0</v>
      </c>
      <c r="P8">
        <v>0</v>
      </c>
      <c r="Q8">
        <v>0</v>
      </c>
      <c r="R8">
        <v>0</v>
      </c>
      <c r="S8">
        <v>0</v>
      </c>
      <c r="T8">
        <v>0</v>
      </c>
      <c r="U8">
        <v>0</v>
      </c>
      <c r="V8">
        <v>0</v>
      </c>
      <c r="W8">
        <v>0</v>
      </c>
      <c r="X8">
        <v>0</v>
      </c>
      <c r="Y8">
        <v>0</v>
      </c>
      <c r="Z8">
        <v>6229356</v>
      </c>
      <c r="AA8">
        <v>0</v>
      </c>
      <c r="AB8">
        <v>0</v>
      </c>
      <c r="AC8">
        <v>2597421</v>
      </c>
      <c r="AD8">
        <v>1846451</v>
      </c>
      <c r="AE8">
        <v>0</v>
      </c>
      <c r="AF8">
        <v>0</v>
      </c>
      <c r="AG8">
        <v>0</v>
      </c>
      <c r="AH8">
        <v>0</v>
      </c>
      <c r="AI8">
        <v>0</v>
      </c>
      <c r="AJ8">
        <v>0</v>
      </c>
      <c r="AK8">
        <v>0</v>
      </c>
      <c r="AL8">
        <v>0</v>
      </c>
      <c r="AM8">
        <v>1576451.05</v>
      </c>
      <c r="AN8">
        <v>0</v>
      </c>
      <c r="AO8">
        <v>0</v>
      </c>
      <c r="AP8">
        <v>0</v>
      </c>
      <c r="AQ8">
        <v>0</v>
      </c>
      <c r="AR8">
        <v>0</v>
      </c>
      <c r="AS8">
        <v>0</v>
      </c>
      <c r="AT8">
        <v>0</v>
      </c>
      <c r="AU8">
        <v>0</v>
      </c>
      <c r="AV8">
        <v>0</v>
      </c>
      <c r="AW8">
        <v>0</v>
      </c>
      <c r="AX8">
        <v>0</v>
      </c>
      <c r="AY8">
        <v>0</v>
      </c>
      <c r="AZ8">
        <v>0</v>
      </c>
      <c r="BA8">
        <v>0</v>
      </c>
      <c r="BB8">
        <v>0</v>
      </c>
      <c r="BC8">
        <v>0</v>
      </c>
      <c r="BD8">
        <v>0</v>
      </c>
      <c r="BE8">
        <v>0</v>
      </c>
      <c r="BF8">
        <v>378734</v>
      </c>
      <c r="BG8">
        <v>544612</v>
      </c>
      <c r="BH8">
        <v>767543</v>
      </c>
      <c r="BI8">
        <v>715806</v>
      </c>
      <c r="BJ8">
        <v>613111</v>
      </c>
      <c r="BK8"/>
      <c r="BL8"/>
      <c r="BM8"/>
      <c r="BN8"/>
      <c r="BO8"/>
      <c r="BP8"/>
      <c r="BQ8"/>
      <c r="BR8"/>
      <c r="BS8"/>
      <c r="BT8"/>
      <c r="BU8"/>
      <c r="BV8"/>
      <c r="BW8"/>
      <c r="BX8"/>
      <c r="BY8"/>
      <c r="BZ8"/>
    </row>
    <row r="9" spans="1:78" x14ac:dyDescent="0.3">
      <c r="A9" t="s">
        <v>69</v>
      </c>
      <c r="B9">
        <v>15092862</v>
      </c>
      <c r="C9">
        <v>15012287.050000001</v>
      </c>
      <c r="D9">
        <v>13929103</v>
      </c>
      <c r="E9">
        <v>12715749</v>
      </c>
      <c r="F9">
        <v>12793408</v>
      </c>
      <c r="G9">
        <v>13744697.84</v>
      </c>
      <c r="H9">
        <v>8442688</v>
      </c>
      <c r="I9">
        <v>7377113</v>
      </c>
      <c r="J9">
        <v>6525518</v>
      </c>
      <c r="K9">
        <v>0</v>
      </c>
      <c r="L9">
        <v>8263232</v>
      </c>
      <c r="M9">
        <v>7464014</v>
      </c>
      <c r="N9">
        <v>0</v>
      </c>
      <c r="O9">
        <v>9447045.1600000001</v>
      </c>
      <c r="P9">
        <v>8284965</v>
      </c>
      <c r="Q9">
        <v>7755751</v>
      </c>
      <c r="R9">
        <v>8114780</v>
      </c>
      <c r="S9">
        <v>9446122.1300000008</v>
      </c>
      <c r="T9">
        <v>7758662</v>
      </c>
      <c r="U9">
        <v>7497023</v>
      </c>
      <c r="V9">
        <v>7542021</v>
      </c>
      <c r="W9">
        <v>8312731.7300000004</v>
      </c>
      <c r="X9">
        <v>7820180</v>
      </c>
      <c r="Y9">
        <v>7169932</v>
      </c>
      <c r="Z9">
        <v>1345644</v>
      </c>
      <c r="AA9">
        <v>3321628.35</v>
      </c>
      <c r="AB9">
        <v>3025394</v>
      </c>
      <c r="AC9">
        <v>786481</v>
      </c>
      <c r="AD9">
        <v>830327</v>
      </c>
      <c r="AE9">
        <v>2888246.72</v>
      </c>
      <c r="AF9">
        <v>2838246</v>
      </c>
      <c r="AG9">
        <v>2666262</v>
      </c>
      <c r="AH9">
        <v>2559166</v>
      </c>
      <c r="AI9">
        <v>2717800.18</v>
      </c>
      <c r="AJ9">
        <v>2209466</v>
      </c>
      <c r="AK9">
        <v>2078493</v>
      </c>
      <c r="AL9">
        <v>2117510</v>
      </c>
      <c r="AM9">
        <v>848215.28</v>
      </c>
      <c r="AN9">
        <v>2024838</v>
      </c>
      <c r="AO9">
        <v>2322687</v>
      </c>
      <c r="AP9">
        <v>1441877</v>
      </c>
      <c r="AQ9">
        <v>1888768.37</v>
      </c>
      <c r="AR9">
        <v>1647675</v>
      </c>
      <c r="AS9">
        <v>1583062</v>
      </c>
      <c r="AT9">
        <v>1302297</v>
      </c>
      <c r="AU9">
        <v>976539.17</v>
      </c>
      <c r="AV9">
        <v>1209742</v>
      </c>
      <c r="AW9">
        <v>1274003</v>
      </c>
      <c r="AX9">
        <v>1293842</v>
      </c>
      <c r="AY9">
        <v>1225565.1100000001</v>
      </c>
      <c r="AZ9">
        <v>1039535</v>
      </c>
      <c r="BA9">
        <v>928062</v>
      </c>
      <c r="BB9">
        <v>1066225</v>
      </c>
      <c r="BC9">
        <v>924688.77</v>
      </c>
      <c r="BD9">
        <v>1013191</v>
      </c>
      <c r="BE9">
        <v>935400</v>
      </c>
      <c r="BF9">
        <v>0</v>
      </c>
      <c r="BG9">
        <v>0</v>
      </c>
      <c r="BH9">
        <v>0</v>
      </c>
      <c r="BI9">
        <v>0</v>
      </c>
      <c r="BJ9">
        <v>0</v>
      </c>
      <c r="BK9"/>
      <c r="BL9"/>
      <c r="BM9"/>
      <c r="BN9"/>
      <c r="BO9"/>
      <c r="BP9"/>
      <c r="BQ9"/>
      <c r="BR9"/>
      <c r="BS9"/>
      <c r="BT9"/>
      <c r="BU9"/>
      <c r="BV9"/>
      <c r="BW9"/>
      <c r="BX9"/>
      <c r="BY9"/>
      <c r="BZ9"/>
    </row>
    <row r="10" spans="1:78" x14ac:dyDescent="0.3">
      <c r="A10" t="s">
        <v>70</v>
      </c>
      <c r="B10">
        <v>57697132</v>
      </c>
      <c r="C10">
        <v>58183063.380000003</v>
      </c>
      <c r="D10">
        <v>52902986</v>
      </c>
      <c r="E10">
        <v>52058590</v>
      </c>
      <c r="F10">
        <v>51007338</v>
      </c>
      <c r="G10">
        <v>50534771.229999997</v>
      </c>
      <c r="H10">
        <v>31385062</v>
      </c>
      <c r="I10">
        <v>30355361</v>
      </c>
      <c r="J10">
        <v>30804499</v>
      </c>
      <c r="K10">
        <v>31748781.32</v>
      </c>
      <c r="L10">
        <v>29684404</v>
      </c>
      <c r="M10">
        <v>28859753</v>
      </c>
      <c r="N10">
        <v>31760769</v>
      </c>
      <c r="O10">
        <v>31537849.390000001</v>
      </c>
      <c r="P10">
        <v>28178451</v>
      </c>
      <c r="Q10">
        <v>27956525</v>
      </c>
      <c r="R10">
        <v>29407105</v>
      </c>
      <c r="S10">
        <v>29570068.390000001</v>
      </c>
      <c r="T10">
        <v>26440566</v>
      </c>
      <c r="U10">
        <v>26014749</v>
      </c>
      <c r="V10">
        <v>27849746</v>
      </c>
      <c r="W10">
        <v>27376288.300000001</v>
      </c>
      <c r="X10">
        <v>24929014</v>
      </c>
      <c r="Y10">
        <v>24296878</v>
      </c>
      <c r="Z10">
        <v>26807925</v>
      </c>
      <c r="AA10">
        <v>26704519.920000002</v>
      </c>
      <c r="AB10">
        <v>23087813</v>
      </c>
      <c r="AC10">
        <v>23560938</v>
      </c>
      <c r="AD10">
        <v>24671548</v>
      </c>
      <c r="AE10">
        <v>25072218.350000001</v>
      </c>
      <c r="AF10">
        <v>22072286</v>
      </c>
      <c r="AG10">
        <v>21415054</v>
      </c>
      <c r="AH10">
        <v>22111368</v>
      </c>
      <c r="AI10">
        <v>22167148.170000002</v>
      </c>
      <c r="AJ10">
        <v>19350562</v>
      </c>
      <c r="AK10">
        <v>19609044</v>
      </c>
      <c r="AL10">
        <v>19923819</v>
      </c>
      <c r="AM10">
        <v>19915860.239999998</v>
      </c>
      <c r="AN10">
        <v>17326923</v>
      </c>
      <c r="AO10">
        <v>16553733</v>
      </c>
      <c r="AP10">
        <v>9486318</v>
      </c>
      <c r="AQ10">
        <v>9148331.0700000003</v>
      </c>
      <c r="AR10">
        <v>8312716</v>
      </c>
      <c r="AS10">
        <v>8226437</v>
      </c>
      <c r="AT10">
        <v>8338278</v>
      </c>
      <c r="AU10">
        <v>8642208.5800000001</v>
      </c>
      <c r="AV10">
        <v>6519536</v>
      </c>
      <c r="AW10">
        <v>6447579</v>
      </c>
      <c r="AX10">
        <v>6820748</v>
      </c>
      <c r="AY10">
        <v>6517558.8700000001</v>
      </c>
      <c r="AZ10">
        <v>5754042</v>
      </c>
      <c r="BA10">
        <v>5468468</v>
      </c>
      <c r="BB10">
        <v>5725390</v>
      </c>
      <c r="BC10">
        <v>5900343.21</v>
      </c>
      <c r="BD10">
        <v>5275641</v>
      </c>
      <c r="BE10">
        <v>4926677</v>
      </c>
      <c r="BF10">
        <v>5199666</v>
      </c>
      <c r="BG10">
        <v>5443906</v>
      </c>
      <c r="BH10">
        <v>7815923</v>
      </c>
      <c r="BI10">
        <v>7232098</v>
      </c>
      <c r="BJ10">
        <v>7072186</v>
      </c>
      <c r="BK10"/>
      <c r="BL10"/>
      <c r="BM10"/>
      <c r="BN10"/>
      <c r="BO10"/>
      <c r="BP10"/>
      <c r="BQ10"/>
      <c r="BR10"/>
      <c r="BS10"/>
      <c r="BT10"/>
      <c r="BU10"/>
      <c r="BV10"/>
      <c r="BW10"/>
      <c r="BX10"/>
      <c r="BY10"/>
      <c r="BZ10"/>
    </row>
    <row r="11" spans="1:78" x14ac:dyDescent="0.3">
      <c r="A11" t="s">
        <v>71</v>
      </c>
      <c r="B11">
        <v>0</v>
      </c>
      <c r="C11">
        <v>0</v>
      </c>
      <c r="D11">
        <v>0</v>
      </c>
      <c r="E11">
        <v>0</v>
      </c>
      <c r="F11">
        <v>0</v>
      </c>
      <c r="G11">
        <v>0</v>
      </c>
      <c r="H11">
        <v>0</v>
      </c>
      <c r="I11">
        <v>0</v>
      </c>
      <c r="J11">
        <v>0</v>
      </c>
      <c r="K11">
        <v>0</v>
      </c>
      <c r="L11">
        <v>29684404</v>
      </c>
      <c r="M11">
        <v>28859753</v>
      </c>
      <c r="N11">
        <v>0</v>
      </c>
      <c r="O11">
        <v>31537849.390000001</v>
      </c>
      <c r="P11">
        <v>28178451</v>
      </c>
      <c r="Q11">
        <v>27956525</v>
      </c>
      <c r="R11">
        <v>29407105</v>
      </c>
      <c r="S11">
        <v>29570068.390000001</v>
      </c>
      <c r="T11">
        <v>26440566</v>
      </c>
      <c r="U11">
        <v>26014749</v>
      </c>
      <c r="V11">
        <v>0</v>
      </c>
      <c r="W11">
        <v>0</v>
      </c>
      <c r="X11">
        <v>24929014</v>
      </c>
      <c r="Y11">
        <v>24296878</v>
      </c>
      <c r="Z11">
        <v>0</v>
      </c>
      <c r="AA11">
        <v>26704519.920000002</v>
      </c>
      <c r="AB11">
        <v>23087813</v>
      </c>
      <c r="AC11">
        <v>0</v>
      </c>
      <c r="AD11">
        <v>0</v>
      </c>
      <c r="AE11">
        <v>25072218.350000001</v>
      </c>
      <c r="AF11">
        <v>22072286</v>
      </c>
      <c r="AG11">
        <v>21415054</v>
      </c>
      <c r="AH11">
        <v>22111368</v>
      </c>
      <c r="AI11">
        <v>22167148.170000002</v>
      </c>
      <c r="AJ11">
        <v>19350562</v>
      </c>
      <c r="AK11">
        <v>19609044</v>
      </c>
      <c r="AL11">
        <v>19923819</v>
      </c>
      <c r="AM11">
        <v>0</v>
      </c>
      <c r="AN11">
        <v>17326923</v>
      </c>
      <c r="AO11">
        <v>16553733</v>
      </c>
      <c r="AP11">
        <v>9486318</v>
      </c>
      <c r="AQ11">
        <v>9148331.0700000003</v>
      </c>
      <c r="AR11">
        <v>8312716</v>
      </c>
      <c r="AS11">
        <v>8226437</v>
      </c>
      <c r="AT11">
        <v>8338278</v>
      </c>
      <c r="AU11">
        <v>8642208.5800000001</v>
      </c>
      <c r="AV11">
        <v>6519536</v>
      </c>
      <c r="AW11">
        <v>6447579</v>
      </c>
      <c r="AX11">
        <v>6820748</v>
      </c>
      <c r="AY11">
        <v>6517558.8700000001</v>
      </c>
      <c r="AZ11">
        <v>5754042</v>
      </c>
      <c r="BA11">
        <v>5468468</v>
      </c>
      <c r="BB11">
        <v>5725390</v>
      </c>
      <c r="BC11">
        <v>5900343.21</v>
      </c>
      <c r="BD11">
        <v>5275641</v>
      </c>
      <c r="BE11">
        <v>4926677</v>
      </c>
      <c r="BF11">
        <v>0</v>
      </c>
      <c r="BG11">
        <v>0</v>
      </c>
      <c r="BH11">
        <v>0</v>
      </c>
      <c r="BI11">
        <v>0</v>
      </c>
      <c r="BJ11">
        <v>0</v>
      </c>
      <c r="BK11"/>
      <c r="BL11"/>
      <c r="BM11"/>
      <c r="BN11"/>
      <c r="BO11"/>
      <c r="BP11"/>
      <c r="BQ11"/>
      <c r="BR11"/>
      <c r="BS11"/>
      <c r="BT11"/>
      <c r="BU11"/>
      <c r="BV11"/>
      <c r="BW11"/>
      <c r="BX11"/>
      <c r="BY11"/>
      <c r="BZ11"/>
    </row>
    <row r="12" spans="1:78" x14ac:dyDescent="0.3">
      <c r="A12" t="s">
        <v>72</v>
      </c>
      <c r="B12">
        <v>5940</v>
      </c>
      <c r="C12">
        <v>6514.03</v>
      </c>
      <c r="D12">
        <v>3602797</v>
      </c>
      <c r="E12">
        <v>2433433</v>
      </c>
      <c r="F12">
        <v>529663</v>
      </c>
      <c r="G12">
        <v>608936.81000000006</v>
      </c>
      <c r="H12">
        <v>36660</v>
      </c>
      <c r="I12">
        <v>5681</v>
      </c>
      <c r="J12">
        <v>1058086</v>
      </c>
      <c r="K12">
        <v>513.48</v>
      </c>
      <c r="L12">
        <v>43801</v>
      </c>
      <c r="M12">
        <v>0</v>
      </c>
      <c r="N12">
        <v>0</v>
      </c>
      <c r="O12">
        <v>0</v>
      </c>
      <c r="P12">
        <v>0</v>
      </c>
      <c r="Q12">
        <v>0</v>
      </c>
      <c r="R12">
        <v>0</v>
      </c>
      <c r="S12">
        <v>0</v>
      </c>
      <c r="T12">
        <v>0</v>
      </c>
      <c r="U12">
        <v>0</v>
      </c>
      <c r="V12">
        <v>0</v>
      </c>
      <c r="W12">
        <v>0</v>
      </c>
      <c r="X12">
        <v>0</v>
      </c>
      <c r="Y12">
        <v>0</v>
      </c>
      <c r="Z12">
        <v>0</v>
      </c>
      <c r="AA12">
        <v>0</v>
      </c>
      <c r="AB12">
        <v>0</v>
      </c>
      <c r="AC12">
        <v>0</v>
      </c>
      <c r="AD12">
        <v>0</v>
      </c>
      <c r="AE12">
        <v>0</v>
      </c>
      <c r="AF12">
        <v>0</v>
      </c>
      <c r="AG12">
        <v>0</v>
      </c>
      <c r="AH12">
        <v>0</v>
      </c>
      <c r="AI12">
        <v>0</v>
      </c>
      <c r="AJ12">
        <v>0</v>
      </c>
      <c r="AK12">
        <v>0</v>
      </c>
      <c r="AL12">
        <v>0</v>
      </c>
      <c r="AM12">
        <v>0</v>
      </c>
      <c r="AN12">
        <v>0</v>
      </c>
      <c r="AO12">
        <v>0</v>
      </c>
      <c r="AP12">
        <v>0</v>
      </c>
      <c r="AQ12">
        <v>0</v>
      </c>
      <c r="AR12">
        <v>0</v>
      </c>
      <c r="AS12">
        <v>0</v>
      </c>
      <c r="AT12">
        <v>0</v>
      </c>
      <c r="AU12">
        <v>0</v>
      </c>
      <c r="AV12">
        <v>0</v>
      </c>
      <c r="AW12">
        <v>0</v>
      </c>
      <c r="AX12">
        <v>0</v>
      </c>
      <c r="AY12">
        <v>0</v>
      </c>
      <c r="AZ12">
        <v>0</v>
      </c>
      <c r="BA12">
        <v>0</v>
      </c>
      <c r="BB12">
        <v>0</v>
      </c>
      <c r="BC12">
        <v>0</v>
      </c>
      <c r="BD12">
        <v>0</v>
      </c>
      <c r="BE12">
        <v>0</v>
      </c>
      <c r="BF12">
        <v>0</v>
      </c>
      <c r="BG12">
        <v>0</v>
      </c>
      <c r="BH12">
        <v>0</v>
      </c>
      <c r="BI12">
        <v>0</v>
      </c>
      <c r="BJ12">
        <v>0</v>
      </c>
      <c r="BK12"/>
      <c r="BL12"/>
      <c r="BM12"/>
      <c r="BN12"/>
      <c r="BO12"/>
      <c r="BP12"/>
      <c r="BQ12"/>
      <c r="BR12"/>
      <c r="BS12"/>
      <c r="BT12"/>
      <c r="BU12"/>
      <c r="BV12"/>
      <c r="BW12"/>
      <c r="BX12"/>
      <c r="BY12"/>
      <c r="BZ12"/>
    </row>
    <row r="13" spans="1:78" x14ac:dyDescent="0.3">
      <c r="A13" t="s">
        <v>73</v>
      </c>
      <c r="B13">
        <v>501237</v>
      </c>
      <c r="C13">
        <v>242628.47</v>
      </c>
      <c r="D13">
        <v>898160</v>
      </c>
      <c r="E13">
        <v>671462</v>
      </c>
      <c r="F13">
        <v>258397</v>
      </c>
      <c r="G13">
        <v>410481.04</v>
      </c>
      <c r="H13">
        <v>243096</v>
      </c>
      <c r="I13">
        <v>204372</v>
      </c>
      <c r="J13">
        <v>208140</v>
      </c>
      <c r="K13">
        <v>201038.04</v>
      </c>
      <c r="L13">
        <v>179130</v>
      </c>
      <c r="M13">
        <v>216487</v>
      </c>
      <c r="N13">
        <v>239261</v>
      </c>
      <c r="O13">
        <v>419217.41</v>
      </c>
      <c r="P13">
        <v>589728</v>
      </c>
      <c r="Q13">
        <v>602902</v>
      </c>
      <c r="R13">
        <v>455735</v>
      </c>
      <c r="S13">
        <v>487183.21</v>
      </c>
      <c r="T13">
        <v>493573</v>
      </c>
      <c r="U13">
        <v>567644</v>
      </c>
      <c r="V13">
        <v>567757</v>
      </c>
      <c r="W13">
        <v>620614.66</v>
      </c>
      <c r="X13">
        <v>719863</v>
      </c>
      <c r="Y13">
        <v>742891</v>
      </c>
      <c r="Z13">
        <v>561136</v>
      </c>
      <c r="AA13">
        <v>5054012.34</v>
      </c>
      <c r="AB13">
        <v>4347710</v>
      </c>
      <c r="AC13">
        <v>4937687</v>
      </c>
      <c r="AD13">
        <v>6087779</v>
      </c>
      <c r="AE13">
        <v>6091748.6100000003</v>
      </c>
      <c r="AF13">
        <v>5827100</v>
      </c>
      <c r="AG13">
        <v>5924726</v>
      </c>
      <c r="AH13">
        <v>5470877</v>
      </c>
      <c r="AI13">
        <v>6362797.7400000002</v>
      </c>
      <c r="AJ13">
        <v>5838453</v>
      </c>
      <c r="AK13">
        <v>6075107</v>
      </c>
      <c r="AL13">
        <v>5958583</v>
      </c>
      <c r="AM13">
        <v>5939798.2400000002</v>
      </c>
      <c r="AN13">
        <v>6207655</v>
      </c>
      <c r="AO13">
        <v>6004522</v>
      </c>
      <c r="AP13">
        <v>2676015</v>
      </c>
      <c r="AQ13">
        <v>2761475.5</v>
      </c>
      <c r="AR13">
        <v>2583027</v>
      </c>
      <c r="AS13">
        <v>2060991</v>
      </c>
      <c r="AT13">
        <v>2400111</v>
      </c>
      <c r="AU13">
        <v>2690265.32</v>
      </c>
      <c r="AV13">
        <v>1838455</v>
      </c>
      <c r="AW13">
        <v>1605373</v>
      </c>
      <c r="AX13">
        <v>1535870</v>
      </c>
      <c r="AY13">
        <v>2818429.05</v>
      </c>
      <c r="AZ13">
        <v>1122098</v>
      </c>
      <c r="BA13">
        <v>1094733</v>
      </c>
      <c r="BB13">
        <v>1216776</v>
      </c>
      <c r="BC13">
        <v>2421660.7599999998</v>
      </c>
      <c r="BD13">
        <v>1184193</v>
      </c>
      <c r="BE13">
        <v>1168219</v>
      </c>
      <c r="BF13">
        <v>1965155</v>
      </c>
      <c r="BG13">
        <v>2271447</v>
      </c>
      <c r="BH13">
        <v>2191041</v>
      </c>
      <c r="BI13">
        <v>2156568</v>
      </c>
      <c r="BJ13">
        <v>2304008</v>
      </c>
      <c r="BK13"/>
      <c r="BL13"/>
      <c r="BM13"/>
      <c r="BN13"/>
      <c r="BO13"/>
      <c r="BP13"/>
      <c r="BQ13"/>
      <c r="BR13"/>
      <c r="BS13"/>
      <c r="BT13"/>
      <c r="BU13"/>
      <c r="BV13"/>
      <c r="BW13"/>
      <c r="BX13"/>
      <c r="BY13"/>
      <c r="BZ13"/>
    </row>
    <row r="14" spans="1:78" x14ac:dyDescent="0.3">
      <c r="A14" t="s">
        <v>74</v>
      </c>
      <c r="B14">
        <v>501237</v>
      </c>
      <c r="C14">
        <v>242628.47</v>
      </c>
      <c r="D14">
        <v>898160</v>
      </c>
      <c r="E14">
        <v>671462</v>
      </c>
      <c r="F14">
        <v>258397</v>
      </c>
      <c r="G14">
        <v>410481.04</v>
      </c>
      <c r="H14">
        <v>243096</v>
      </c>
      <c r="I14">
        <v>204372</v>
      </c>
      <c r="J14">
        <v>208140</v>
      </c>
      <c r="K14">
        <v>201038.04</v>
      </c>
      <c r="L14">
        <v>179130</v>
      </c>
      <c r="M14">
        <v>216487</v>
      </c>
      <c r="N14">
        <v>239261</v>
      </c>
      <c r="O14">
        <v>419217.41</v>
      </c>
      <c r="P14">
        <v>589728</v>
      </c>
      <c r="Q14">
        <v>602902</v>
      </c>
      <c r="R14">
        <v>455735</v>
      </c>
      <c r="S14">
        <v>487183.21</v>
      </c>
      <c r="T14">
        <v>493573</v>
      </c>
      <c r="U14">
        <v>567644</v>
      </c>
      <c r="V14">
        <v>0</v>
      </c>
      <c r="W14">
        <v>0</v>
      </c>
      <c r="X14">
        <v>719863</v>
      </c>
      <c r="Y14">
        <v>742891</v>
      </c>
      <c r="Z14">
        <v>0</v>
      </c>
      <c r="AA14">
        <v>5054012.34</v>
      </c>
      <c r="AB14">
        <v>4347710</v>
      </c>
      <c r="AC14">
        <v>0</v>
      </c>
      <c r="AD14">
        <v>0</v>
      </c>
      <c r="AE14">
        <v>6091748.6100000003</v>
      </c>
      <c r="AF14">
        <v>5827100</v>
      </c>
      <c r="AG14">
        <v>5924726</v>
      </c>
      <c r="AH14">
        <v>5470877</v>
      </c>
      <c r="AI14">
        <v>6362797.7400000002</v>
      </c>
      <c r="AJ14">
        <v>5838453</v>
      </c>
      <c r="AK14">
        <v>6075107</v>
      </c>
      <c r="AL14">
        <v>5958583</v>
      </c>
      <c r="AM14">
        <v>0</v>
      </c>
      <c r="AN14">
        <v>6207655</v>
      </c>
      <c r="AO14">
        <v>6004522</v>
      </c>
      <c r="AP14">
        <v>2676015</v>
      </c>
      <c r="AQ14">
        <v>2761475.5</v>
      </c>
      <c r="AR14">
        <v>2583027</v>
      </c>
      <c r="AS14">
        <v>2060991</v>
      </c>
      <c r="AT14">
        <v>2400111</v>
      </c>
      <c r="AU14">
        <v>2690265.32</v>
      </c>
      <c r="AV14">
        <v>1838455</v>
      </c>
      <c r="AW14">
        <v>1605373</v>
      </c>
      <c r="AX14">
        <v>1535870</v>
      </c>
      <c r="AY14">
        <v>2818429.05</v>
      </c>
      <c r="AZ14">
        <v>1122098</v>
      </c>
      <c r="BA14">
        <v>1094733</v>
      </c>
      <c r="BB14">
        <v>1216776</v>
      </c>
      <c r="BC14">
        <v>2421660.7599999998</v>
      </c>
      <c r="BD14">
        <v>1184193</v>
      </c>
      <c r="BE14">
        <v>1168219</v>
      </c>
      <c r="BF14">
        <v>0</v>
      </c>
      <c r="BG14">
        <v>0</v>
      </c>
      <c r="BH14">
        <v>0</v>
      </c>
      <c r="BI14">
        <v>0</v>
      </c>
      <c r="BJ14">
        <v>0</v>
      </c>
      <c r="BK14"/>
      <c r="BL14"/>
      <c r="BM14"/>
      <c r="BN14"/>
      <c r="BO14"/>
      <c r="BP14"/>
      <c r="BQ14"/>
      <c r="BR14"/>
      <c r="BS14"/>
      <c r="BT14"/>
      <c r="BU14"/>
      <c r="BV14"/>
      <c r="BW14"/>
      <c r="BX14"/>
      <c r="BY14"/>
      <c r="BZ14"/>
    </row>
    <row r="15" spans="1:78" x14ac:dyDescent="0.3">
      <c r="A15" t="s">
        <v>75</v>
      </c>
      <c r="B15">
        <v>120356787</v>
      </c>
      <c r="C15">
        <v>148955489.06999999</v>
      </c>
      <c r="D15">
        <v>124176834</v>
      </c>
      <c r="E15">
        <v>131987239</v>
      </c>
      <c r="F15">
        <v>155583848</v>
      </c>
      <c r="G15">
        <v>165773112.65000001</v>
      </c>
      <c r="H15">
        <v>68575876</v>
      </c>
      <c r="I15">
        <v>70587225</v>
      </c>
      <c r="J15">
        <v>76822172</v>
      </c>
      <c r="K15">
        <v>81403947.819999993</v>
      </c>
      <c r="L15">
        <v>86983532</v>
      </c>
      <c r="M15">
        <v>66285353</v>
      </c>
      <c r="N15">
        <v>69972520</v>
      </c>
      <c r="O15">
        <v>71923196.420000002</v>
      </c>
      <c r="P15">
        <v>63275900</v>
      </c>
      <c r="Q15">
        <v>68394343</v>
      </c>
      <c r="R15">
        <v>75379308</v>
      </c>
      <c r="S15">
        <v>74993709.200000003</v>
      </c>
      <c r="T15">
        <v>73141024</v>
      </c>
      <c r="U15">
        <v>66291233</v>
      </c>
      <c r="V15">
        <v>76746067</v>
      </c>
      <c r="W15">
        <v>66573268.950000003</v>
      </c>
      <c r="X15">
        <v>63550174</v>
      </c>
      <c r="Y15">
        <v>52188715</v>
      </c>
      <c r="Z15">
        <v>59649203</v>
      </c>
      <c r="AA15">
        <v>69899131.650000006</v>
      </c>
      <c r="AB15">
        <v>62037313</v>
      </c>
      <c r="AC15">
        <v>50335075</v>
      </c>
      <c r="AD15">
        <v>56340481</v>
      </c>
      <c r="AE15">
        <v>56972912.840000004</v>
      </c>
      <c r="AF15">
        <v>46556023</v>
      </c>
      <c r="AG15">
        <v>46904133</v>
      </c>
      <c r="AH15">
        <v>50432978</v>
      </c>
      <c r="AI15">
        <v>64684148.600000001</v>
      </c>
      <c r="AJ15">
        <v>43060699</v>
      </c>
      <c r="AK15">
        <v>43774321</v>
      </c>
      <c r="AL15">
        <v>49723023</v>
      </c>
      <c r="AM15">
        <v>53962577.659999996</v>
      </c>
      <c r="AN15">
        <v>44849223</v>
      </c>
      <c r="AO15">
        <v>60595245</v>
      </c>
      <c r="AP15">
        <v>48591692</v>
      </c>
      <c r="AQ15">
        <v>48854220.100000001</v>
      </c>
      <c r="AR15">
        <v>43383236</v>
      </c>
      <c r="AS15">
        <v>38106860</v>
      </c>
      <c r="AT15">
        <v>40462374</v>
      </c>
      <c r="AU15">
        <v>36404053.960000001</v>
      </c>
      <c r="AV15">
        <v>31125501</v>
      </c>
      <c r="AW15">
        <v>27941118</v>
      </c>
      <c r="AX15">
        <v>32233724</v>
      </c>
      <c r="AY15">
        <v>30712885.199999999</v>
      </c>
      <c r="AZ15">
        <v>26497025</v>
      </c>
      <c r="BA15">
        <v>21625438</v>
      </c>
      <c r="BB15">
        <v>24057702</v>
      </c>
      <c r="BC15">
        <v>23124985.57</v>
      </c>
      <c r="BD15">
        <v>18435698</v>
      </c>
      <c r="BE15">
        <v>17843996</v>
      </c>
      <c r="BF15">
        <v>20240042</v>
      </c>
      <c r="BG15">
        <v>20907009</v>
      </c>
      <c r="BH15">
        <v>22991551</v>
      </c>
      <c r="BI15">
        <v>21579541</v>
      </c>
      <c r="BJ15">
        <v>22000281</v>
      </c>
      <c r="BK15"/>
      <c r="BL15"/>
      <c r="BM15"/>
      <c r="BN15"/>
      <c r="BO15"/>
      <c r="BP15"/>
      <c r="BQ15"/>
      <c r="BR15"/>
      <c r="BS15"/>
      <c r="BT15"/>
      <c r="BU15"/>
      <c r="BV15"/>
      <c r="BW15"/>
      <c r="BX15"/>
      <c r="BY15"/>
      <c r="BZ15"/>
    </row>
    <row r="16" spans="1:78" x14ac:dyDescent="0.3">
      <c r="A16" t="s">
        <v>76</v>
      </c>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row>
    <row r="17" spans="1:78" x14ac:dyDescent="0.3">
      <c r="A17" t="s">
        <v>77</v>
      </c>
      <c r="B17">
        <v>56637</v>
      </c>
      <c r="C17">
        <v>49527.49</v>
      </c>
      <c r="D17">
        <v>17178</v>
      </c>
      <c r="E17">
        <v>17985</v>
      </c>
      <c r="F17">
        <v>18305</v>
      </c>
      <c r="G17">
        <v>224077.94</v>
      </c>
      <c r="H17">
        <v>196384</v>
      </c>
      <c r="I17">
        <v>185353</v>
      </c>
      <c r="J17">
        <v>176702</v>
      </c>
      <c r="K17">
        <v>170938.3</v>
      </c>
      <c r="L17">
        <v>0</v>
      </c>
      <c r="M17">
        <v>0</v>
      </c>
      <c r="N17">
        <v>171108</v>
      </c>
      <c r="O17">
        <v>0</v>
      </c>
      <c r="P17">
        <v>0</v>
      </c>
      <c r="Q17">
        <v>0</v>
      </c>
      <c r="R17">
        <v>0</v>
      </c>
      <c r="S17">
        <v>0</v>
      </c>
      <c r="T17">
        <v>0</v>
      </c>
      <c r="U17">
        <v>0</v>
      </c>
      <c r="V17">
        <v>1418346</v>
      </c>
      <c r="W17">
        <v>1398280.78</v>
      </c>
      <c r="X17">
        <v>0</v>
      </c>
      <c r="Y17">
        <v>0</v>
      </c>
      <c r="Z17">
        <v>1536680</v>
      </c>
      <c r="AA17">
        <v>0</v>
      </c>
      <c r="AB17">
        <v>0</v>
      </c>
      <c r="AC17">
        <v>0</v>
      </c>
      <c r="AD17">
        <v>0</v>
      </c>
      <c r="AE17">
        <v>0</v>
      </c>
      <c r="AF17">
        <v>0</v>
      </c>
      <c r="AG17">
        <v>0</v>
      </c>
      <c r="AH17">
        <v>0</v>
      </c>
      <c r="AI17">
        <v>0</v>
      </c>
      <c r="AJ17">
        <v>0</v>
      </c>
      <c r="AK17">
        <v>0</v>
      </c>
      <c r="AL17">
        <v>0</v>
      </c>
      <c r="AM17">
        <v>0</v>
      </c>
      <c r="AN17">
        <v>0</v>
      </c>
      <c r="AO17">
        <v>0</v>
      </c>
      <c r="AP17">
        <v>0</v>
      </c>
      <c r="AQ17">
        <v>0</v>
      </c>
      <c r="AR17">
        <v>0</v>
      </c>
      <c r="AS17">
        <v>0</v>
      </c>
      <c r="AT17">
        <v>0</v>
      </c>
      <c r="AU17">
        <v>0</v>
      </c>
      <c r="AV17">
        <v>0</v>
      </c>
      <c r="AW17">
        <v>0</v>
      </c>
      <c r="AX17">
        <v>0</v>
      </c>
      <c r="AY17">
        <v>0</v>
      </c>
      <c r="AZ17">
        <v>0</v>
      </c>
      <c r="BA17">
        <v>0</v>
      </c>
      <c r="BB17">
        <v>0</v>
      </c>
      <c r="BC17">
        <v>0</v>
      </c>
      <c r="BD17">
        <v>0</v>
      </c>
      <c r="BE17">
        <v>0</v>
      </c>
      <c r="BF17">
        <v>0</v>
      </c>
      <c r="BG17">
        <v>0</v>
      </c>
      <c r="BH17">
        <v>0</v>
      </c>
      <c r="BI17">
        <v>0</v>
      </c>
      <c r="BJ17">
        <v>0</v>
      </c>
      <c r="BK17"/>
      <c r="BL17"/>
      <c r="BM17"/>
      <c r="BN17"/>
      <c r="BO17"/>
      <c r="BP17"/>
      <c r="BQ17"/>
      <c r="BR17"/>
      <c r="BS17"/>
      <c r="BT17"/>
      <c r="BU17"/>
      <c r="BV17"/>
      <c r="BW17"/>
      <c r="BX17"/>
      <c r="BY17"/>
      <c r="BZ17"/>
    </row>
    <row r="18" spans="1:78" x14ac:dyDescent="0.3">
      <c r="A18" t="s">
        <v>68</v>
      </c>
      <c r="B18">
        <v>0</v>
      </c>
      <c r="C18">
        <v>0</v>
      </c>
      <c r="D18">
        <v>0</v>
      </c>
      <c r="E18">
        <v>0</v>
      </c>
      <c r="F18">
        <v>0</v>
      </c>
      <c r="G18">
        <v>0</v>
      </c>
      <c r="H18">
        <v>0</v>
      </c>
      <c r="I18">
        <v>0</v>
      </c>
      <c r="J18">
        <v>0</v>
      </c>
      <c r="K18">
        <v>170938.3</v>
      </c>
      <c r="L18">
        <v>0</v>
      </c>
      <c r="M18">
        <v>0</v>
      </c>
      <c r="N18">
        <v>171108</v>
      </c>
      <c r="O18">
        <v>0</v>
      </c>
      <c r="P18">
        <v>0</v>
      </c>
      <c r="Q18">
        <v>0</v>
      </c>
      <c r="R18">
        <v>0</v>
      </c>
      <c r="S18">
        <v>0</v>
      </c>
      <c r="T18">
        <v>0</v>
      </c>
      <c r="U18">
        <v>0</v>
      </c>
      <c r="V18">
        <v>0</v>
      </c>
      <c r="W18">
        <v>1398280.78</v>
      </c>
      <c r="X18">
        <v>0</v>
      </c>
      <c r="Y18">
        <v>0</v>
      </c>
      <c r="Z18">
        <v>1536680</v>
      </c>
      <c r="AA18">
        <v>0</v>
      </c>
      <c r="AB18">
        <v>0</v>
      </c>
      <c r="AC18">
        <v>0</v>
      </c>
      <c r="AD18">
        <v>0</v>
      </c>
      <c r="AE18">
        <v>0</v>
      </c>
      <c r="AF18">
        <v>0</v>
      </c>
      <c r="AG18">
        <v>0</v>
      </c>
      <c r="AH18">
        <v>0</v>
      </c>
      <c r="AI18">
        <v>0</v>
      </c>
      <c r="AJ18">
        <v>0</v>
      </c>
      <c r="AK18">
        <v>0</v>
      </c>
      <c r="AL18">
        <v>0</v>
      </c>
      <c r="AM18">
        <v>0</v>
      </c>
      <c r="AN18">
        <v>0</v>
      </c>
      <c r="AO18">
        <v>0</v>
      </c>
      <c r="AP18">
        <v>0</v>
      </c>
      <c r="AQ18">
        <v>0</v>
      </c>
      <c r="AR18">
        <v>0</v>
      </c>
      <c r="AS18">
        <v>0</v>
      </c>
      <c r="AT18">
        <v>0</v>
      </c>
      <c r="AU18">
        <v>0</v>
      </c>
      <c r="AV18">
        <v>0</v>
      </c>
      <c r="AW18">
        <v>0</v>
      </c>
      <c r="AX18">
        <v>0</v>
      </c>
      <c r="AY18">
        <v>0</v>
      </c>
      <c r="AZ18">
        <v>0</v>
      </c>
      <c r="BA18">
        <v>0</v>
      </c>
      <c r="BB18">
        <v>0</v>
      </c>
      <c r="BC18">
        <v>0</v>
      </c>
      <c r="BD18">
        <v>0</v>
      </c>
      <c r="BE18">
        <v>0</v>
      </c>
      <c r="BF18">
        <v>0</v>
      </c>
      <c r="BG18">
        <v>0</v>
      </c>
      <c r="BH18">
        <v>0</v>
      </c>
      <c r="BI18">
        <v>0</v>
      </c>
      <c r="BJ18">
        <v>0</v>
      </c>
      <c r="BK18"/>
      <c r="BL18"/>
      <c r="BM18"/>
      <c r="BN18"/>
      <c r="BO18"/>
      <c r="BP18"/>
      <c r="BQ18"/>
      <c r="BR18"/>
      <c r="BS18"/>
      <c r="BT18"/>
      <c r="BU18"/>
      <c r="BV18"/>
      <c r="BW18"/>
      <c r="BX18"/>
      <c r="BY18"/>
      <c r="BZ18"/>
    </row>
    <row r="19" spans="1:78" x14ac:dyDescent="0.3">
      <c r="A19" t="s">
        <v>78</v>
      </c>
      <c r="B19">
        <v>56637</v>
      </c>
      <c r="C19">
        <v>49527.49</v>
      </c>
      <c r="D19">
        <v>17178</v>
      </c>
      <c r="E19">
        <v>17985</v>
      </c>
      <c r="F19">
        <v>18305</v>
      </c>
      <c r="G19">
        <v>224077.94</v>
      </c>
      <c r="H19">
        <v>196384</v>
      </c>
      <c r="I19">
        <v>185353</v>
      </c>
      <c r="J19">
        <v>176702</v>
      </c>
      <c r="K19">
        <v>0</v>
      </c>
      <c r="L19">
        <v>0</v>
      </c>
      <c r="M19">
        <v>0</v>
      </c>
      <c r="N19">
        <v>0</v>
      </c>
      <c r="O19">
        <v>0</v>
      </c>
      <c r="P19">
        <v>0</v>
      </c>
      <c r="Q19">
        <v>0</v>
      </c>
      <c r="R19">
        <v>0</v>
      </c>
      <c r="S19">
        <v>0</v>
      </c>
      <c r="T19">
        <v>0</v>
      </c>
      <c r="U19">
        <v>0</v>
      </c>
      <c r="V19">
        <v>1418346</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c r="AR19">
        <v>0</v>
      </c>
      <c r="AS19">
        <v>0</v>
      </c>
      <c r="AT19">
        <v>0</v>
      </c>
      <c r="AU19">
        <v>0</v>
      </c>
      <c r="AV19">
        <v>0</v>
      </c>
      <c r="AW19">
        <v>0</v>
      </c>
      <c r="AX19">
        <v>0</v>
      </c>
      <c r="AY19">
        <v>0</v>
      </c>
      <c r="AZ19">
        <v>0</v>
      </c>
      <c r="BA19">
        <v>0</v>
      </c>
      <c r="BB19">
        <v>0</v>
      </c>
      <c r="BC19">
        <v>0</v>
      </c>
      <c r="BD19">
        <v>0</v>
      </c>
      <c r="BE19">
        <v>0</v>
      </c>
      <c r="BF19">
        <v>0</v>
      </c>
      <c r="BG19">
        <v>0</v>
      </c>
      <c r="BH19">
        <v>0</v>
      </c>
      <c r="BI19">
        <v>0</v>
      </c>
      <c r="BJ19">
        <v>0</v>
      </c>
      <c r="BK19"/>
      <c r="BL19"/>
      <c r="BM19"/>
      <c r="BN19"/>
      <c r="BO19"/>
      <c r="BP19"/>
      <c r="BQ19"/>
      <c r="BR19"/>
      <c r="BS19"/>
      <c r="BT19"/>
      <c r="BU19"/>
      <c r="BV19"/>
      <c r="BW19"/>
      <c r="BX19"/>
      <c r="BY19"/>
      <c r="BZ19"/>
    </row>
    <row r="20" spans="1:78" x14ac:dyDescent="0.3">
      <c r="A20" t="s">
        <v>79</v>
      </c>
      <c r="B20">
        <v>1666297</v>
      </c>
      <c r="C20">
        <v>1569717.03</v>
      </c>
      <c r="D20">
        <v>1493938</v>
      </c>
      <c r="E20">
        <v>1560323</v>
      </c>
      <c r="F20">
        <v>960863</v>
      </c>
      <c r="G20">
        <v>822862.63</v>
      </c>
      <c r="H20">
        <v>200613</v>
      </c>
      <c r="I20">
        <v>200613</v>
      </c>
      <c r="J20">
        <v>200613</v>
      </c>
      <c r="K20">
        <v>34000</v>
      </c>
      <c r="L20">
        <v>34000</v>
      </c>
      <c r="M20">
        <v>34000</v>
      </c>
      <c r="N20">
        <v>34000</v>
      </c>
      <c r="O20">
        <v>34000</v>
      </c>
      <c r="P20">
        <v>34000</v>
      </c>
      <c r="Q20">
        <v>34000</v>
      </c>
      <c r="R20">
        <v>34000</v>
      </c>
      <c r="S20">
        <v>34000</v>
      </c>
      <c r="T20">
        <v>34000</v>
      </c>
      <c r="U20">
        <v>34000</v>
      </c>
      <c r="V20">
        <v>34000</v>
      </c>
      <c r="W20">
        <v>34000</v>
      </c>
      <c r="X20">
        <v>34000</v>
      </c>
      <c r="Y20">
        <v>34000</v>
      </c>
      <c r="Z20">
        <v>34000</v>
      </c>
      <c r="AA20">
        <v>34000</v>
      </c>
      <c r="AB20">
        <v>34000</v>
      </c>
      <c r="AC20">
        <v>34000</v>
      </c>
      <c r="AD20">
        <v>24000</v>
      </c>
      <c r="AE20">
        <v>24000</v>
      </c>
      <c r="AF20">
        <v>24000</v>
      </c>
      <c r="AG20">
        <v>24000</v>
      </c>
      <c r="AH20">
        <v>24000</v>
      </c>
      <c r="AI20">
        <v>24000</v>
      </c>
      <c r="AJ20">
        <v>24000</v>
      </c>
      <c r="AK20">
        <v>24000</v>
      </c>
      <c r="AL20">
        <v>24000</v>
      </c>
      <c r="AM20">
        <v>24000</v>
      </c>
      <c r="AN20">
        <v>24000</v>
      </c>
      <c r="AO20">
        <v>24000</v>
      </c>
      <c r="AP20">
        <v>24000</v>
      </c>
      <c r="AQ20">
        <v>24000</v>
      </c>
      <c r="AR20">
        <v>24000</v>
      </c>
      <c r="AS20">
        <v>24000</v>
      </c>
      <c r="AT20">
        <v>24000</v>
      </c>
      <c r="AU20">
        <v>18000</v>
      </c>
      <c r="AV20">
        <v>6000</v>
      </c>
      <c r="AW20">
        <v>6000</v>
      </c>
      <c r="AX20">
        <v>0</v>
      </c>
      <c r="AY20">
        <v>0</v>
      </c>
      <c r="AZ20">
        <v>0</v>
      </c>
      <c r="BA20">
        <v>4027852</v>
      </c>
      <c r="BB20">
        <v>5716007</v>
      </c>
      <c r="BC20">
        <v>5821112.9800000004</v>
      </c>
      <c r="BD20">
        <v>5780133</v>
      </c>
      <c r="BE20">
        <v>4598739</v>
      </c>
      <c r="BF20">
        <v>0</v>
      </c>
      <c r="BG20">
        <v>0</v>
      </c>
      <c r="BH20">
        <v>0</v>
      </c>
      <c r="BI20">
        <v>0</v>
      </c>
      <c r="BJ20">
        <v>0</v>
      </c>
      <c r="BK20"/>
      <c r="BL20"/>
      <c r="BM20"/>
      <c r="BN20"/>
      <c r="BO20"/>
      <c r="BP20"/>
      <c r="BQ20"/>
      <c r="BR20"/>
      <c r="BS20"/>
      <c r="BT20"/>
      <c r="BU20"/>
      <c r="BV20"/>
      <c r="BW20"/>
      <c r="BX20"/>
      <c r="BY20"/>
      <c r="BZ20"/>
    </row>
    <row r="21" spans="1:78" x14ac:dyDescent="0.3">
      <c r="A21" t="s">
        <v>80</v>
      </c>
      <c r="B21">
        <v>0</v>
      </c>
      <c r="C21">
        <v>0</v>
      </c>
      <c r="D21">
        <v>0</v>
      </c>
      <c r="E21">
        <v>0</v>
      </c>
      <c r="F21">
        <v>0</v>
      </c>
      <c r="G21">
        <v>0</v>
      </c>
      <c r="H21">
        <v>0</v>
      </c>
      <c r="I21">
        <v>0</v>
      </c>
      <c r="J21">
        <v>0</v>
      </c>
      <c r="K21">
        <v>0</v>
      </c>
      <c r="L21">
        <v>0</v>
      </c>
      <c r="M21">
        <v>0</v>
      </c>
      <c r="N21">
        <v>0</v>
      </c>
      <c r="O21">
        <v>0</v>
      </c>
      <c r="P21">
        <v>0</v>
      </c>
      <c r="Q21">
        <v>0</v>
      </c>
      <c r="R21">
        <v>0</v>
      </c>
      <c r="S21">
        <v>0</v>
      </c>
      <c r="T21">
        <v>0</v>
      </c>
      <c r="U21">
        <v>0</v>
      </c>
      <c r="V21">
        <v>0</v>
      </c>
      <c r="W21">
        <v>0</v>
      </c>
      <c r="X21">
        <v>0</v>
      </c>
      <c r="Y21">
        <v>0</v>
      </c>
      <c r="Z21">
        <v>0</v>
      </c>
      <c r="AA21">
        <v>0</v>
      </c>
      <c r="AB21">
        <v>0</v>
      </c>
      <c r="AC21">
        <v>0</v>
      </c>
      <c r="AD21">
        <v>0</v>
      </c>
      <c r="AE21">
        <v>0</v>
      </c>
      <c r="AF21">
        <v>0</v>
      </c>
      <c r="AG21">
        <v>0</v>
      </c>
      <c r="AH21">
        <v>0</v>
      </c>
      <c r="AI21">
        <v>0</v>
      </c>
      <c r="AJ21">
        <v>0</v>
      </c>
      <c r="AK21">
        <v>0</v>
      </c>
      <c r="AL21">
        <v>0</v>
      </c>
      <c r="AM21">
        <v>0</v>
      </c>
      <c r="AN21">
        <v>0</v>
      </c>
      <c r="AO21">
        <v>0</v>
      </c>
      <c r="AP21">
        <v>0</v>
      </c>
      <c r="AQ21">
        <v>0</v>
      </c>
      <c r="AR21">
        <v>0</v>
      </c>
      <c r="AS21">
        <v>0</v>
      </c>
      <c r="AT21">
        <v>0</v>
      </c>
      <c r="AU21">
        <v>0</v>
      </c>
      <c r="AV21">
        <v>0</v>
      </c>
      <c r="AW21">
        <v>0</v>
      </c>
      <c r="AX21">
        <v>0</v>
      </c>
      <c r="AY21">
        <v>0</v>
      </c>
      <c r="AZ21">
        <v>0</v>
      </c>
      <c r="BA21">
        <v>0</v>
      </c>
      <c r="BB21">
        <v>5716007</v>
      </c>
      <c r="BC21">
        <v>5821112.9800000004</v>
      </c>
      <c r="BD21">
        <v>5780133</v>
      </c>
      <c r="BE21">
        <v>4598739</v>
      </c>
      <c r="BF21">
        <v>0</v>
      </c>
      <c r="BG21">
        <v>0</v>
      </c>
      <c r="BH21">
        <v>0</v>
      </c>
      <c r="BI21">
        <v>0</v>
      </c>
      <c r="BJ21">
        <v>0</v>
      </c>
      <c r="BK21"/>
      <c r="BL21"/>
      <c r="BM21"/>
      <c r="BN21"/>
      <c r="BO21"/>
      <c r="BP21"/>
      <c r="BQ21"/>
      <c r="BR21"/>
      <c r="BS21"/>
      <c r="BT21"/>
      <c r="BU21"/>
      <c r="BV21"/>
      <c r="BW21"/>
      <c r="BX21"/>
      <c r="BY21"/>
      <c r="BZ21"/>
    </row>
    <row r="22" spans="1:78" x14ac:dyDescent="0.3">
      <c r="A22" t="s">
        <v>81</v>
      </c>
      <c r="B22">
        <v>1666297</v>
      </c>
      <c r="C22">
        <v>1569717.03</v>
      </c>
      <c r="D22">
        <v>1493938</v>
      </c>
      <c r="E22">
        <v>1560323</v>
      </c>
      <c r="F22">
        <v>960863</v>
      </c>
      <c r="G22">
        <v>822862.63</v>
      </c>
      <c r="H22">
        <v>200613</v>
      </c>
      <c r="I22">
        <v>200613</v>
      </c>
      <c r="J22">
        <v>200613</v>
      </c>
      <c r="K22">
        <v>34000</v>
      </c>
      <c r="L22">
        <v>34000</v>
      </c>
      <c r="M22">
        <v>34000</v>
      </c>
      <c r="N22">
        <v>34000</v>
      </c>
      <c r="O22">
        <v>34000</v>
      </c>
      <c r="P22">
        <v>34000</v>
      </c>
      <c r="Q22">
        <v>34000</v>
      </c>
      <c r="R22">
        <v>34000</v>
      </c>
      <c r="S22">
        <v>34000</v>
      </c>
      <c r="T22">
        <v>34000</v>
      </c>
      <c r="U22">
        <v>34000</v>
      </c>
      <c r="V22">
        <v>34000</v>
      </c>
      <c r="W22">
        <v>34000</v>
      </c>
      <c r="X22">
        <v>34000</v>
      </c>
      <c r="Y22">
        <v>34000</v>
      </c>
      <c r="Z22">
        <v>34000</v>
      </c>
      <c r="AA22">
        <v>34000</v>
      </c>
      <c r="AB22">
        <v>34000</v>
      </c>
      <c r="AC22">
        <v>34000</v>
      </c>
      <c r="AD22">
        <v>24000</v>
      </c>
      <c r="AE22">
        <v>24000</v>
      </c>
      <c r="AF22">
        <v>24000</v>
      </c>
      <c r="AG22">
        <v>24000</v>
      </c>
      <c r="AH22">
        <v>24000</v>
      </c>
      <c r="AI22">
        <v>24000</v>
      </c>
      <c r="AJ22">
        <v>24000</v>
      </c>
      <c r="AK22">
        <v>24000</v>
      </c>
      <c r="AL22">
        <v>24000</v>
      </c>
      <c r="AM22">
        <v>24000</v>
      </c>
      <c r="AN22">
        <v>24000</v>
      </c>
      <c r="AO22">
        <v>24000</v>
      </c>
      <c r="AP22">
        <v>24000</v>
      </c>
      <c r="AQ22">
        <v>24000</v>
      </c>
      <c r="AR22">
        <v>24000</v>
      </c>
      <c r="AS22">
        <v>24000</v>
      </c>
      <c r="AT22">
        <v>24000</v>
      </c>
      <c r="AU22">
        <v>18000</v>
      </c>
      <c r="AV22">
        <v>6000</v>
      </c>
      <c r="AW22">
        <v>6000</v>
      </c>
      <c r="AX22">
        <v>0</v>
      </c>
      <c r="AY22">
        <v>0</v>
      </c>
      <c r="AZ22">
        <v>0</v>
      </c>
      <c r="BA22">
        <v>4027852</v>
      </c>
      <c r="BB22">
        <v>0</v>
      </c>
      <c r="BC22">
        <v>0</v>
      </c>
      <c r="BD22">
        <v>0</v>
      </c>
      <c r="BE22">
        <v>0</v>
      </c>
      <c r="BF22">
        <v>0</v>
      </c>
      <c r="BG22">
        <v>0</v>
      </c>
      <c r="BH22">
        <v>0</v>
      </c>
      <c r="BI22">
        <v>0</v>
      </c>
      <c r="BJ22">
        <v>0</v>
      </c>
      <c r="BK22"/>
      <c r="BL22"/>
      <c r="BM22"/>
      <c r="BN22"/>
      <c r="BO22"/>
      <c r="BP22"/>
      <c r="BQ22"/>
      <c r="BR22"/>
      <c r="BS22"/>
      <c r="BT22"/>
      <c r="BU22"/>
      <c r="BV22"/>
      <c r="BW22"/>
      <c r="BX22"/>
      <c r="BY22"/>
      <c r="BZ22"/>
    </row>
    <row r="23" spans="1:78" x14ac:dyDescent="0.3">
      <c r="A23" t="s">
        <v>82</v>
      </c>
      <c r="B23">
        <v>0</v>
      </c>
      <c r="C23">
        <v>0</v>
      </c>
      <c r="D23">
        <v>0</v>
      </c>
      <c r="E23">
        <v>0</v>
      </c>
      <c r="F23">
        <v>0</v>
      </c>
      <c r="G23">
        <v>0</v>
      </c>
      <c r="H23">
        <v>0</v>
      </c>
      <c r="I23">
        <v>0</v>
      </c>
      <c r="J23">
        <v>0</v>
      </c>
      <c r="K23">
        <v>2041.8</v>
      </c>
      <c r="L23">
        <v>2042</v>
      </c>
      <c r="M23">
        <v>2042</v>
      </c>
      <c r="N23">
        <v>2042</v>
      </c>
      <c r="O23">
        <v>2041.8</v>
      </c>
      <c r="P23">
        <v>2453</v>
      </c>
      <c r="Q23">
        <v>989</v>
      </c>
      <c r="R23">
        <v>989</v>
      </c>
      <c r="S23">
        <v>988.48</v>
      </c>
      <c r="T23">
        <v>989</v>
      </c>
      <c r="U23">
        <v>989</v>
      </c>
      <c r="V23">
        <v>989</v>
      </c>
      <c r="W23">
        <v>411.58</v>
      </c>
      <c r="X23">
        <v>412</v>
      </c>
      <c r="Y23">
        <v>412</v>
      </c>
      <c r="Z23">
        <v>412</v>
      </c>
      <c r="AA23">
        <v>411.58</v>
      </c>
      <c r="AB23">
        <v>412</v>
      </c>
      <c r="AC23">
        <v>412</v>
      </c>
      <c r="AD23">
        <v>412</v>
      </c>
      <c r="AE23">
        <v>411.58</v>
      </c>
      <c r="AF23">
        <v>412</v>
      </c>
      <c r="AG23">
        <v>412</v>
      </c>
      <c r="AH23">
        <v>412</v>
      </c>
      <c r="AI23">
        <v>100411.58</v>
      </c>
      <c r="AJ23">
        <v>100412</v>
      </c>
      <c r="AK23">
        <v>101112</v>
      </c>
      <c r="AL23">
        <v>101112</v>
      </c>
      <c r="AM23">
        <v>101111.58</v>
      </c>
      <c r="AN23">
        <v>101112</v>
      </c>
      <c r="AO23">
        <v>101112</v>
      </c>
      <c r="AP23">
        <v>2191111</v>
      </c>
      <c r="AQ23">
        <v>2191111.58</v>
      </c>
      <c r="AR23">
        <v>2091112</v>
      </c>
      <c r="AS23">
        <v>2141112</v>
      </c>
      <c r="AT23">
        <v>1941112</v>
      </c>
      <c r="AU23">
        <v>1741111.58</v>
      </c>
      <c r="AV23">
        <v>1743866</v>
      </c>
      <c r="AW23">
        <v>1740700</v>
      </c>
      <c r="AX23">
        <v>990883</v>
      </c>
      <c r="AY23">
        <v>690883.16</v>
      </c>
      <c r="AZ23">
        <v>600883</v>
      </c>
      <c r="BA23">
        <v>100183</v>
      </c>
      <c r="BB23">
        <v>100183</v>
      </c>
      <c r="BC23">
        <v>50000</v>
      </c>
      <c r="BD23">
        <v>50000</v>
      </c>
      <c r="BE23">
        <v>0</v>
      </c>
      <c r="BF23">
        <v>4801808</v>
      </c>
      <c r="BG23">
        <v>4725612</v>
      </c>
      <c r="BH23">
        <v>0</v>
      </c>
      <c r="BI23">
        <v>0</v>
      </c>
      <c r="BJ23">
        <v>0</v>
      </c>
      <c r="BK23"/>
      <c r="BL23"/>
      <c r="BM23"/>
      <c r="BN23"/>
      <c r="BO23"/>
      <c r="BP23"/>
      <c r="BQ23"/>
      <c r="BR23"/>
      <c r="BS23"/>
      <c r="BT23"/>
      <c r="BU23"/>
      <c r="BV23"/>
      <c r="BW23"/>
      <c r="BX23"/>
      <c r="BY23"/>
      <c r="BZ23"/>
    </row>
    <row r="24" spans="1:78" x14ac:dyDescent="0.3">
      <c r="A24" t="s">
        <v>83</v>
      </c>
      <c r="B24">
        <v>14516715</v>
      </c>
      <c r="C24">
        <v>14387705.73</v>
      </c>
      <c r="D24">
        <v>14331148</v>
      </c>
      <c r="E24">
        <v>14220804</v>
      </c>
      <c r="F24">
        <v>14138689</v>
      </c>
      <c r="G24">
        <v>14014839.880000001</v>
      </c>
      <c r="H24">
        <v>85475652</v>
      </c>
      <c r="I24">
        <v>85484576</v>
      </c>
      <c r="J24">
        <v>85582762</v>
      </c>
      <c r="K24">
        <v>85552404.609999999</v>
      </c>
      <c r="L24">
        <v>0</v>
      </c>
      <c r="M24">
        <v>0</v>
      </c>
      <c r="N24">
        <v>252000</v>
      </c>
      <c r="O24">
        <v>0</v>
      </c>
      <c r="P24">
        <v>0</v>
      </c>
      <c r="Q24">
        <v>0</v>
      </c>
      <c r="R24">
        <v>0</v>
      </c>
      <c r="S24">
        <v>0</v>
      </c>
      <c r="T24">
        <v>0</v>
      </c>
      <c r="U24">
        <v>0</v>
      </c>
      <c r="V24">
        <v>0</v>
      </c>
      <c r="W24">
        <v>0</v>
      </c>
      <c r="X24">
        <v>0</v>
      </c>
      <c r="Y24">
        <v>0</v>
      </c>
      <c r="Z24">
        <v>0</v>
      </c>
      <c r="AA24">
        <v>0</v>
      </c>
      <c r="AB24">
        <v>0</v>
      </c>
      <c r="AC24">
        <v>0</v>
      </c>
      <c r="AD24">
        <v>0</v>
      </c>
      <c r="AE24">
        <v>0</v>
      </c>
      <c r="AF24">
        <v>0</v>
      </c>
      <c r="AG24">
        <v>0</v>
      </c>
      <c r="AH24">
        <v>0</v>
      </c>
      <c r="AI24">
        <v>0</v>
      </c>
      <c r="AJ24">
        <v>0</v>
      </c>
      <c r="AK24">
        <v>0</v>
      </c>
      <c r="AL24">
        <v>0</v>
      </c>
      <c r="AM24">
        <v>0</v>
      </c>
      <c r="AN24">
        <v>0</v>
      </c>
      <c r="AO24">
        <v>0</v>
      </c>
      <c r="AP24">
        <v>0</v>
      </c>
      <c r="AQ24">
        <v>0</v>
      </c>
      <c r="AR24">
        <v>0</v>
      </c>
      <c r="AS24">
        <v>0</v>
      </c>
      <c r="AT24">
        <v>0</v>
      </c>
      <c r="AU24">
        <v>0</v>
      </c>
      <c r="AV24">
        <v>0</v>
      </c>
      <c r="AW24">
        <v>0</v>
      </c>
      <c r="AX24">
        <v>0</v>
      </c>
      <c r="AY24">
        <v>0</v>
      </c>
      <c r="AZ24">
        <v>0</v>
      </c>
      <c r="BA24">
        <v>0</v>
      </c>
      <c r="BB24">
        <v>0</v>
      </c>
      <c r="BC24">
        <v>0</v>
      </c>
      <c r="BD24">
        <v>0</v>
      </c>
      <c r="BE24">
        <v>0</v>
      </c>
      <c r="BF24">
        <v>0</v>
      </c>
      <c r="BG24">
        <v>0</v>
      </c>
      <c r="BH24">
        <v>0</v>
      </c>
      <c r="BI24">
        <v>0</v>
      </c>
      <c r="BJ24">
        <v>0</v>
      </c>
      <c r="BK24"/>
      <c r="BL24"/>
      <c r="BM24"/>
      <c r="BN24"/>
      <c r="BO24"/>
      <c r="BP24"/>
      <c r="BQ24"/>
      <c r="BR24"/>
      <c r="BS24"/>
      <c r="BT24"/>
      <c r="BU24"/>
      <c r="BV24"/>
      <c r="BW24"/>
      <c r="BX24"/>
      <c r="BY24"/>
      <c r="BZ24"/>
    </row>
    <row r="25" spans="1:78" x14ac:dyDescent="0.3">
      <c r="A25" t="s">
        <v>84</v>
      </c>
      <c r="B25">
        <v>9080296</v>
      </c>
      <c r="C25">
        <v>9053162.4000000004</v>
      </c>
      <c r="D25">
        <v>9080674</v>
      </c>
      <c r="E25">
        <v>9110283</v>
      </c>
      <c r="F25">
        <v>9123165</v>
      </c>
      <c r="G25">
        <v>9139468.3599999994</v>
      </c>
      <c r="H25">
        <v>85475652</v>
      </c>
      <c r="I25">
        <v>85484576</v>
      </c>
      <c r="J25">
        <v>85582762</v>
      </c>
      <c r="K25">
        <v>0</v>
      </c>
      <c r="L25">
        <v>0</v>
      </c>
      <c r="M25">
        <v>0</v>
      </c>
      <c r="N25">
        <v>0</v>
      </c>
      <c r="O25">
        <v>0</v>
      </c>
      <c r="P25">
        <v>0</v>
      </c>
      <c r="Q25">
        <v>0</v>
      </c>
      <c r="R25">
        <v>0</v>
      </c>
      <c r="S25">
        <v>0</v>
      </c>
      <c r="T25">
        <v>0</v>
      </c>
      <c r="U25">
        <v>0</v>
      </c>
      <c r="V25">
        <v>0</v>
      </c>
      <c r="W25">
        <v>0</v>
      </c>
      <c r="X25">
        <v>0</v>
      </c>
      <c r="Y25">
        <v>0</v>
      </c>
      <c r="Z25">
        <v>0</v>
      </c>
      <c r="AA25">
        <v>0</v>
      </c>
      <c r="AB25">
        <v>0</v>
      </c>
      <c r="AC25">
        <v>0</v>
      </c>
      <c r="AD25">
        <v>0</v>
      </c>
      <c r="AE25">
        <v>0</v>
      </c>
      <c r="AF25">
        <v>0</v>
      </c>
      <c r="AG25">
        <v>0</v>
      </c>
      <c r="AH25">
        <v>0</v>
      </c>
      <c r="AI25">
        <v>0</v>
      </c>
      <c r="AJ25">
        <v>0</v>
      </c>
      <c r="AK25">
        <v>0</v>
      </c>
      <c r="AL25">
        <v>0</v>
      </c>
      <c r="AM25">
        <v>0</v>
      </c>
      <c r="AN25">
        <v>0</v>
      </c>
      <c r="AO25">
        <v>0</v>
      </c>
      <c r="AP25">
        <v>0</v>
      </c>
      <c r="AQ25">
        <v>0</v>
      </c>
      <c r="AR25">
        <v>0</v>
      </c>
      <c r="AS25">
        <v>0</v>
      </c>
      <c r="AT25">
        <v>0</v>
      </c>
      <c r="AU25">
        <v>0</v>
      </c>
      <c r="AV25">
        <v>0</v>
      </c>
      <c r="AW25">
        <v>0</v>
      </c>
      <c r="AX25">
        <v>0</v>
      </c>
      <c r="AY25">
        <v>0</v>
      </c>
      <c r="AZ25">
        <v>0</v>
      </c>
      <c r="BA25">
        <v>0</v>
      </c>
      <c r="BB25">
        <v>0</v>
      </c>
      <c r="BC25">
        <v>0</v>
      </c>
      <c r="BD25">
        <v>0</v>
      </c>
      <c r="BE25">
        <v>0</v>
      </c>
      <c r="BF25">
        <v>0</v>
      </c>
      <c r="BG25">
        <v>0</v>
      </c>
      <c r="BH25">
        <v>0</v>
      </c>
      <c r="BI25">
        <v>0</v>
      </c>
      <c r="BJ25">
        <v>0</v>
      </c>
      <c r="BK25"/>
      <c r="BL25"/>
      <c r="BM25"/>
      <c r="BN25"/>
      <c r="BO25"/>
      <c r="BP25"/>
      <c r="BQ25"/>
      <c r="BR25"/>
      <c r="BS25"/>
      <c r="BT25"/>
      <c r="BU25"/>
      <c r="BV25"/>
      <c r="BW25"/>
      <c r="BX25"/>
      <c r="BY25"/>
      <c r="BZ25"/>
    </row>
    <row r="26" spans="1:78" x14ac:dyDescent="0.3">
      <c r="A26" t="s">
        <v>85</v>
      </c>
      <c r="B26">
        <v>5436419</v>
      </c>
      <c r="C26">
        <v>5334543.33</v>
      </c>
      <c r="D26">
        <v>5250474</v>
      </c>
      <c r="E26">
        <v>5110521</v>
      </c>
      <c r="F26">
        <v>5015524</v>
      </c>
      <c r="G26">
        <v>4875371.5199999996</v>
      </c>
      <c r="H26">
        <v>0</v>
      </c>
      <c r="I26">
        <v>0</v>
      </c>
      <c r="J26">
        <v>0</v>
      </c>
      <c r="K26">
        <v>0</v>
      </c>
      <c r="L26">
        <v>0</v>
      </c>
      <c r="M26">
        <v>0</v>
      </c>
      <c r="N26">
        <v>0</v>
      </c>
      <c r="O26">
        <v>0</v>
      </c>
      <c r="P26">
        <v>0</v>
      </c>
      <c r="Q26">
        <v>0</v>
      </c>
      <c r="R26">
        <v>0</v>
      </c>
      <c r="S26">
        <v>0</v>
      </c>
      <c r="T26">
        <v>0</v>
      </c>
      <c r="U26">
        <v>0</v>
      </c>
      <c r="V26">
        <v>0</v>
      </c>
      <c r="W26">
        <v>0</v>
      </c>
      <c r="X26">
        <v>0</v>
      </c>
      <c r="Y26">
        <v>0</v>
      </c>
      <c r="Z26">
        <v>0</v>
      </c>
      <c r="AA26">
        <v>0</v>
      </c>
      <c r="AB26">
        <v>0</v>
      </c>
      <c r="AC26">
        <v>0</v>
      </c>
      <c r="AD26">
        <v>0</v>
      </c>
      <c r="AE26">
        <v>0</v>
      </c>
      <c r="AF26">
        <v>0</v>
      </c>
      <c r="AG26">
        <v>0</v>
      </c>
      <c r="AH26">
        <v>0</v>
      </c>
      <c r="AI26">
        <v>0</v>
      </c>
      <c r="AJ26">
        <v>0</v>
      </c>
      <c r="AK26">
        <v>0</v>
      </c>
      <c r="AL26">
        <v>0</v>
      </c>
      <c r="AM26">
        <v>0</v>
      </c>
      <c r="AN26">
        <v>0</v>
      </c>
      <c r="AO26">
        <v>0</v>
      </c>
      <c r="AP26">
        <v>0</v>
      </c>
      <c r="AQ26">
        <v>0</v>
      </c>
      <c r="AR26">
        <v>0</v>
      </c>
      <c r="AS26">
        <v>0</v>
      </c>
      <c r="AT26">
        <v>0</v>
      </c>
      <c r="AU26">
        <v>0</v>
      </c>
      <c r="AV26">
        <v>0</v>
      </c>
      <c r="AW26">
        <v>0</v>
      </c>
      <c r="AX26">
        <v>0</v>
      </c>
      <c r="AY26">
        <v>0</v>
      </c>
      <c r="AZ26">
        <v>0</v>
      </c>
      <c r="BA26">
        <v>0</v>
      </c>
      <c r="BB26">
        <v>0</v>
      </c>
      <c r="BC26">
        <v>0</v>
      </c>
      <c r="BD26">
        <v>0</v>
      </c>
      <c r="BE26">
        <v>0</v>
      </c>
      <c r="BF26">
        <v>0</v>
      </c>
      <c r="BG26">
        <v>0</v>
      </c>
      <c r="BH26">
        <v>0</v>
      </c>
      <c r="BI26">
        <v>0</v>
      </c>
      <c r="BJ26">
        <v>0</v>
      </c>
      <c r="BK26"/>
      <c r="BL26"/>
      <c r="BM26"/>
      <c r="BN26"/>
      <c r="BO26"/>
      <c r="BP26"/>
      <c r="BQ26"/>
      <c r="BR26"/>
      <c r="BS26"/>
      <c r="BT26"/>
      <c r="BU26"/>
      <c r="BV26"/>
      <c r="BW26"/>
      <c r="BX26"/>
      <c r="BY26"/>
      <c r="BZ26"/>
    </row>
    <row r="27" spans="1:78" x14ac:dyDescent="0.3">
      <c r="A27" t="s">
        <v>86</v>
      </c>
      <c r="B27">
        <v>0</v>
      </c>
      <c r="C27">
        <v>0</v>
      </c>
      <c r="D27">
        <v>0</v>
      </c>
      <c r="E27">
        <v>0</v>
      </c>
      <c r="F27">
        <v>0</v>
      </c>
      <c r="G27">
        <v>0</v>
      </c>
      <c r="H27">
        <v>0</v>
      </c>
      <c r="I27">
        <v>0</v>
      </c>
      <c r="J27">
        <v>0</v>
      </c>
      <c r="K27">
        <v>0</v>
      </c>
      <c r="L27">
        <v>373705</v>
      </c>
      <c r="M27">
        <v>0</v>
      </c>
      <c r="N27">
        <v>0</v>
      </c>
      <c r="O27">
        <v>0</v>
      </c>
      <c r="P27">
        <v>0</v>
      </c>
      <c r="Q27">
        <v>0</v>
      </c>
      <c r="R27">
        <v>0</v>
      </c>
      <c r="S27">
        <v>0</v>
      </c>
      <c r="T27">
        <v>0</v>
      </c>
      <c r="U27">
        <v>0</v>
      </c>
      <c r="V27">
        <v>0</v>
      </c>
      <c r="W27">
        <v>0</v>
      </c>
      <c r="X27">
        <v>0</v>
      </c>
      <c r="Y27">
        <v>0</v>
      </c>
      <c r="Z27">
        <v>0</v>
      </c>
      <c r="AA27">
        <v>0</v>
      </c>
      <c r="AB27">
        <v>0</v>
      </c>
      <c r="AC27">
        <v>0</v>
      </c>
      <c r="AD27">
        <v>0</v>
      </c>
      <c r="AE27">
        <v>0</v>
      </c>
      <c r="AF27">
        <v>0</v>
      </c>
      <c r="AG27">
        <v>0</v>
      </c>
      <c r="AH27">
        <v>0</v>
      </c>
      <c r="AI27">
        <v>0</v>
      </c>
      <c r="AJ27">
        <v>0</v>
      </c>
      <c r="AK27">
        <v>0</v>
      </c>
      <c r="AL27">
        <v>0</v>
      </c>
      <c r="AM27">
        <v>0</v>
      </c>
      <c r="AN27">
        <v>0</v>
      </c>
      <c r="AO27">
        <v>0</v>
      </c>
      <c r="AP27">
        <v>0</v>
      </c>
      <c r="AQ27">
        <v>0</v>
      </c>
      <c r="AR27">
        <v>0</v>
      </c>
      <c r="AS27">
        <v>0</v>
      </c>
      <c r="AT27">
        <v>0</v>
      </c>
      <c r="AU27">
        <v>0</v>
      </c>
      <c r="AV27">
        <v>0</v>
      </c>
      <c r="AW27">
        <v>0</v>
      </c>
      <c r="AX27">
        <v>0</v>
      </c>
      <c r="AY27">
        <v>0</v>
      </c>
      <c r="AZ27">
        <v>0</v>
      </c>
      <c r="BA27">
        <v>0</v>
      </c>
      <c r="BB27">
        <v>0</v>
      </c>
      <c r="BC27">
        <v>0</v>
      </c>
      <c r="BD27">
        <v>0</v>
      </c>
      <c r="BE27">
        <v>0</v>
      </c>
      <c r="BF27">
        <v>0</v>
      </c>
      <c r="BG27">
        <v>0</v>
      </c>
      <c r="BH27">
        <v>0</v>
      </c>
      <c r="BI27">
        <v>0</v>
      </c>
      <c r="BJ27">
        <v>0</v>
      </c>
      <c r="BK27"/>
      <c r="BL27"/>
      <c r="BM27"/>
      <c r="BN27"/>
      <c r="BO27"/>
      <c r="BP27"/>
      <c r="BQ27"/>
      <c r="BR27"/>
      <c r="BS27"/>
      <c r="BT27"/>
      <c r="BU27"/>
      <c r="BV27"/>
      <c r="BW27"/>
      <c r="BX27"/>
      <c r="BY27"/>
      <c r="BZ27"/>
    </row>
    <row r="28" spans="1:78" x14ac:dyDescent="0.3">
      <c r="A28" t="s">
        <v>87</v>
      </c>
      <c r="B28">
        <v>0</v>
      </c>
      <c r="C28">
        <v>0</v>
      </c>
      <c r="D28">
        <v>378727</v>
      </c>
      <c r="E28">
        <v>92407</v>
      </c>
      <c r="F28">
        <v>0</v>
      </c>
      <c r="G28">
        <v>0</v>
      </c>
      <c r="H28">
        <v>0</v>
      </c>
      <c r="I28">
        <v>0</v>
      </c>
      <c r="J28">
        <v>0</v>
      </c>
      <c r="K28">
        <v>0</v>
      </c>
      <c r="L28">
        <v>0</v>
      </c>
      <c r="M28">
        <v>0</v>
      </c>
      <c r="N28">
        <v>0</v>
      </c>
      <c r="O28">
        <v>0</v>
      </c>
      <c r="P28">
        <v>0</v>
      </c>
      <c r="Q28">
        <v>0</v>
      </c>
      <c r="R28">
        <v>0</v>
      </c>
      <c r="S28">
        <v>0</v>
      </c>
      <c r="T28">
        <v>0</v>
      </c>
      <c r="U28">
        <v>0</v>
      </c>
      <c r="V28">
        <v>0</v>
      </c>
      <c r="W28">
        <v>0</v>
      </c>
      <c r="X28">
        <v>0</v>
      </c>
      <c r="Y28">
        <v>0</v>
      </c>
      <c r="Z28">
        <v>0</v>
      </c>
      <c r="AA28">
        <v>0</v>
      </c>
      <c r="AB28">
        <v>0</v>
      </c>
      <c r="AC28">
        <v>0</v>
      </c>
      <c r="AD28">
        <v>0</v>
      </c>
      <c r="AE28">
        <v>0</v>
      </c>
      <c r="AF28">
        <v>0</v>
      </c>
      <c r="AG28">
        <v>0</v>
      </c>
      <c r="AH28">
        <v>0</v>
      </c>
      <c r="AI28">
        <v>0</v>
      </c>
      <c r="AJ28">
        <v>0</v>
      </c>
      <c r="AK28">
        <v>0</v>
      </c>
      <c r="AL28">
        <v>0</v>
      </c>
      <c r="AM28">
        <v>0</v>
      </c>
      <c r="AN28">
        <v>0</v>
      </c>
      <c r="AO28">
        <v>0</v>
      </c>
      <c r="AP28">
        <v>0</v>
      </c>
      <c r="AQ28">
        <v>0</v>
      </c>
      <c r="AR28">
        <v>0</v>
      </c>
      <c r="AS28">
        <v>0</v>
      </c>
      <c r="AT28">
        <v>0</v>
      </c>
      <c r="AU28">
        <v>0</v>
      </c>
      <c r="AV28">
        <v>0</v>
      </c>
      <c r="AW28">
        <v>0</v>
      </c>
      <c r="AX28">
        <v>0</v>
      </c>
      <c r="AY28">
        <v>0</v>
      </c>
      <c r="AZ28">
        <v>0</v>
      </c>
      <c r="BA28">
        <v>0</v>
      </c>
      <c r="BB28">
        <v>0</v>
      </c>
      <c r="BC28">
        <v>0</v>
      </c>
      <c r="BD28">
        <v>0</v>
      </c>
      <c r="BE28">
        <v>0</v>
      </c>
      <c r="BF28">
        <v>0</v>
      </c>
      <c r="BG28">
        <v>0</v>
      </c>
      <c r="BH28">
        <v>0</v>
      </c>
      <c r="BI28">
        <v>0</v>
      </c>
      <c r="BJ28">
        <v>0</v>
      </c>
      <c r="BK28"/>
      <c r="BL28"/>
      <c r="BM28"/>
      <c r="BN28"/>
      <c r="BO28"/>
      <c r="BP28"/>
      <c r="BQ28"/>
      <c r="BR28"/>
      <c r="BS28"/>
      <c r="BT28"/>
      <c r="BU28"/>
      <c r="BV28"/>
      <c r="BW28"/>
      <c r="BX28"/>
      <c r="BY28"/>
      <c r="BZ28"/>
    </row>
    <row r="29" spans="1:78" x14ac:dyDescent="0.3">
      <c r="A29" t="s">
        <v>88</v>
      </c>
      <c r="B29">
        <v>0</v>
      </c>
      <c r="C29">
        <v>0</v>
      </c>
      <c r="D29">
        <v>0</v>
      </c>
      <c r="E29">
        <v>0</v>
      </c>
      <c r="F29">
        <v>0</v>
      </c>
      <c r="G29">
        <v>0</v>
      </c>
      <c r="H29">
        <v>0</v>
      </c>
      <c r="I29">
        <v>0</v>
      </c>
      <c r="J29">
        <v>0</v>
      </c>
      <c r="K29">
        <v>0</v>
      </c>
      <c r="L29">
        <v>171218</v>
      </c>
      <c r="M29">
        <v>161299</v>
      </c>
      <c r="N29">
        <v>0</v>
      </c>
      <c r="O29">
        <v>1576268.31</v>
      </c>
      <c r="P29">
        <v>1578449</v>
      </c>
      <c r="Q29">
        <v>1591717</v>
      </c>
      <c r="R29">
        <v>1437100</v>
      </c>
      <c r="S29">
        <v>1398185.52</v>
      </c>
      <c r="T29">
        <v>1373182</v>
      </c>
      <c r="U29">
        <v>1399053</v>
      </c>
      <c r="V29">
        <v>0</v>
      </c>
      <c r="W29">
        <v>0</v>
      </c>
      <c r="X29">
        <v>1471104</v>
      </c>
      <c r="Y29">
        <v>1550959</v>
      </c>
      <c r="Z29">
        <v>0</v>
      </c>
      <c r="AA29">
        <v>0</v>
      </c>
      <c r="AB29">
        <v>0</v>
      </c>
      <c r="AC29">
        <v>0</v>
      </c>
      <c r="AD29">
        <v>0</v>
      </c>
      <c r="AE29">
        <v>0</v>
      </c>
      <c r="AF29">
        <v>0</v>
      </c>
      <c r="AG29">
        <v>0</v>
      </c>
      <c r="AH29">
        <v>0</v>
      </c>
      <c r="AI29">
        <v>0</v>
      </c>
      <c r="AJ29">
        <v>0</v>
      </c>
      <c r="AK29">
        <v>0</v>
      </c>
      <c r="AL29">
        <v>0</v>
      </c>
      <c r="AM29">
        <v>0</v>
      </c>
      <c r="AN29">
        <v>0</v>
      </c>
      <c r="AO29">
        <v>0</v>
      </c>
      <c r="AP29">
        <v>0</v>
      </c>
      <c r="AQ29">
        <v>0</v>
      </c>
      <c r="AR29">
        <v>0</v>
      </c>
      <c r="AS29">
        <v>0</v>
      </c>
      <c r="AT29">
        <v>0</v>
      </c>
      <c r="AU29">
        <v>0</v>
      </c>
      <c r="AV29">
        <v>0</v>
      </c>
      <c r="AW29">
        <v>0</v>
      </c>
      <c r="AX29">
        <v>0</v>
      </c>
      <c r="AY29">
        <v>0</v>
      </c>
      <c r="AZ29">
        <v>0</v>
      </c>
      <c r="BA29">
        <v>0</v>
      </c>
      <c r="BB29">
        <v>0</v>
      </c>
      <c r="BC29">
        <v>0</v>
      </c>
      <c r="BD29">
        <v>0</v>
      </c>
      <c r="BE29">
        <v>0</v>
      </c>
      <c r="BF29">
        <v>0</v>
      </c>
      <c r="BG29">
        <v>0</v>
      </c>
      <c r="BH29">
        <v>0</v>
      </c>
      <c r="BI29">
        <v>0</v>
      </c>
      <c r="BJ29">
        <v>0</v>
      </c>
      <c r="BK29"/>
      <c r="BL29"/>
      <c r="BM29"/>
      <c r="BN29"/>
      <c r="BO29"/>
      <c r="BP29"/>
      <c r="BQ29"/>
      <c r="BR29"/>
      <c r="BS29"/>
      <c r="BT29"/>
      <c r="BU29"/>
      <c r="BV29"/>
      <c r="BW29"/>
      <c r="BX29"/>
      <c r="BY29"/>
      <c r="BZ29"/>
    </row>
    <row r="30" spans="1:78" x14ac:dyDescent="0.3">
      <c r="A30" t="s">
        <v>89</v>
      </c>
      <c r="B30">
        <v>0</v>
      </c>
      <c r="C30">
        <v>0</v>
      </c>
      <c r="D30">
        <v>0</v>
      </c>
      <c r="E30">
        <v>0</v>
      </c>
      <c r="F30">
        <v>0</v>
      </c>
      <c r="G30">
        <v>0</v>
      </c>
      <c r="H30">
        <v>0</v>
      </c>
      <c r="I30">
        <v>0</v>
      </c>
      <c r="J30">
        <v>0</v>
      </c>
      <c r="K30">
        <v>0</v>
      </c>
      <c r="L30">
        <v>171218</v>
      </c>
      <c r="M30">
        <v>161299</v>
      </c>
      <c r="N30">
        <v>0</v>
      </c>
      <c r="O30">
        <v>1576268.31</v>
      </c>
      <c r="P30">
        <v>1578449</v>
      </c>
      <c r="Q30">
        <v>1591717</v>
      </c>
      <c r="R30">
        <v>1437100</v>
      </c>
      <c r="S30">
        <v>1398185.52</v>
      </c>
      <c r="T30">
        <v>1373182</v>
      </c>
      <c r="U30">
        <v>1399053</v>
      </c>
      <c r="V30">
        <v>0</v>
      </c>
      <c r="W30">
        <v>0</v>
      </c>
      <c r="X30">
        <v>1471104</v>
      </c>
      <c r="Y30">
        <v>1550959</v>
      </c>
      <c r="Z30">
        <v>0</v>
      </c>
      <c r="AA30">
        <v>0</v>
      </c>
      <c r="AB30">
        <v>0</v>
      </c>
      <c r="AC30">
        <v>0</v>
      </c>
      <c r="AD30">
        <v>0</v>
      </c>
      <c r="AE30">
        <v>0</v>
      </c>
      <c r="AF30">
        <v>0</v>
      </c>
      <c r="AG30">
        <v>0</v>
      </c>
      <c r="AH30">
        <v>0</v>
      </c>
      <c r="AI30">
        <v>0</v>
      </c>
      <c r="AJ30">
        <v>0</v>
      </c>
      <c r="AK30">
        <v>0</v>
      </c>
      <c r="AL30">
        <v>0</v>
      </c>
      <c r="AM30">
        <v>0</v>
      </c>
      <c r="AN30">
        <v>0</v>
      </c>
      <c r="AO30">
        <v>0</v>
      </c>
      <c r="AP30">
        <v>0</v>
      </c>
      <c r="AQ30">
        <v>0</v>
      </c>
      <c r="AR30">
        <v>0</v>
      </c>
      <c r="AS30">
        <v>0</v>
      </c>
      <c r="AT30">
        <v>0</v>
      </c>
      <c r="AU30">
        <v>0</v>
      </c>
      <c r="AV30">
        <v>0</v>
      </c>
      <c r="AW30">
        <v>0</v>
      </c>
      <c r="AX30">
        <v>0</v>
      </c>
      <c r="AY30">
        <v>0</v>
      </c>
      <c r="AZ30">
        <v>0</v>
      </c>
      <c r="BA30">
        <v>0</v>
      </c>
      <c r="BB30">
        <v>0</v>
      </c>
      <c r="BC30">
        <v>0</v>
      </c>
      <c r="BD30">
        <v>0</v>
      </c>
      <c r="BE30">
        <v>0</v>
      </c>
      <c r="BF30">
        <v>0</v>
      </c>
      <c r="BG30">
        <v>0</v>
      </c>
      <c r="BH30">
        <v>0</v>
      </c>
      <c r="BI30">
        <v>0</v>
      </c>
      <c r="BJ30">
        <v>0</v>
      </c>
      <c r="BK30"/>
      <c r="BL30"/>
      <c r="BM30"/>
      <c r="BN30"/>
      <c r="BO30"/>
      <c r="BP30"/>
      <c r="BQ30"/>
      <c r="BR30"/>
      <c r="BS30"/>
      <c r="BT30"/>
      <c r="BU30"/>
      <c r="BV30"/>
      <c r="BW30"/>
      <c r="BX30"/>
      <c r="BY30"/>
      <c r="BZ30"/>
    </row>
    <row r="31" spans="1:78" x14ac:dyDescent="0.3">
      <c r="A31" t="s">
        <v>90</v>
      </c>
      <c r="B31">
        <v>44910259</v>
      </c>
      <c r="C31">
        <v>44130349.759999998</v>
      </c>
      <c r="D31">
        <v>45336671</v>
      </c>
      <c r="E31">
        <v>45608121</v>
      </c>
      <c r="F31">
        <v>45164029</v>
      </c>
      <c r="G31">
        <v>45488687.689999998</v>
      </c>
      <c r="H31">
        <v>332832</v>
      </c>
      <c r="I31">
        <v>332832</v>
      </c>
      <c r="J31">
        <v>332832</v>
      </c>
      <c r="K31">
        <v>332832.5</v>
      </c>
      <c r="L31">
        <v>332832</v>
      </c>
      <c r="M31">
        <v>332832</v>
      </c>
      <c r="N31">
        <v>332832</v>
      </c>
      <c r="O31">
        <v>332832.5</v>
      </c>
      <c r="P31">
        <v>332832</v>
      </c>
      <c r="Q31">
        <v>332832</v>
      </c>
      <c r="R31">
        <v>332832</v>
      </c>
      <c r="S31">
        <v>332832.5</v>
      </c>
      <c r="T31">
        <v>332832</v>
      </c>
      <c r="U31">
        <v>332832</v>
      </c>
      <c r="V31">
        <v>332832</v>
      </c>
      <c r="W31">
        <v>332832.5</v>
      </c>
      <c r="X31">
        <v>332832</v>
      </c>
      <c r="Y31">
        <v>332832</v>
      </c>
      <c r="Z31">
        <v>332832</v>
      </c>
      <c r="AA31">
        <v>332832.5</v>
      </c>
      <c r="AB31">
        <v>332832</v>
      </c>
      <c r="AC31">
        <v>332832</v>
      </c>
      <c r="AD31">
        <v>333200</v>
      </c>
      <c r="AE31">
        <v>333200.01</v>
      </c>
      <c r="AF31">
        <v>333200</v>
      </c>
      <c r="AG31">
        <v>333200</v>
      </c>
      <c r="AH31">
        <v>333200</v>
      </c>
      <c r="AI31">
        <v>333200.01</v>
      </c>
      <c r="AJ31">
        <v>333200</v>
      </c>
      <c r="AK31">
        <v>333200</v>
      </c>
      <c r="AL31">
        <v>333200</v>
      </c>
      <c r="AM31">
        <v>333200.01</v>
      </c>
      <c r="AN31">
        <v>112866</v>
      </c>
      <c r="AO31">
        <v>112866</v>
      </c>
      <c r="AP31">
        <v>0</v>
      </c>
      <c r="AQ31">
        <v>0</v>
      </c>
      <c r="AR31">
        <v>0</v>
      </c>
      <c r="AS31">
        <v>0</v>
      </c>
      <c r="AT31">
        <v>0</v>
      </c>
      <c r="AU31">
        <v>0</v>
      </c>
      <c r="AV31">
        <v>0</v>
      </c>
      <c r="AW31">
        <v>0</v>
      </c>
      <c r="AX31">
        <v>0</v>
      </c>
      <c r="AY31">
        <v>0</v>
      </c>
      <c r="AZ31">
        <v>0</v>
      </c>
      <c r="BA31">
        <v>0</v>
      </c>
      <c r="BB31">
        <v>0</v>
      </c>
      <c r="BC31">
        <v>0</v>
      </c>
      <c r="BD31">
        <v>0</v>
      </c>
      <c r="BE31">
        <v>0</v>
      </c>
      <c r="BF31">
        <v>0</v>
      </c>
      <c r="BG31">
        <v>0</v>
      </c>
      <c r="BH31">
        <v>0</v>
      </c>
      <c r="BI31">
        <v>0</v>
      </c>
      <c r="BJ31">
        <v>0</v>
      </c>
      <c r="BK31"/>
      <c r="BL31"/>
      <c r="BM31"/>
      <c r="BN31"/>
      <c r="BO31"/>
      <c r="BP31"/>
      <c r="BQ31"/>
      <c r="BR31"/>
      <c r="BS31"/>
      <c r="BT31"/>
      <c r="BU31"/>
      <c r="BV31"/>
      <c r="BW31"/>
      <c r="BX31"/>
      <c r="BY31"/>
      <c r="BZ31"/>
    </row>
    <row r="32" spans="1:78" x14ac:dyDescent="0.3">
      <c r="A32" t="s">
        <v>91</v>
      </c>
      <c r="B32">
        <v>212269527</v>
      </c>
      <c r="C32">
        <v>213409809.27000001</v>
      </c>
      <c r="D32">
        <v>211682711</v>
      </c>
      <c r="E32">
        <v>209877552</v>
      </c>
      <c r="F32">
        <v>210589870</v>
      </c>
      <c r="G32">
        <v>211533291.44999999</v>
      </c>
      <c r="H32">
        <v>121925880</v>
      </c>
      <c r="I32">
        <v>121014310</v>
      </c>
      <c r="J32">
        <v>120565638</v>
      </c>
      <c r="K32">
        <v>120198568.27</v>
      </c>
      <c r="L32">
        <v>119613468</v>
      </c>
      <c r="M32">
        <v>118357290</v>
      </c>
      <c r="N32">
        <v>117502584</v>
      </c>
      <c r="O32">
        <v>119998705.11</v>
      </c>
      <c r="P32">
        <v>118156706</v>
      </c>
      <c r="Q32">
        <v>117571120</v>
      </c>
      <c r="R32">
        <v>117039454</v>
      </c>
      <c r="S32">
        <v>115394738.86</v>
      </c>
      <c r="T32">
        <v>112732047</v>
      </c>
      <c r="U32">
        <v>112155212</v>
      </c>
      <c r="V32">
        <v>111033946</v>
      </c>
      <c r="W32">
        <v>110469078.5</v>
      </c>
      <c r="X32">
        <v>108321922</v>
      </c>
      <c r="Y32">
        <v>106437282</v>
      </c>
      <c r="Z32">
        <v>103628361</v>
      </c>
      <c r="AA32">
        <v>102437739.56</v>
      </c>
      <c r="AB32">
        <v>99423800</v>
      </c>
      <c r="AC32">
        <v>96888002</v>
      </c>
      <c r="AD32">
        <v>94694326</v>
      </c>
      <c r="AE32">
        <v>92731043.680000007</v>
      </c>
      <c r="AF32">
        <v>89720476</v>
      </c>
      <c r="AG32">
        <v>86852159</v>
      </c>
      <c r="AH32">
        <v>84940255</v>
      </c>
      <c r="AI32">
        <v>82851733.180000007</v>
      </c>
      <c r="AJ32">
        <v>79719210</v>
      </c>
      <c r="AK32">
        <v>77264708</v>
      </c>
      <c r="AL32">
        <v>75635382</v>
      </c>
      <c r="AM32">
        <v>73225145.629999995</v>
      </c>
      <c r="AN32">
        <v>41441562</v>
      </c>
      <c r="AO32">
        <v>39399532</v>
      </c>
      <c r="AP32">
        <v>19917608</v>
      </c>
      <c r="AQ32">
        <v>18419605.870000001</v>
      </c>
      <c r="AR32">
        <v>17112042</v>
      </c>
      <c r="AS32">
        <v>16316083</v>
      </c>
      <c r="AT32">
        <v>15815072</v>
      </c>
      <c r="AU32">
        <v>15305123.060000001</v>
      </c>
      <c r="AV32">
        <v>15477065</v>
      </c>
      <c r="AW32">
        <v>15242275</v>
      </c>
      <c r="AX32">
        <v>15060004</v>
      </c>
      <c r="AY32">
        <v>14824753.92</v>
      </c>
      <c r="AZ32">
        <v>14711489</v>
      </c>
      <c r="BA32">
        <v>14144813</v>
      </c>
      <c r="BB32">
        <v>14068641</v>
      </c>
      <c r="BC32">
        <v>13825773.98</v>
      </c>
      <c r="BD32">
        <v>13513943</v>
      </c>
      <c r="BE32">
        <v>13408277</v>
      </c>
      <c r="BF32">
        <v>12869951</v>
      </c>
      <c r="BG32">
        <v>12659917</v>
      </c>
      <c r="BH32">
        <v>20088757</v>
      </c>
      <c r="BI32">
        <v>19706361</v>
      </c>
      <c r="BJ32">
        <v>18823285</v>
      </c>
      <c r="BK32"/>
      <c r="BL32"/>
      <c r="BM32"/>
      <c r="BN32"/>
      <c r="BO32"/>
      <c r="BP32"/>
      <c r="BQ32"/>
      <c r="BR32"/>
      <c r="BS32"/>
      <c r="BT32"/>
      <c r="BU32"/>
      <c r="BV32"/>
      <c r="BW32"/>
      <c r="BX32"/>
      <c r="BY32"/>
      <c r="BZ32"/>
    </row>
    <row r="33" spans="1:78" x14ac:dyDescent="0.3">
      <c r="A33" t="s">
        <v>92</v>
      </c>
      <c r="B33">
        <v>83491670</v>
      </c>
      <c r="C33">
        <v>82245538.560000002</v>
      </c>
      <c r="D33">
        <v>83684988</v>
      </c>
      <c r="E33">
        <v>77304906</v>
      </c>
      <c r="F33">
        <v>77267242</v>
      </c>
      <c r="G33">
        <v>77266393.790000007</v>
      </c>
      <c r="H33">
        <v>51705350</v>
      </c>
      <c r="I33">
        <v>51734570</v>
      </c>
      <c r="J33">
        <v>52040824</v>
      </c>
      <c r="K33">
        <v>0</v>
      </c>
      <c r="L33">
        <v>0</v>
      </c>
      <c r="M33">
        <v>0</v>
      </c>
      <c r="N33">
        <v>0</v>
      </c>
      <c r="O33">
        <v>0</v>
      </c>
      <c r="P33">
        <v>0</v>
      </c>
      <c r="Q33">
        <v>0</v>
      </c>
      <c r="R33">
        <v>0</v>
      </c>
      <c r="S33">
        <v>0</v>
      </c>
      <c r="T33">
        <v>0</v>
      </c>
      <c r="U33">
        <v>0</v>
      </c>
      <c r="V33">
        <v>0</v>
      </c>
      <c r="W33">
        <v>0</v>
      </c>
      <c r="X33">
        <v>0</v>
      </c>
      <c r="Y33">
        <v>0</v>
      </c>
      <c r="Z33">
        <v>0</v>
      </c>
      <c r="AA33">
        <v>0</v>
      </c>
      <c r="AB33">
        <v>0</v>
      </c>
      <c r="AC33">
        <v>0</v>
      </c>
      <c r="AD33">
        <v>0</v>
      </c>
      <c r="AE33">
        <v>0</v>
      </c>
      <c r="AF33">
        <v>0</v>
      </c>
      <c r="AG33">
        <v>0</v>
      </c>
      <c r="AH33">
        <v>0</v>
      </c>
      <c r="AI33">
        <v>0</v>
      </c>
      <c r="AJ33">
        <v>0</v>
      </c>
      <c r="AK33">
        <v>0</v>
      </c>
      <c r="AL33">
        <v>0</v>
      </c>
      <c r="AM33">
        <v>0</v>
      </c>
      <c r="AN33">
        <v>0</v>
      </c>
      <c r="AO33">
        <v>0</v>
      </c>
      <c r="AP33">
        <v>0</v>
      </c>
      <c r="AQ33">
        <v>0</v>
      </c>
      <c r="AR33">
        <v>0</v>
      </c>
      <c r="AS33">
        <v>0</v>
      </c>
      <c r="AT33">
        <v>0</v>
      </c>
      <c r="AU33">
        <v>0</v>
      </c>
      <c r="AV33">
        <v>0</v>
      </c>
      <c r="AW33">
        <v>0</v>
      </c>
      <c r="AX33">
        <v>0</v>
      </c>
      <c r="AY33">
        <v>0</v>
      </c>
      <c r="AZ33">
        <v>0</v>
      </c>
      <c r="BA33">
        <v>0</v>
      </c>
      <c r="BB33">
        <v>0</v>
      </c>
      <c r="BC33">
        <v>0</v>
      </c>
      <c r="BD33">
        <v>0</v>
      </c>
      <c r="BE33">
        <v>0</v>
      </c>
      <c r="BF33">
        <v>0</v>
      </c>
      <c r="BG33">
        <v>0</v>
      </c>
      <c r="BH33">
        <v>0</v>
      </c>
      <c r="BI33">
        <v>0</v>
      </c>
      <c r="BJ33">
        <v>0</v>
      </c>
      <c r="BK33"/>
      <c r="BL33"/>
      <c r="BM33"/>
      <c r="BN33"/>
      <c r="BO33"/>
      <c r="BP33"/>
      <c r="BQ33"/>
      <c r="BR33"/>
      <c r="BS33"/>
      <c r="BT33"/>
      <c r="BU33"/>
      <c r="BV33"/>
      <c r="BW33"/>
      <c r="BX33"/>
      <c r="BY33"/>
      <c r="BZ33"/>
    </row>
    <row r="34" spans="1:78" x14ac:dyDescent="0.3">
      <c r="A34" t="s">
        <v>93</v>
      </c>
      <c r="B34">
        <v>53692705</v>
      </c>
      <c r="C34">
        <v>53802949.43</v>
      </c>
      <c r="D34">
        <v>52889825</v>
      </c>
      <c r="E34">
        <v>52585953</v>
      </c>
      <c r="F34">
        <v>51329820</v>
      </c>
      <c r="G34">
        <v>51115273.740000002</v>
      </c>
      <c r="H34">
        <v>52249812</v>
      </c>
      <c r="I34">
        <v>51931124</v>
      </c>
      <c r="J34">
        <v>51924641</v>
      </c>
      <c r="K34">
        <v>51706294.149999999</v>
      </c>
      <c r="L34">
        <v>51608838</v>
      </c>
      <c r="M34">
        <v>51367782</v>
      </c>
      <c r="N34">
        <v>51399783</v>
      </c>
      <c r="O34">
        <v>51383825</v>
      </c>
      <c r="P34">
        <v>51346325</v>
      </c>
      <c r="Q34">
        <v>51360124</v>
      </c>
      <c r="R34">
        <v>51380464</v>
      </c>
      <c r="S34">
        <v>51435443.460000001</v>
      </c>
      <c r="T34">
        <v>51274242</v>
      </c>
      <c r="U34">
        <v>51256289</v>
      </c>
      <c r="V34">
        <v>51243112</v>
      </c>
      <c r="W34">
        <v>51249433.789999999</v>
      </c>
      <c r="X34">
        <v>50926548</v>
      </c>
      <c r="Y34">
        <v>50749841</v>
      </c>
      <c r="Z34">
        <v>50626988</v>
      </c>
      <c r="AA34">
        <v>50276019.609999999</v>
      </c>
      <c r="AB34">
        <v>50055931</v>
      </c>
      <c r="AC34">
        <v>50019400</v>
      </c>
      <c r="AD34">
        <v>50110806</v>
      </c>
      <c r="AE34">
        <v>50156748</v>
      </c>
      <c r="AF34">
        <v>49950911</v>
      </c>
      <c r="AG34">
        <v>49860232</v>
      </c>
      <c r="AH34">
        <v>49777240</v>
      </c>
      <c r="AI34">
        <v>49665430.649999999</v>
      </c>
      <c r="AJ34">
        <v>48436903</v>
      </c>
      <c r="AK34">
        <v>48370353</v>
      </c>
      <c r="AL34">
        <v>48363415</v>
      </c>
      <c r="AM34">
        <v>33545826.600000001</v>
      </c>
      <c r="AN34">
        <v>4221459</v>
      </c>
      <c r="AO34">
        <v>3985490</v>
      </c>
      <c r="AP34">
        <v>1034311</v>
      </c>
      <c r="AQ34">
        <v>1033379.83</v>
      </c>
      <c r="AR34">
        <v>945930</v>
      </c>
      <c r="AS34">
        <v>849999</v>
      </c>
      <c r="AT34">
        <v>818664</v>
      </c>
      <c r="AU34">
        <v>821084.17</v>
      </c>
      <c r="AV34">
        <v>809079</v>
      </c>
      <c r="AW34">
        <v>802679</v>
      </c>
      <c r="AX34">
        <v>797104</v>
      </c>
      <c r="AY34">
        <v>783129.07</v>
      </c>
      <c r="AZ34">
        <v>787281</v>
      </c>
      <c r="BA34">
        <v>794823</v>
      </c>
      <c r="BB34">
        <v>798936</v>
      </c>
      <c r="BC34">
        <v>780082.81</v>
      </c>
      <c r="BD34">
        <v>763854</v>
      </c>
      <c r="BE34">
        <v>759646</v>
      </c>
      <c r="BF34">
        <v>1106617</v>
      </c>
      <c r="BG34">
        <v>1064356</v>
      </c>
      <c r="BH34">
        <v>1588118</v>
      </c>
      <c r="BI34">
        <v>1565789</v>
      </c>
      <c r="BJ34">
        <v>1529491</v>
      </c>
      <c r="BK34"/>
      <c r="BL34"/>
      <c r="BM34"/>
      <c r="BN34"/>
      <c r="BO34"/>
      <c r="BP34"/>
      <c r="BQ34"/>
      <c r="BR34"/>
      <c r="BS34"/>
      <c r="BT34"/>
      <c r="BU34"/>
      <c r="BV34"/>
      <c r="BW34"/>
      <c r="BX34"/>
      <c r="BY34"/>
      <c r="BZ34"/>
    </row>
    <row r="35" spans="1:78" x14ac:dyDescent="0.3">
      <c r="A35" t="s">
        <v>94</v>
      </c>
      <c r="B35">
        <v>53692705</v>
      </c>
      <c r="C35">
        <v>53802949.43</v>
      </c>
      <c r="D35">
        <v>52889825</v>
      </c>
      <c r="E35">
        <v>52585953</v>
      </c>
      <c r="F35">
        <v>51329820</v>
      </c>
      <c r="G35">
        <v>51115273.740000002</v>
      </c>
      <c r="H35">
        <v>52249812</v>
      </c>
      <c r="I35">
        <v>51931124</v>
      </c>
      <c r="J35">
        <v>51924641</v>
      </c>
      <c r="K35">
        <v>51706294.149999999</v>
      </c>
      <c r="L35">
        <v>51608838</v>
      </c>
      <c r="M35">
        <v>51367782</v>
      </c>
      <c r="N35">
        <v>51399783</v>
      </c>
      <c r="O35">
        <v>51383825</v>
      </c>
      <c r="P35">
        <v>51346325</v>
      </c>
      <c r="Q35">
        <v>51360124</v>
      </c>
      <c r="R35">
        <v>51380464</v>
      </c>
      <c r="S35">
        <v>51435443.460000001</v>
      </c>
      <c r="T35">
        <v>51274242</v>
      </c>
      <c r="U35">
        <v>51256289</v>
      </c>
      <c r="V35">
        <v>51243112</v>
      </c>
      <c r="W35">
        <v>51249433.789999999</v>
      </c>
      <c r="X35">
        <v>50926548</v>
      </c>
      <c r="Y35">
        <v>50749841</v>
      </c>
      <c r="Z35">
        <v>50626988</v>
      </c>
      <c r="AA35">
        <v>50276019.609999999</v>
      </c>
      <c r="AB35">
        <v>50055931</v>
      </c>
      <c r="AC35">
        <v>50019400</v>
      </c>
      <c r="AD35">
        <v>50110806</v>
      </c>
      <c r="AE35">
        <v>50156748</v>
      </c>
      <c r="AF35">
        <v>49950911</v>
      </c>
      <c r="AG35">
        <v>49860232</v>
      </c>
      <c r="AH35">
        <v>49777240</v>
      </c>
      <c r="AI35">
        <v>49665430.649999999</v>
      </c>
      <c r="AJ35">
        <v>48436903</v>
      </c>
      <c r="AK35">
        <v>48370353</v>
      </c>
      <c r="AL35">
        <v>48363415</v>
      </c>
      <c r="AM35">
        <v>33545826.600000001</v>
      </c>
      <c r="AN35">
        <v>4221459</v>
      </c>
      <c r="AO35">
        <v>3985490</v>
      </c>
      <c r="AP35">
        <v>1034311</v>
      </c>
      <c r="AQ35">
        <v>1033379.83</v>
      </c>
      <c r="AR35">
        <v>945930</v>
      </c>
      <c r="AS35">
        <v>849999</v>
      </c>
      <c r="AT35">
        <v>818664</v>
      </c>
      <c r="AU35">
        <v>821084.17</v>
      </c>
      <c r="AV35">
        <v>809079</v>
      </c>
      <c r="AW35">
        <v>802679</v>
      </c>
      <c r="AX35">
        <v>797104</v>
      </c>
      <c r="AY35">
        <v>783129.07</v>
      </c>
      <c r="AZ35">
        <v>787281</v>
      </c>
      <c r="BA35">
        <v>794823</v>
      </c>
      <c r="BB35">
        <v>798936</v>
      </c>
      <c r="BC35">
        <v>780082.81</v>
      </c>
      <c r="BD35">
        <v>763854</v>
      </c>
      <c r="BE35">
        <v>759646</v>
      </c>
      <c r="BF35">
        <v>1106617</v>
      </c>
      <c r="BG35">
        <v>1064356</v>
      </c>
      <c r="BH35">
        <v>1588118</v>
      </c>
      <c r="BI35">
        <v>1565789</v>
      </c>
      <c r="BJ35">
        <v>1529491</v>
      </c>
      <c r="BK35"/>
      <c r="BL35"/>
      <c r="BM35"/>
      <c r="BN35"/>
      <c r="BO35"/>
      <c r="BP35"/>
      <c r="BQ35"/>
      <c r="BR35"/>
      <c r="BS35"/>
      <c r="BT35"/>
      <c r="BU35"/>
      <c r="BV35"/>
      <c r="BW35"/>
      <c r="BX35"/>
      <c r="BY35"/>
      <c r="BZ35"/>
    </row>
    <row r="36" spans="1:78" x14ac:dyDescent="0.3">
      <c r="A36" t="s">
        <v>95</v>
      </c>
      <c r="B36">
        <v>360641444</v>
      </c>
      <c r="C36">
        <v>360641443.95999998</v>
      </c>
      <c r="D36">
        <v>360641444</v>
      </c>
      <c r="E36">
        <v>360641444</v>
      </c>
      <c r="F36">
        <v>360641444</v>
      </c>
      <c r="G36">
        <v>360641443.95999998</v>
      </c>
      <c r="H36">
        <v>128096021</v>
      </c>
      <c r="I36">
        <v>128096021</v>
      </c>
      <c r="J36">
        <v>128096021</v>
      </c>
      <c r="K36">
        <v>128096020.53</v>
      </c>
      <c r="L36">
        <v>128096021</v>
      </c>
      <c r="M36">
        <v>128096021</v>
      </c>
      <c r="N36">
        <v>128096021</v>
      </c>
      <c r="O36">
        <v>128096020.53</v>
      </c>
      <c r="P36">
        <v>128096021</v>
      </c>
      <c r="Q36">
        <v>128096021</v>
      </c>
      <c r="R36">
        <v>128096021</v>
      </c>
      <c r="S36">
        <v>128096020.53</v>
      </c>
      <c r="T36">
        <v>128328020</v>
      </c>
      <c r="U36">
        <v>128328020</v>
      </c>
      <c r="V36">
        <v>128328020</v>
      </c>
      <c r="W36">
        <v>128328020.22</v>
      </c>
      <c r="X36">
        <v>128309793</v>
      </c>
      <c r="Y36">
        <v>128309793</v>
      </c>
      <c r="Z36">
        <v>128353153</v>
      </c>
      <c r="AA36">
        <v>126072806.12</v>
      </c>
      <c r="AB36">
        <v>126072806</v>
      </c>
      <c r="AC36">
        <v>126072806</v>
      </c>
      <c r="AD36">
        <v>126072806</v>
      </c>
      <c r="AE36">
        <v>126072806.12</v>
      </c>
      <c r="AF36">
        <v>126072806</v>
      </c>
      <c r="AG36">
        <v>126072806</v>
      </c>
      <c r="AH36">
        <v>126072806</v>
      </c>
      <c r="AI36">
        <v>126072806.12</v>
      </c>
      <c r="AJ36">
        <v>126072806</v>
      </c>
      <c r="AK36">
        <v>126072806</v>
      </c>
      <c r="AL36">
        <v>126072806</v>
      </c>
      <c r="AM36">
        <v>125514461.06</v>
      </c>
      <c r="AN36">
        <v>184527549</v>
      </c>
      <c r="AO36">
        <v>126691747</v>
      </c>
      <c r="AP36">
        <v>0</v>
      </c>
      <c r="AQ36">
        <v>0</v>
      </c>
      <c r="AR36">
        <v>0</v>
      </c>
      <c r="AS36">
        <v>0</v>
      </c>
      <c r="AT36">
        <v>0</v>
      </c>
      <c r="AU36">
        <v>0</v>
      </c>
      <c r="AV36">
        <v>0</v>
      </c>
      <c r="AW36">
        <v>0</v>
      </c>
      <c r="AX36">
        <v>0</v>
      </c>
      <c r="AY36">
        <v>0</v>
      </c>
      <c r="AZ36">
        <v>0</v>
      </c>
      <c r="BA36">
        <v>0</v>
      </c>
      <c r="BB36">
        <v>0</v>
      </c>
      <c r="BC36">
        <v>0</v>
      </c>
      <c r="BD36">
        <v>0</v>
      </c>
      <c r="BE36">
        <v>0</v>
      </c>
      <c r="BF36">
        <v>0</v>
      </c>
      <c r="BG36">
        <v>0</v>
      </c>
      <c r="BH36">
        <v>0</v>
      </c>
      <c r="BI36">
        <v>0</v>
      </c>
      <c r="BJ36">
        <v>0</v>
      </c>
      <c r="BK36"/>
      <c r="BL36"/>
      <c r="BM36"/>
      <c r="BN36"/>
      <c r="BO36"/>
      <c r="BP36"/>
      <c r="BQ36"/>
      <c r="BR36"/>
      <c r="BS36"/>
      <c r="BT36"/>
      <c r="BU36"/>
      <c r="BV36"/>
      <c r="BW36"/>
      <c r="BX36"/>
      <c r="BY36"/>
      <c r="BZ36"/>
    </row>
    <row r="37" spans="1:78" x14ac:dyDescent="0.3">
      <c r="A37" t="s">
        <v>96</v>
      </c>
      <c r="B37">
        <v>2133575</v>
      </c>
      <c r="C37">
        <v>2273143.36</v>
      </c>
      <c r="D37">
        <v>2292075</v>
      </c>
      <c r="E37">
        <v>2412381</v>
      </c>
      <c r="F37">
        <v>2577376</v>
      </c>
      <c r="G37">
        <v>2598613.7000000002</v>
      </c>
      <c r="H37">
        <v>2701754</v>
      </c>
      <c r="I37">
        <v>2326563</v>
      </c>
      <c r="J37">
        <v>1997633</v>
      </c>
      <c r="K37">
        <v>1786493.87</v>
      </c>
      <c r="L37">
        <v>1898507</v>
      </c>
      <c r="M37">
        <v>2150113</v>
      </c>
      <c r="N37">
        <v>1720480</v>
      </c>
      <c r="O37">
        <v>1291216.52</v>
      </c>
      <c r="P37">
        <v>1206103</v>
      </c>
      <c r="Q37">
        <v>1191829</v>
      </c>
      <c r="R37">
        <v>1020472</v>
      </c>
      <c r="S37">
        <v>1002040.25</v>
      </c>
      <c r="T37">
        <v>982034</v>
      </c>
      <c r="U37">
        <v>967510</v>
      </c>
      <c r="V37">
        <v>940689</v>
      </c>
      <c r="W37">
        <v>914761.38</v>
      </c>
      <c r="X37">
        <v>928942</v>
      </c>
      <c r="Y37">
        <v>902583</v>
      </c>
      <c r="Z37">
        <v>877185</v>
      </c>
      <c r="AA37">
        <v>837609.28</v>
      </c>
      <c r="AB37">
        <v>810370</v>
      </c>
      <c r="AC37">
        <v>762799</v>
      </c>
      <c r="AD37">
        <v>741590</v>
      </c>
      <c r="AE37">
        <v>731394.78</v>
      </c>
      <c r="AF37">
        <v>711751</v>
      </c>
      <c r="AG37">
        <v>669317</v>
      </c>
      <c r="AH37">
        <v>663241</v>
      </c>
      <c r="AI37">
        <v>662235.73</v>
      </c>
      <c r="AJ37">
        <v>581107</v>
      </c>
      <c r="AK37">
        <v>543373</v>
      </c>
      <c r="AL37">
        <v>546299</v>
      </c>
      <c r="AM37">
        <v>344285.9</v>
      </c>
      <c r="AN37">
        <v>331353</v>
      </c>
      <c r="AO37">
        <v>567843</v>
      </c>
      <c r="AP37">
        <v>367871</v>
      </c>
      <c r="AQ37">
        <v>0</v>
      </c>
      <c r="AR37">
        <v>0</v>
      </c>
      <c r="AS37">
        <v>0</v>
      </c>
      <c r="AT37">
        <v>0</v>
      </c>
      <c r="AU37">
        <v>0</v>
      </c>
      <c r="AV37">
        <v>0</v>
      </c>
      <c r="AW37">
        <v>0</v>
      </c>
      <c r="AX37">
        <v>0</v>
      </c>
      <c r="AY37">
        <v>0</v>
      </c>
      <c r="AZ37">
        <v>0</v>
      </c>
      <c r="BA37">
        <v>0</v>
      </c>
      <c r="BB37">
        <v>0</v>
      </c>
      <c r="BC37">
        <v>0</v>
      </c>
      <c r="BD37">
        <v>0</v>
      </c>
      <c r="BE37">
        <v>0</v>
      </c>
      <c r="BF37">
        <v>0</v>
      </c>
      <c r="BG37">
        <v>0</v>
      </c>
      <c r="BH37">
        <v>0</v>
      </c>
      <c r="BI37">
        <v>0</v>
      </c>
      <c r="BJ37">
        <v>0</v>
      </c>
      <c r="BK37"/>
      <c r="BL37"/>
      <c r="BM37"/>
      <c r="BN37"/>
      <c r="BO37"/>
      <c r="BP37"/>
      <c r="BQ37"/>
      <c r="BR37"/>
      <c r="BS37"/>
      <c r="BT37"/>
      <c r="BU37"/>
      <c r="BV37"/>
      <c r="BW37"/>
      <c r="BX37"/>
      <c r="BY37"/>
      <c r="BZ37"/>
    </row>
    <row r="38" spans="1:78" x14ac:dyDescent="0.3">
      <c r="A38" t="s">
        <v>97</v>
      </c>
      <c r="B38">
        <v>2600276</v>
      </c>
      <c r="C38">
        <v>2595816.7799999998</v>
      </c>
      <c r="D38">
        <v>2621953</v>
      </c>
      <c r="E38">
        <v>2619882</v>
      </c>
      <c r="F38">
        <v>2608986</v>
      </c>
      <c r="G38">
        <v>2413966.98</v>
      </c>
      <c r="H38">
        <v>1201966</v>
      </c>
      <c r="I38">
        <v>1194040</v>
      </c>
      <c r="J38">
        <v>1177178</v>
      </c>
      <c r="K38">
        <v>54070787.859999999</v>
      </c>
      <c r="L38">
        <v>54535760</v>
      </c>
      <c r="M38">
        <v>53964797</v>
      </c>
      <c r="N38">
        <v>53105455</v>
      </c>
      <c r="O38">
        <v>979348.06</v>
      </c>
      <c r="P38">
        <v>1107209</v>
      </c>
      <c r="Q38">
        <v>1093500</v>
      </c>
      <c r="R38">
        <v>1073140</v>
      </c>
      <c r="S38">
        <v>1053658.26</v>
      </c>
      <c r="T38">
        <v>1050100</v>
      </c>
      <c r="U38">
        <v>1086386</v>
      </c>
      <c r="V38">
        <v>1059472</v>
      </c>
      <c r="W38">
        <v>998477.97</v>
      </c>
      <c r="X38">
        <v>950999</v>
      </c>
      <c r="Y38">
        <v>928299</v>
      </c>
      <c r="Z38">
        <v>1067790</v>
      </c>
      <c r="AA38">
        <v>2377502.36</v>
      </c>
      <c r="AB38">
        <v>2337261</v>
      </c>
      <c r="AC38">
        <v>2321833</v>
      </c>
      <c r="AD38">
        <v>2242996</v>
      </c>
      <c r="AE38">
        <v>2060421.4</v>
      </c>
      <c r="AF38">
        <v>2058713</v>
      </c>
      <c r="AG38">
        <v>2004737</v>
      </c>
      <c r="AH38">
        <v>2155790</v>
      </c>
      <c r="AI38">
        <v>2016079.47</v>
      </c>
      <c r="AJ38">
        <v>2032130</v>
      </c>
      <c r="AK38">
        <v>2044898</v>
      </c>
      <c r="AL38">
        <v>2016502</v>
      </c>
      <c r="AM38">
        <v>1614872.92</v>
      </c>
      <c r="AN38">
        <v>2038200</v>
      </c>
      <c r="AO38">
        <v>1475086</v>
      </c>
      <c r="AP38">
        <v>1318740</v>
      </c>
      <c r="AQ38">
        <v>1276147.6599999999</v>
      </c>
      <c r="AR38">
        <v>1226956</v>
      </c>
      <c r="AS38">
        <v>1148754</v>
      </c>
      <c r="AT38">
        <v>1066775</v>
      </c>
      <c r="AU38">
        <v>1051494.75</v>
      </c>
      <c r="AV38">
        <v>986719</v>
      </c>
      <c r="AW38">
        <v>933276</v>
      </c>
      <c r="AX38">
        <v>911711</v>
      </c>
      <c r="AY38">
        <v>892465.73</v>
      </c>
      <c r="AZ38">
        <v>867975</v>
      </c>
      <c r="BA38">
        <v>844683</v>
      </c>
      <c r="BB38">
        <v>837076</v>
      </c>
      <c r="BC38">
        <v>839507.26</v>
      </c>
      <c r="BD38">
        <v>840736</v>
      </c>
      <c r="BE38">
        <v>843041</v>
      </c>
      <c r="BF38">
        <v>835882</v>
      </c>
      <c r="BG38">
        <v>801740</v>
      </c>
      <c r="BH38">
        <v>2508931</v>
      </c>
      <c r="BI38">
        <v>2305823</v>
      </c>
      <c r="BJ38">
        <v>2266409</v>
      </c>
      <c r="BK38"/>
      <c r="BL38"/>
      <c r="BM38"/>
      <c r="BN38"/>
      <c r="BO38"/>
      <c r="BP38"/>
      <c r="BQ38"/>
      <c r="BR38"/>
      <c r="BS38"/>
      <c r="BT38"/>
      <c r="BU38"/>
      <c r="BV38"/>
      <c r="BW38"/>
      <c r="BX38"/>
      <c r="BY38"/>
      <c r="BZ38"/>
    </row>
    <row r="39" spans="1:78" x14ac:dyDescent="0.3">
      <c r="A39" t="s">
        <v>98</v>
      </c>
      <c r="B39">
        <v>2600276</v>
      </c>
      <c r="C39">
        <v>2595816.7799999998</v>
      </c>
      <c r="D39">
        <v>2621953</v>
      </c>
      <c r="E39">
        <v>2619882</v>
      </c>
      <c r="F39">
        <v>2608986</v>
      </c>
      <c r="G39">
        <v>2413966.98</v>
      </c>
      <c r="H39">
        <v>1201966</v>
      </c>
      <c r="I39">
        <v>1194040</v>
      </c>
      <c r="J39">
        <v>1177178</v>
      </c>
      <c r="K39">
        <v>54070787.859999999</v>
      </c>
      <c r="L39">
        <v>54535760</v>
      </c>
      <c r="M39">
        <v>53964797</v>
      </c>
      <c r="N39">
        <v>53105455</v>
      </c>
      <c r="O39">
        <v>979348.06</v>
      </c>
      <c r="P39">
        <v>1107209</v>
      </c>
      <c r="Q39">
        <v>1093500</v>
      </c>
      <c r="R39">
        <v>1073140</v>
      </c>
      <c r="S39">
        <v>1053658.26</v>
      </c>
      <c r="T39">
        <v>1050100</v>
      </c>
      <c r="U39">
        <v>1086386</v>
      </c>
      <c r="V39">
        <v>1059472</v>
      </c>
      <c r="W39">
        <v>998477.97</v>
      </c>
      <c r="X39">
        <v>950999</v>
      </c>
      <c r="Y39">
        <v>928299</v>
      </c>
      <c r="Z39">
        <v>1067790</v>
      </c>
      <c r="AA39">
        <v>2377502.36</v>
      </c>
      <c r="AB39">
        <v>2337261</v>
      </c>
      <c r="AC39">
        <v>2321833</v>
      </c>
      <c r="AD39">
        <v>2242996</v>
      </c>
      <c r="AE39">
        <v>2060421.4</v>
      </c>
      <c r="AF39">
        <v>2058713</v>
      </c>
      <c r="AG39">
        <v>2004737</v>
      </c>
      <c r="AH39">
        <v>2155790</v>
      </c>
      <c r="AI39">
        <v>2016079.47</v>
      </c>
      <c r="AJ39">
        <v>2032130</v>
      </c>
      <c r="AK39">
        <v>2044898</v>
      </c>
      <c r="AL39">
        <v>2016502</v>
      </c>
      <c r="AM39">
        <v>1614872.92</v>
      </c>
      <c r="AN39">
        <v>2038200</v>
      </c>
      <c r="AO39">
        <v>1475086</v>
      </c>
      <c r="AP39">
        <v>1318740</v>
      </c>
      <c r="AQ39">
        <v>1276147.6599999999</v>
      </c>
      <c r="AR39">
        <v>1226956</v>
      </c>
      <c r="AS39">
        <v>1148754</v>
      </c>
      <c r="AT39">
        <v>1066775</v>
      </c>
      <c r="AU39">
        <v>1051494.75</v>
      </c>
      <c r="AV39">
        <v>986719</v>
      </c>
      <c r="AW39">
        <v>933276</v>
      </c>
      <c r="AX39">
        <v>911711</v>
      </c>
      <c r="AY39">
        <v>892465.73</v>
      </c>
      <c r="AZ39">
        <v>867975</v>
      </c>
      <c r="BA39">
        <v>844683</v>
      </c>
      <c r="BB39">
        <v>837076</v>
      </c>
      <c r="BC39">
        <v>839507.26</v>
      </c>
      <c r="BD39">
        <v>840736</v>
      </c>
      <c r="BE39">
        <v>843041</v>
      </c>
      <c r="BF39">
        <v>835882</v>
      </c>
      <c r="BG39">
        <v>801740</v>
      </c>
      <c r="BH39">
        <v>2508931</v>
      </c>
      <c r="BI39">
        <v>2305823</v>
      </c>
      <c r="BJ39">
        <v>2266409</v>
      </c>
      <c r="BK39"/>
      <c r="BL39"/>
      <c r="BM39"/>
      <c r="BN39"/>
      <c r="BO39"/>
      <c r="BP39"/>
      <c r="BQ39"/>
      <c r="BR39"/>
      <c r="BS39"/>
      <c r="BT39"/>
      <c r="BU39"/>
      <c r="BV39"/>
      <c r="BW39"/>
      <c r="BX39"/>
      <c r="BY39"/>
      <c r="BZ39"/>
    </row>
    <row r="40" spans="1:78" x14ac:dyDescent="0.3">
      <c r="A40" t="s">
        <v>99</v>
      </c>
      <c r="B40">
        <v>775979105</v>
      </c>
      <c r="C40">
        <v>775106001.38999999</v>
      </c>
      <c r="D40">
        <v>775370658</v>
      </c>
      <c r="E40">
        <v>766941758</v>
      </c>
      <c r="F40">
        <v>765296624</v>
      </c>
      <c r="G40">
        <v>766119451.76999998</v>
      </c>
      <c r="H40">
        <v>444086264</v>
      </c>
      <c r="I40">
        <v>442500002</v>
      </c>
      <c r="J40">
        <v>442094844</v>
      </c>
      <c r="K40">
        <v>441950381.88999999</v>
      </c>
      <c r="L40">
        <v>356666391</v>
      </c>
      <c r="M40">
        <v>354466176</v>
      </c>
      <c r="N40">
        <v>352616305</v>
      </c>
      <c r="O40">
        <v>303694257.81999999</v>
      </c>
      <c r="P40">
        <v>301860098</v>
      </c>
      <c r="Q40">
        <v>301272132</v>
      </c>
      <c r="R40">
        <v>300414472</v>
      </c>
      <c r="S40">
        <v>298747907.86000001</v>
      </c>
      <c r="T40">
        <v>296107446</v>
      </c>
      <c r="U40">
        <v>295560291</v>
      </c>
      <c r="V40">
        <v>294391406</v>
      </c>
      <c r="W40">
        <v>293725296.73000002</v>
      </c>
      <c r="X40">
        <v>291276552</v>
      </c>
      <c r="Y40">
        <v>289246001</v>
      </c>
      <c r="Z40">
        <v>286457401</v>
      </c>
      <c r="AA40">
        <v>282368921.00999999</v>
      </c>
      <c r="AB40">
        <v>279067412</v>
      </c>
      <c r="AC40">
        <v>276432084</v>
      </c>
      <c r="AD40">
        <v>274220136</v>
      </c>
      <c r="AE40">
        <v>272110025.56</v>
      </c>
      <c r="AF40">
        <v>268872269</v>
      </c>
      <c r="AG40">
        <v>265816863</v>
      </c>
      <c r="AH40">
        <v>263966944</v>
      </c>
      <c r="AI40">
        <v>261725896.75</v>
      </c>
      <c r="AJ40">
        <v>257299768</v>
      </c>
      <c r="AK40">
        <v>254754450</v>
      </c>
      <c r="AL40">
        <v>253092716</v>
      </c>
      <c r="AM40">
        <v>234702903.69999999</v>
      </c>
      <c r="AN40">
        <v>232798101</v>
      </c>
      <c r="AO40">
        <v>172357676</v>
      </c>
      <c r="AP40">
        <v>24853641</v>
      </c>
      <c r="AQ40">
        <v>22944244.940000001</v>
      </c>
      <c r="AR40">
        <v>21400040</v>
      </c>
      <c r="AS40">
        <v>20479948</v>
      </c>
      <c r="AT40">
        <v>19665623</v>
      </c>
      <c r="AU40">
        <v>18936813.57</v>
      </c>
      <c r="AV40">
        <v>19022729</v>
      </c>
      <c r="AW40">
        <v>18724930</v>
      </c>
      <c r="AX40">
        <v>17759702</v>
      </c>
      <c r="AY40">
        <v>17191231.879999999</v>
      </c>
      <c r="AZ40">
        <v>16967628</v>
      </c>
      <c r="BA40">
        <v>19912354</v>
      </c>
      <c r="BB40">
        <v>21520843</v>
      </c>
      <c r="BC40">
        <v>21316477.030000001</v>
      </c>
      <c r="BD40">
        <v>20948666</v>
      </c>
      <c r="BE40">
        <v>19609703</v>
      </c>
      <c r="BF40">
        <v>19614258</v>
      </c>
      <c r="BG40">
        <v>19251625</v>
      </c>
      <c r="BH40">
        <v>24185806</v>
      </c>
      <c r="BI40">
        <v>23577973</v>
      </c>
      <c r="BJ40">
        <v>22619185</v>
      </c>
      <c r="BK40"/>
      <c r="BL40"/>
      <c r="BM40"/>
      <c r="BN40"/>
      <c r="BO40"/>
      <c r="BP40"/>
      <c r="BQ40"/>
      <c r="BR40"/>
      <c r="BS40"/>
      <c r="BT40"/>
      <c r="BU40"/>
      <c r="BV40"/>
      <c r="BW40"/>
      <c r="BX40"/>
      <c r="BY40"/>
      <c r="BZ40"/>
    </row>
    <row r="41" spans="1:78" x14ac:dyDescent="0.3">
      <c r="A41" t="s">
        <v>100</v>
      </c>
      <c r="B41">
        <v>896335892</v>
      </c>
      <c r="C41">
        <v>924061490.45000005</v>
      </c>
      <c r="D41">
        <v>899547492</v>
      </c>
      <c r="E41">
        <v>898928997</v>
      </c>
      <c r="F41">
        <v>920880472</v>
      </c>
      <c r="G41">
        <v>931892564.41999996</v>
      </c>
      <c r="H41">
        <v>512662140</v>
      </c>
      <c r="I41">
        <v>513087227</v>
      </c>
      <c r="J41">
        <v>518917016</v>
      </c>
      <c r="K41">
        <v>523354329.70999998</v>
      </c>
      <c r="L41">
        <v>443649923</v>
      </c>
      <c r="M41">
        <v>420751529</v>
      </c>
      <c r="N41">
        <v>422588825</v>
      </c>
      <c r="O41">
        <v>375617454.25</v>
      </c>
      <c r="P41">
        <v>365135998</v>
      </c>
      <c r="Q41">
        <v>369666475</v>
      </c>
      <c r="R41">
        <v>375793780</v>
      </c>
      <c r="S41">
        <v>373741617.06</v>
      </c>
      <c r="T41">
        <v>369248470</v>
      </c>
      <c r="U41">
        <v>361851524</v>
      </c>
      <c r="V41">
        <v>371137473</v>
      </c>
      <c r="W41">
        <v>360298565.68000001</v>
      </c>
      <c r="X41">
        <v>354826726</v>
      </c>
      <c r="Y41">
        <v>341434716</v>
      </c>
      <c r="Z41">
        <v>346106604</v>
      </c>
      <c r="AA41">
        <v>352268052.66000003</v>
      </c>
      <c r="AB41">
        <v>341104725</v>
      </c>
      <c r="AC41">
        <v>326767159</v>
      </c>
      <c r="AD41">
        <v>330560617</v>
      </c>
      <c r="AE41">
        <v>329082938.39999998</v>
      </c>
      <c r="AF41">
        <v>315428292</v>
      </c>
      <c r="AG41">
        <v>312720996</v>
      </c>
      <c r="AH41">
        <v>314399922</v>
      </c>
      <c r="AI41">
        <v>326410045.35000002</v>
      </c>
      <c r="AJ41">
        <v>300360467</v>
      </c>
      <c r="AK41">
        <v>298528771</v>
      </c>
      <c r="AL41">
        <v>302815739</v>
      </c>
      <c r="AM41">
        <v>288665481.36000001</v>
      </c>
      <c r="AN41">
        <v>277647324</v>
      </c>
      <c r="AO41">
        <v>232952921</v>
      </c>
      <c r="AP41">
        <v>73445333</v>
      </c>
      <c r="AQ41">
        <v>71798465.040000007</v>
      </c>
      <c r="AR41">
        <v>64783276</v>
      </c>
      <c r="AS41">
        <v>58586808</v>
      </c>
      <c r="AT41">
        <v>60127997</v>
      </c>
      <c r="AU41">
        <v>55340867.530000001</v>
      </c>
      <c r="AV41">
        <v>50148230</v>
      </c>
      <c r="AW41">
        <v>46666048</v>
      </c>
      <c r="AX41">
        <v>49993426</v>
      </c>
      <c r="AY41">
        <v>47904117.07</v>
      </c>
      <c r="AZ41">
        <v>43464653</v>
      </c>
      <c r="BA41">
        <v>41537792</v>
      </c>
      <c r="BB41">
        <v>45578545</v>
      </c>
      <c r="BC41">
        <v>44441462.600000001</v>
      </c>
      <c r="BD41">
        <v>39384364</v>
      </c>
      <c r="BE41">
        <v>37453699</v>
      </c>
      <c r="BF41">
        <v>39854300</v>
      </c>
      <c r="BG41">
        <v>40158634</v>
      </c>
      <c r="BH41">
        <v>47177357</v>
      </c>
      <c r="BI41">
        <v>45157514</v>
      </c>
      <c r="BJ41">
        <v>44619466</v>
      </c>
      <c r="BK41"/>
      <c r="BL41"/>
      <c r="BM41"/>
      <c r="BN41"/>
      <c r="BO41"/>
      <c r="BP41"/>
      <c r="BQ41"/>
      <c r="BR41"/>
      <c r="BS41"/>
      <c r="BT41"/>
      <c r="BU41"/>
      <c r="BV41"/>
      <c r="BW41"/>
      <c r="BX41"/>
      <c r="BY41"/>
      <c r="BZ41"/>
    </row>
    <row r="42" spans="1:78" s="4" customFormat="1" x14ac:dyDescent="0.3">
      <c r="A42" t="s">
        <v>101</v>
      </c>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row>
    <row r="43" spans="1:78" x14ac:dyDescent="0.3">
      <c r="A43" t="s">
        <v>102</v>
      </c>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row>
    <row r="44" spans="1:78" x14ac:dyDescent="0.3">
      <c r="A44" t="s">
        <v>103</v>
      </c>
      <c r="B44">
        <v>31553659</v>
      </c>
      <c r="C44">
        <v>16810210.260000002</v>
      </c>
      <c r="D44">
        <v>8622674</v>
      </c>
      <c r="E44">
        <v>21216691</v>
      </c>
      <c r="F44">
        <v>43424698</v>
      </c>
      <c r="G44">
        <v>42690844.509999998</v>
      </c>
      <c r="H44">
        <v>14457051</v>
      </c>
      <c r="I44">
        <v>10601451</v>
      </c>
      <c r="J44">
        <v>12628167</v>
      </c>
      <c r="K44">
        <v>1050248.6499999999</v>
      </c>
      <c r="L44">
        <v>5687622</v>
      </c>
      <c r="M44">
        <v>15860991</v>
      </c>
      <c r="N44">
        <v>3711912</v>
      </c>
      <c r="O44">
        <v>3326783.63</v>
      </c>
      <c r="P44">
        <v>8643171</v>
      </c>
      <c r="Q44">
        <v>3686470</v>
      </c>
      <c r="R44">
        <v>679581</v>
      </c>
      <c r="S44">
        <v>3582583.74</v>
      </c>
      <c r="T44">
        <v>3429345</v>
      </c>
      <c r="U44">
        <v>3504730</v>
      </c>
      <c r="V44">
        <v>621407</v>
      </c>
      <c r="W44">
        <v>4325529.84</v>
      </c>
      <c r="X44">
        <v>6738581</v>
      </c>
      <c r="Y44">
        <v>7510964</v>
      </c>
      <c r="Z44">
        <v>5532500</v>
      </c>
      <c r="AA44">
        <v>3515916.38</v>
      </c>
      <c r="AB44">
        <v>4874881</v>
      </c>
      <c r="AC44">
        <v>8196947</v>
      </c>
      <c r="AD44">
        <v>6670771</v>
      </c>
      <c r="AE44">
        <v>11881373.16</v>
      </c>
      <c r="AF44">
        <v>13437416</v>
      </c>
      <c r="AG44">
        <v>16735857</v>
      </c>
      <c r="AH44">
        <v>4850314</v>
      </c>
      <c r="AI44">
        <v>14726390.369999999</v>
      </c>
      <c r="AJ44">
        <v>5663426</v>
      </c>
      <c r="AK44">
        <v>7184521</v>
      </c>
      <c r="AL44">
        <v>3228136</v>
      </c>
      <c r="AM44">
        <v>135143340.84999999</v>
      </c>
      <c r="AN44">
        <v>186157179</v>
      </c>
      <c r="AO44">
        <v>143332789</v>
      </c>
      <c r="AP44">
        <v>22</v>
      </c>
      <c r="AQ44">
        <v>0</v>
      </c>
      <c r="AR44">
        <v>21136</v>
      </c>
      <c r="AS44">
        <v>442</v>
      </c>
      <c r="AT44">
        <v>7407</v>
      </c>
      <c r="AU44">
        <v>2173.4699999999998</v>
      </c>
      <c r="AV44">
        <v>48</v>
      </c>
      <c r="AW44">
        <v>39</v>
      </c>
      <c r="AX44">
        <v>3197</v>
      </c>
      <c r="AY44">
        <v>0</v>
      </c>
      <c r="AZ44">
        <v>0</v>
      </c>
      <c r="BA44">
        <v>0</v>
      </c>
      <c r="BB44">
        <v>17987</v>
      </c>
      <c r="BC44">
        <v>10212.02</v>
      </c>
      <c r="BD44">
        <v>11681</v>
      </c>
      <c r="BE44">
        <v>103493</v>
      </c>
      <c r="BF44">
        <v>157329</v>
      </c>
      <c r="BG44">
        <v>167995</v>
      </c>
      <c r="BH44">
        <v>4778636</v>
      </c>
      <c r="BI44">
        <v>9403697</v>
      </c>
      <c r="BJ44">
        <v>7336569</v>
      </c>
      <c r="BK44"/>
      <c r="BL44"/>
      <c r="BM44"/>
      <c r="BN44"/>
      <c r="BO44"/>
      <c r="BP44"/>
      <c r="BQ44"/>
      <c r="BR44"/>
      <c r="BS44"/>
      <c r="BT44"/>
      <c r="BU44"/>
      <c r="BV44"/>
      <c r="BW44"/>
      <c r="BX44"/>
      <c r="BY44"/>
      <c r="BZ44"/>
    </row>
    <row r="45" spans="1:78" x14ac:dyDescent="0.3">
      <c r="A45" t="s">
        <v>104</v>
      </c>
      <c r="B45">
        <v>130507439</v>
      </c>
      <c r="C45">
        <v>147681887.75999999</v>
      </c>
      <c r="D45">
        <v>122359761</v>
      </c>
      <c r="E45">
        <v>129526366</v>
      </c>
      <c r="F45">
        <v>127666857</v>
      </c>
      <c r="G45">
        <v>138666096.21000001</v>
      </c>
      <c r="H45">
        <v>78107378</v>
      </c>
      <c r="I45">
        <v>79218642</v>
      </c>
      <c r="J45">
        <v>81163618</v>
      </c>
      <c r="K45">
        <v>87577252.549999997</v>
      </c>
      <c r="L45">
        <v>79639564</v>
      </c>
      <c r="M45">
        <v>76196233</v>
      </c>
      <c r="N45">
        <v>86983452</v>
      </c>
      <c r="O45">
        <v>93719390.659999996</v>
      </c>
      <c r="P45">
        <v>85127764</v>
      </c>
      <c r="Q45">
        <v>87288468</v>
      </c>
      <c r="R45">
        <v>89449049</v>
      </c>
      <c r="S45">
        <v>94656980.590000004</v>
      </c>
      <c r="T45">
        <v>82467836</v>
      </c>
      <c r="U45">
        <v>80515313</v>
      </c>
      <c r="V45">
        <v>84509247</v>
      </c>
      <c r="W45">
        <v>88821472.719999999</v>
      </c>
      <c r="X45">
        <v>80965712</v>
      </c>
      <c r="Y45">
        <v>71740914</v>
      </c>
      <c r="Z45">
        <v>74240246</v>
      </c>
      <c r="AA45">
        <v>70002767.840000004</v>
      </c>
      <c r="AB45">
        <v>60589887</v>
      </c>
      <c r="AC45">
        <v>60752013</v>
      </c>
      <c r="AD45">
        <v>61518930</v>
      </c>
      <c r="AE45">
        <v>66266620.100000001</v>
      </c>
      <c r="AF45">
        <v>56636968</v>
      </c>
      <c r="AG45">
        <v>55686218</v>
      </c>
      <c r="AH45">
        <v>57541452</v>
      </c>
      <c r="AI45">
        <v>62830543.280000001</v>
      </c>
      <c r="AJ45">
        <v>51016267</v>
      </c>
      <c r="AK45">
        <v>50667909</v>
      </c>
      <c r="AL45">
        <v>52077054</v>
      </c>
      <c r="AM45">
        <v>57710543.289999999</v>
      </c>
      <c r="AN45">
        <v>48940576</v>
      </c>
      <c r="AO45">
        <v>49722737</v>
      </c>
      <c r="AP45">
        <v>33324323</v>
      </c>
      <c r="AQ45">
        <v>34355083.479999997</v>
      </c>
      <c r="AR45">
        <v>29932997</v>
      </c>
      <c r="AS45">
        <v>26969870</v>
      </c>
      <c r="AT45">
        <v>25960787</v>
      </c>
      <c r="AU45">
        <v>24393114.289999999</v>
      </c>
      <c r="AV45">
        <v>21643360</v>
      </c>
      <c r="AW45">
        <v>20316025</v>
      </c>
      <c r="AX45">
        <v>21310222</v>
      </c>
      <c r="AY45">
        <v>21612698.350000001</v>
      </c>
      <c r="AZ45">
        <v>18280517</v>
      </c>
      <c r="BA45">
        <v>17718970</v>
      </c>
      <c r="BB45">
        <v>18481898</v>
      </c>
      <c r="BC45">
        <v>19189030.760000002</v>
      </c>
      <c r="BD45">
        <v>16632155</v>
      </c>
      <c r="BE45">
        <v>15697160</v>
      </c>
      <c r="BF45">
        <v>16262221</v>
      </c>
      <c r="BG45">
        <v>17733297</v>
      </c>
      <c r="BH45">
        <v>25088427</v>
      </c>
      <c r="BI45">
        <v>23627856</v>
      </c>
      <c r="BJ45">
        <v>23833351</v>
      </c>
      <c r="BK45"/>
      <c r="BL45"/>
      <c r="BM45"/>
      <c r="BN45"/>
      <c r="BO45"/>
      <c r="BP45"/>
      <c r="BQ45"/>
      <c r="BR45"/>
      <c r="BS45"/>
      <c r="BT45"/>
      <c r="BU45"/>
      <c r="BV45"/>
      <c r="BW45"/>
      <c r="BX45"/>
      <c r="BY45"/>
      <c r="BZ45"/>
    </row>
    <row r="46" spans="1:78" s="4" customFormat="1" x14ac:dyDescent="0.3">
      <c r="A46" t="s">
        <v>68</v>
      </c>
      <c r="B46">
        <v>103248172</v>
      </c>
      <c r="C46">
        <v>115963186.76000001</v>
      </c>
      <c r="D46">
        <v>93668046</v>
      </c>
      <c r="E46">
        <v>103140392</v>
      </c>
      <c r="F46">
        <v>100287016</v>
      </c>
      <c r="G46">
        <v>106863249.86</v>
      </c>
      <c r="H46">
        <v>63100215</v>
      </c>
      <c r="I46">
        <v>65885024</v>
      </c>
      <c r="J46">
        <v>67037298</v>
      </c>
      <c r="K46">
        <v>87577252.549999997</v>
      </c>
      <c r="L46">
        <v>0</v>
      </c>
      <c r="M46">
        <v>0</v>
      </c>
      <c r="N46">
        <v>86983452</v>
      </c>
      <c r="O46">
        <v>0</v>
      </c>
      <c r="P46">
        <v>0</v>
      </c>
      <c r="Q46">
        <v>0</v>
      </c>
      <c r="R46">
        <v>0</v>
      </c>
      <c r="S46">
        <v>0</v>
      </c>
      <c r="T46">
        <v>0</v>
      </c>
      <c r="U46">
        <v>0</v>
      </c>
      <c r="V46">
        <v>13549085</v>
      </c>
      <c r="W46">
        <v>14079123.59</v>
      </c>
      <c r="X46">
        <v>0</v>
      </c>
      <c r="Y46">
        <v>0</v>
      </c>
      <c r="Z46">
        <v>12367546</v>
      </c>
      <c r="AA46">
        <v>0</v>
      </c>
      <c r="AB46">
        <v>0</v>
      </c>
      <c r="AC46">
        <v>2964255</v>
      </c>
      <c r="AD46">
        <v>3006523</v>
      </c>
      <c r="AE46">
        <v>0</v>
      </c>
      <c r="AF46">
        <v>0</v>
      </c>
      <c r="AG46">
        <v>0</v>
      </c>
      <c r="AH46">
        <v>0</v>
      </c>
      <c r="AI46">
        <v>0</v>
      </c>
      <c r="AJ46">
        <v>0</v>
      </c>
      <c r="AK46">
        <v>0</v>
      </c>
      <c r="AL46">
        <v>0</v>
      </c>
      <c r="AM46">
        <v>2976465.6</v>
      </c>
      <c r="AN46">
        <v>0</v>
      </c>
      <c r="AO46">
        <v>0</v>
      </c>
      <c r="AP46">
        <v>0</v>
      </c>
      <c r="AQ46">
        <v>0</v>
      </c>
      <c r="AR46">
        <v>0</v>
      </c>
      <c r="AS46">
        <v>0</v>
      </c>
      <c r="AT46">
        <v>0</v>
      </c>
      <c r="AU46">
        <v>0</v>
      </c>
      <c r="AV46">
        <v>0</v>
      </c>
      <c r="AW46">
        <v>0</v>
      </c>
      <c r="AX46">
        <v>0</v>
      </c>
      <c r="AY46">
        <v>0</v>
      </c>
      <c r="AZ46">
        <v>0</v>
      </c>
      <c r="BA46">
        <v>0</v>
      </c>
      <c r="BB46">
        <v>0</v>
      </c>
      <c r="BC46">
        <v>0</v>
      </c>
      <c r="BD46">
        <v>0</v>
      </c>
      <c r="BE46">
        <v>0</v>
      </c>
      <c r="BF46">
        <v>16262221</v>
      </c>
      <c r="BG46">
        <v>17733297</v>
      </c>
      <c r="BH46">
        <v>25088427</v>
      </c>
      <c r="BI46">
        <v>23627856</v>
      </c>
      <c r="BJ46">
        <v>23833351</v>
      </c>
      <c r="BK46"/>
      <c r="BL46"/>
      <c r="BM46"/>
      <c r="BN46"/>
      <c r="BO46"/>
      <c r="BP46"/>
      <c r="BQ46"/>
      <c r="BR46"/>
      <c r="BS46"/>
      <c r="BT46"/>
      <c r="BU46"/>
      <c r="BV46"/>
      <c r="BW46"/>
      <c r="BX46"/>
      <c r="BY46"/>
      <c r="BZ46"/>
    </row>
    <row r="47" spans="1:78" x14ac:dyDescent="0.3">
      <c r="A47" t="s">
        <v>105</v>
      </c>
      <c r="B47">
        <v>27259267</v>
      </c>
      <c r="C47">
        <v>31718701</v>
      </c>
      <c r="D47">
        <v>28691715</v>
      </c>
      <c r="E47">
        <v>26385974</v>
      </c>
      <c r="F47">
        <v>27379841</v>
      </c>
      <c r="G47">
        <v>31802846.359999999</v>
      </c>
      <c r="H47">
        <v>15007163</v>
      </c>
      <c r="I47">
        <v>13333618</v>
      </c>
      <c r="J47">
        <v>14126320</v>
      </c>
      <c r="K47">
        <v>0</v>
      </c>
      <c r="L47">
        <v>79639564</v>
      </c>
      <c r="M47">
        <v>76196233</v>
      </c>
      <c r="N47">
        <v>0</v>
      </c>
      <c r="O47">
        <v>93719390.659999996</v>
      </c>
      <c r="P47">
        <v>85127764</v>
      </c>
      <c r="Q47">
        <v>87288468</v>
      </c>
      <c r="R47">
        <v>89449049</v>
      </c>
      <c r="S47">
        <v>94656980.590000004</v>
      </c>
      <c r="T47">
        <v>82467836</v>
      </c>
      <c r="U47">
        <v>80515313</v>
      </c>
      <c r="V47">
        <v>70960162</v>
      </c>
      <c r="W47">
        <v>74742349.129999995</v>
      </c>
      <c r="X47">
        <v>80965712</v>
      </c>
      <c r="Y47">
        <v>71740914</v>
      </c>
      <c r="Z47">
        <v>61872700</v>
      </c>
      <c r="AA47">
        <v>70002767.840000004</v>
      </c>
      <c r="AB47">
        <v>60589887</v>
      </c>
      <c r="AC47">
        <v>57787758</v>
      </c>
      <c r="AD47">
        <v>58512407</v>
      </c>
      <c r="AE47">
        <v>66266620.100000001</v>
      </c>
      <c r="AF47">
        <v>56636968</v>
      </c>
      <c r="AG47">
        <v>55686218</v>
      </c>
      <c r="AH47">
        <v>57541452</v>
      </c>
      <c r="AI47">
        <v>62830543.280000001</v>
      </c>
      <c r="AJ47">
        <v>51016267</v>
      </c>
      <c r="AK47">
        <v>50667909</v>
      </c>
      <c r="AL47">
        <v>52077054</v>
      </c>
      <c r="AM47">
        <v>54734077.700000003</v>
      </c>
      <c r="AN47">
        <v>48940576</v>
      </c>
      <c r="AO47">
        <v>49722737</v>
      </c>
      <c r="AP47">
        <v>33324323</v>
      </c>
      <c r="AQ47">
        <v>34355083.479999997</v>
      </c>
      <c r="AR47">
        <v>29932997</v>
      </c>
      <c r="AS47">
        <v>26969870</v>
      </c>
      <c r="AT47">
        <v>25960787</v>
      </c>
      <c r="AU47">
        <v>24393114.289999999</v>
      </c>
      <c r="AV47">
        <v>21643360</v>
      </c>
      <c r="AW47">
        <v>20316025</v>
      </c>
      <c r="AX47">
        <v>21310222</v>
      </c>
      <c r="AY47">
        <v>21612698.350000001</v>
      </c>
      <c r="AZ47">
        <v>18280517</v>
      </c>
      <c r="BA47">
        <v>17718970</v>
      </c>
      <c r="BB47">
        <v>18481898</v>
      </c>
      <c r="BC47">
        <v>19189030.760000002</v>
      </c>
      <c r="BD47">
        <v>16632155</v>
      </c>
      <c r="BE47">
        <v>15697160</v>
      </c>
      <c r="BF47">
        <v>0</v>
      </c>
      <c r="BG47">
        <v>0</v>
      </c>
      <c r="BH47">
        <v>0</v>
      </c>
      <c r="BI47">
        <v>0</v>
      </c>
      <c r="BJ47">
        <v>0</v>
      </c>
      <c r="BK47"/>
      <c r="BL47"/>
      <c r="BM47"/>
      <c r="BN47"/>
      <c r="BO47"/>
      <c r="BP47"/>
      <c r="BQ47"/>
      <c r="BR47"/>
      <c r="BS47"/>
      <c r="BT47"/>
      <c r="BU47"/>
      <c r="BV47"/>
      <c r="BW47"/>
      <c r="BX47"/>
      <c r="BY47"/>
      <c r="BZ47"/>
    </row>
    <row r="48" spans="1:78" x14ac:dyDescent="0.3">
      <c r="A48" t="s">
        <v>106</v>
      </c>
      <c r="B48">
        <v>0</v>
      </c>
      <c r="C48">
        <v>45500</v>
      </c>
      <c r="D48">
        <v>21000</v>
      </c>
      <c r="E48">
        <v>0</v>
      </c>
      <c r="F48">
        <v>0</v>
      </c>
      <c r="G48">
        <v>0</v>
      </c>
      <c r="H48">
        <v>0</v>
      </c>
      <c r="I48">
        <v>0</v>
      </c>
      <c r="J48">
        <v>6268</v>
      </c>
      <c r="K48">
        <v>6007.42</v>
      </c>
      <c r="L48">
        <v>6331</v>
      </c>
      <c r="M48">
        <v>14827</v>
      </c>
      <c r="N48">
        <v>15682</v>
      </c>
      <c r="O48">
        <v>14473.92</v>
      </c>
      <c r="P48">
        <v>14684</v>
      </c>
      <c r="Q48">
        <v>9223</v>
      </c>
      <c r="R48">
        <v>0</v>
      </c>
      <c r="S48">
        <v>0</v>
      </c>
      <c r="T48">
        <v>0</v>
      </c>
      <c r="U48">
        <v>0</v>
      </c>
      <c r="V48">
        <v>0</v>
      </c>
      <c r="W48">
        <v>0</v>
      </c>
      <c r="X48">
        <v>0</v>
      </c>
      <c r="Y48">
        <v>0</v>
      </c>
      <c r="Z48">
        <v>0</v>
      </c>
      <c r="AA48">
        <v>0</v>
      </c>
      <c r="AB48">
        <v>0</v>
      </c>
      <c r="AC48">
        <v>0</v>
      </c>
      <c r="AD48">
        <v>0</v>
      </c>
      <c r="AE48">
        <v>0</v>
      </c>
      <c r="AF48">
        <v>0</v>
      </c>
      <c r="AG48">
        <v>0</v>
      </c>
      <c r="AH48">
        <v>0</v>
      </c>
      <c r="AI48">
        <v>0</v>
      </c>
      <c r="AJ48">
        <v>0</v>
      </c>
      <c r="AK48">
        <v>0</v>
      </c>
      <c r="AL48">
        <v>0</v>
      </c>
      <c r="AM48">
        <v>0</v>
      </c>
      <c r="AN48">
        <v>0</v>
      </c>
      <c r="AO48">
        <v>0</v>
      </c>
      <c r="AP48">
        <v>0</v>
      </c>
      <c r="AQ48">
        <v>0</v>
      </c>
      <c r="AR48">
        <v>0</v>
      </c>
      <c r="AS48">
        <v>0</v>
      </c>
      <c r="AT48">
        <v>0</v>
      </c>
      <c r="AU48">
        <v>0</v>
      </c>
      <c r="AV48">
        <v>0</v>
      </c>
      <c r="AW48">
        <v>0</v>
      </c>
      <c r="AX48">
        <v>0</v>
      </c>
      <c r="AY48">
        <v>0</v>
      </c>
      <c r="AZ48">
        <v>0</v>
      </c>
      <c r="BA48">
        <v>0</v>
      </c>
      <c r="BB48">
        <v>0</v>
      </c>
      <c r="BC48">
        <v>0</v>
      </c>
      <c r="BD48">
        <v>0</v>
      </c>
      <c r="BE48">
        <v>0</v>
      </c>
      <c r="BF48">
        <v>0</v>
      </c>
      <c r="BG48">
        <v>0</v>
      </c>
      <c r="BH48">
        <v>813734</v>
      </c>
      <c r="BI48">
        <v>494736</v>
      </c>
      <c r="BJ48">
        <v>0</v>
      </c>
      <c r="BK48"/>
      <c r="BL48"/>
      <c r="BM48"/>
      <c r="BN48"/>
      <c r="BO48"/>
      <c r="BP48"/>
      <c r="BQ48"/>
      <c r="BR48"/>
      <c r="BS48"/>
      <c r="BT48"/>
      <c r="BU48"/>
      <c r="BV48"/>
      <c r="BW48"/>
      <c r="BX48"/>
      <c r="BY48"/>
      <c r="BZ48"/>
    </row>
    <row r="49" spans="1:78" s="4" customFormat="1" x14ac:dyDescent="0.3">
      <c r="A49" t="s">
        <v>68</v>
      </c>
      <c r="B49">
        <v>0</v>
      </c>
      <c r="C49">
        <v>45500</v>
      </c>
      <c r="D49">
        <v>21000</v>
      </c>
      <c r="E49">
        <v>0</v>
      </c>
      <c r="F49">
        <v>0</v>
      </c>
      <c r="G49">
        <v>0</v>
      </c>
      <c r="H49">
        <v>0</v>
      </c>
      <c r="I49">
        <v>0</v>
      </c>
      <c r="J49">
        <v>6268</v>
      </c>
      <c r="K49">
        <v>6007.42</v>
      </c>
      <c r="L49">
        <v>6331</v>
      </c>
      <c r="M49">
        <v>14827</v>
      </c>
      <c r="N49">
        <v>15682</v>
      </c>
      <c r="O49">
        <v>14473.92</v>
      </c>
      <c r="P49">
        <v>14684</v>
      </c>
      <c r="Q49">
        <v>9223</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c r="AR49">
        <v>0</v>
      </c>
      <c r="AS49">
        <v>0</v>
      </c>
      <c r="AT49">
        <v>0</v>
      </c>
      <c r="AU49">
        <v>0</v>
      </c>
      <c r="AV49">
        <v>0</v>
      </c>
      <c r="AW49">
        <v>0</v>
      </c>
      <c r="AX49">
        <v>0</v>
      </c>
      <c r="AY49">
        <v>0</v>
      </c>
      <c r="AZ49">
        <v>0</v>
      </c>
      <c r="BA49">
        <v>0</v>
      </c>
      <c r="BB49">
        <v>0</v>
      </c>
      <c r="BC49">
        <v>0</v>
      </c>
      <c r="BD49">
        <v>0</v>
      </c>
      <c r="BE49">
        <v>0</v>
      </c>
      <c r="BF49">
        <v>0</v>
      </c>
      <c r="BG49">
        <v>0</v>
      </c>
      <c r="BH49">
        <v>0</v>
      </c>
      <c r="BI49">
        <v>0</v>
      </c>
      <c r="BJ49">
        <v>0</v>
      </c>
      <c r="BK49"/>
      <c r="BL49"/>
      <c r="BM49"/>
      <c r="BN49"/>
      <c r="BO49"/>
      <c r="BP49"/>
      <c r="BQ49"/>
      <c r="BR49"/>
      <c r="BS49"/>
      <c r="BT49"/>
      <c r="BU49"/>
      <c r="BV49"/>
      <c r="BW49"/>
      <c r="BX49"/>
      <c r="BY49"/>
      <c r="BZ49"/>
    </row>
    <row r="50" spans="1:78" x14ac:dyDescent="0.3">
      <c r="A50" t="s">
        <v>107</v>
      </c>
      <c r="B50">
        <v>0</v>
      </c>
      <c r="C50">
        <v>0</v>
      </c>
      <c r="D50">
        <v>0</v>
      </c>
      <c r="E50">
        <v>0</v>
      </c>
      <c r="F50">
        <v>0</v>
      </c>
      <c r="G50">
        <v>0</v>
      </c>
      <c r="H50">
        <v>0</v>
      </c>
      <c r="I50">
        <v>0</v>
      </c>
      <c r="J50">
        <v>0</v>
      </c>
      <c r="K50">
        <v>0</v>
      </c>
      <c r="L50">
        <v>0</v>
      </c>
      <c r="M50">
        <v>0</v>
      </c>
      <c r="N50">
        <v>0</v>
      </c>
      <c r="O50">
        <v>0</v>
      </c>
      <c r="P50">
        <v>0</v>
      </c>
      <c r="Q50">
        <v>0</v>
      </c>
      <c r="R50">
        <v>0</v>
      </c>
      <c r="S50">
        <v>0</v>
      </c>
      <c r="T50">
        <v>0</v>
      </c>
      <c r="U50">
        <v>0</v>
      </c>
      <c r="V50">
        <v>0</v>
      </c>
      <c r="W50">
        <v>0</v>
      </c>
      <c r="X50">
        <v>0</v>
      </c>
      <c r="Y50">
        <v>0</v>
      </c>
      <c r="Z50">
        <v>0</v>
      </c>
      <c r="AA50">
        <v>0</v>
      </c>
      <c r="AB50">
        <v>0</v>
      </c>
      <c r="AC50">
        <v>0</v>
      </c>
      <c r="AD50">
        <v>0</v>
      </c>
      <c r="AE50">
        <v>0</v>
      </c>
      <c r="AF50">
        <v>0</v>
      </c>
      <c r="AG50">
        <v>0</v>
      </c>
      <c r="AH50">
        <v>0</v>
      </c>
      <c r="AI50">
        <v>0</v>
      </c>
      <c r="AJ50">
        <v>0</v>
      </c>
      <c r="AK50">
        <v>0</v>
      </c>
      <c r="AL50">
        <v>0</v>
      </c>
      <c r="AM50">
        <v>0</v>
      </c>
      <c r="AN50">
        <v>0</v>
      </c>
      <c r="AO50">
        <v>0</v>
      </c>
      <c r="AP50">
        <v>0</v>
      </c>
      <c r="AQ50">
        <v>0</v>
      </c>
      <c r="AR50">
        <v>0</v>
      </c>
      <c r="AS50">
        <v>0</v>
      </c>
      <c r="AT50">
        <v>0</v>
      </c>
      <c r="AU50">
        <v>0</v>
      </c>
      <c r="AV50">
        <v>0</v>
      </c>
      <c r="AW50">
        <v>0</v>
      </c>
      <c r="AX50">
        <v>0</v>
      </c>
      <c r="AY50">
        <v>0</v>
      </c>
      <c r="AZ50">
        <v>0</v>
      </c>
      <c r="BA50">
        <v>0</v>
      </c>
      <c r="BB50">
        <v>0</v>
      </c>
      <c r="BC50">
        <v>0</v>
      </c>
      <c r="BD50">
        <v>0</v>
      </c>
      <c r="BE50">
        <v>0</v>
      </c>
      <c r="BF50">
        <v>0</v>
      </c>
      <c r="BG50">
        <v>0</v>
      </c>
      <c r="BH50">
        <v>813734</v>
      </c>
      <c r="BI50">
        <v>494736</v>
      </c>
      <c r="BJ50">
        <v>0</v>
      </c>
      <c r="BK50"/>
      <c r="BL50"/>
      <c r="BM50"/>
      <c r="BN50"/>
      <c r="BO50"/>
      <c r="BP50"/>
      <c r="BQ50"/>
      <c r="BR50"/>
      <c r="BS50"/>
      <c r="BT50"/>
      <c r="BU50"/>
      <c r="BV50"/>
      <c r="BW50"/>
      <c r="BX50"/>
      <c r="BY50"/>
      <c r="BZ50"/>
    </row>
    <row r="51" spans="1:78" x14ac:dyDescent="0.3">
      <c r="A51" t="s">
        <v>108</v>
      </c>
      <c r="B51">
        <v>34278525</v>
      </c>
      <c r="C51">
        <v>25902396.43</v>
      </c>
      <c r="D51">
        <v>21808381</v>
      </c>
      <c r="E51">
        <v>21302477</v>
      </c>
      <c r="F51">
        <v>21300918</v>
      </c>
      <c r="G51">
        <v>19366440.940000001</v>
      </c>
      <c r="H51">
        <v>8367748</v>
      </c>
      <c r="I51">
        <v>13583351</v>
      </c>
      <c r="J51">
        <v>10569648</v>
      </c>
      <c r="K51">
        <v>19825347.129999999</v>
      </c>
      <c r="L51">
        <v>39490263</v>
      </c>
      <c r="M51">
        <v>33611204</v>
      </c>
      <c r="N51">
        <v>26804520</v>
      </c>
      <c r="O51">
        <v>12528488.57</v>
      </c>
      <c r="P51">
        <v>1629428</v>
      </c>
      <c r="Q51">
        <v>13562991</v>
      </c>
      <c r="R51">
        <v>12023275</v>
      </c>
      <c r="S51">
        <v>23088776.829999998</v>
      </c>
      <c r="T51">
        <v>37288372</v>
      </c>
      <c r="U51">
        <v>25363115</v>
      </c>
      <c r="V51">
        <v>27844315</v>
      </c>
      <c r="W51">
        <v>16778562.129999999</v>
      </c>
      <c r="X51">
        <v>10506511</v>
      </c>
      <c r="Y51">
        <v>16857439</v>
      </c>
      <c r="Z51">
        <v>14357480</v>
      </c>
      <c r="AA51">
        <v>27937000</v>
      </c>
      <c r="AB51">
        <v>31778200</v>
      </c>
      <c r="AC51">
        <v>25427300</v>
      </c>
      <c r="AD51">
        <v>25427300</v>
      </c>
      <c r="AE51">
        <v>11841200</v>
      </c>
      <c r="AF51">
        <v>0</v>
      </c>
      <c r="AG51">
        <v>0</v>
      </c>
      <c r="AH51">
        <v>5733000</v>
      </c>
      <c r="AI51">
        <v>4914000</v>
      </c>
      <c r="AJ51">
        <v>0</v>
      </c>
      <c r="AK51">
        <v>0</v>
      </c>
      <c r="AL51">
        <v>0</v>
      </c>
      <c r="AM51">
        <v>0</v>
      </c>
      <c r="AN51">
        <v>0</v>
      </c>
      <c r="AO51">
        <v>0</v>
      </c>
      <c r="AP51">
        <v>0</v>
      </c>
      <c r="AQ51">
        <v>0</v>
      </c>
      <c r="AR51">
        <v>0</v>
      </c>
      <c r="AS51">
        <v>0</v>
      </c>
      <c r="AT51">
        <v>0</v>
      </c>
      <c r="AU51">
        <v>0</v>
      </c>
      <c r="AV51">
        <v>0</v>
      </c>
      <c r="AW51">
        <v>0</v>
      </c>
      <c r="AX51">
        <v>0</v>
      </c>
      <c r="AY51">
        <v>0</v>
      </c>
      <c r="AZ51">
        <v>0</v>
      </c>
      <c r="BA51">
        <v>0</v>
      </c>
      <c r="BB51">
        <v>0</v>
      </c>
      <c r="BC51">
        <v>0</v>
      </c>
      <c r="BD51">
        <v>0</v>
      </c>
      <c r="BE51">
        <v>0</v>
      </c>
      <c r="BF51">
        <v>0</v>
      </c>
      <c r="BG51">
        <v>0</v>
      </c>
      <c r="BH51">
        <v>100924</v>
      </c>
      <c r="BI51">
        <v>412639</v>
      </c>
      <c r="BJ51">
        <v>0</v>
      </c>
      <c r="BK51"/>
      <c r="BL51"/>
      <c r="BM51"/>
      <c r="BN51"/>
      <c r="BO51"/>
      <c r="BP51"/>
      <c r="BQ51"/>
      <c r="BR51"/>
      <c r="BS51"/>
      <c r="BT51"/>
      <c r="BU51"/>
      <c r="BV51"/>
      <c r="BW51"/>
      <c r="BX51"/>
      <c r="BY51"/>
      <c r="BZ51"/>
    </row>
    <row r="52" spans="1:78" x14ac:dyDescent="0.3">
      <c r="A52" t="s">
        <v>109</v>
      </c>
      <c r="B52">
        <v>348655</v>
      </c>
      <c r="C52">
        <v>347766.83</v>
      </c>
      <c r="D52">
        <v>2374019</v>
      </c>
      <c r="E52">
        <v>2369457</v>
      </c>
      <c r="F52">
        <v>2367922</v>
      </c>
      <c r="G52">
        <v>2368606.44</v>
      </c>
      <c r="H52">
        <v>368795</v>
      </c>
      <c r="I52">
        <v>2349144</v>
      </c>
      <c r="J52">
        <v>2335638</v>
      </c>
      <c r="K52">
        <v>5324505.82</v>
      </c>
      <c r="L52">
        <v>5326821</v>
      </c>
      <c r="M52">
        <v>3306825</v>
      </c>
      <c r="N52">
        <v>3254268</v>
      </c>
      <c r="O52">
        <v>238688.57</v>
      </c>
      <c r="P52">
        <v>129428</v>
      </c>
      <c r="Q52">
        <v>134791</v>
      </c>
      <c r="R52">
        <v>95075</v>
      </c>
      <c r="S52">
        <v>94476.83</v>
      </c>
      <c r="T52">
        <v>2047072</v>
      </c>
      <c r="U52">
        <v>2050015</v>
      </c>
      <c r="V52">
        <v>2031215</v>
      </c>
      <c r="W52">
        <v>2031562.13</v>
      </c>
      <c r="X52">
        <v>2006511</v>
      </c>
      <c r="Y52">
        <v>2006539</v>
      </c>
      <c r="Z52">
        <v>2006580</v>
      </c>
      <c r="AA52">
        <v>2000000</v>
      </c>
      <c r="AB52">
        <v>0</v>
      </c>
      <c r="AC52">
        <v>0</v>
      </c>
      <c r="AD52">
        <v>0</v>
      </c>
      <c r="AE52">
        <v>0</v>
      </c>
      <c r="AF52">
        <v>0</v>
      </c>
      <c r="AG52">
        <v>0</v>
      </c>
      <c r="AH52">
        <v>5733000</v>
      </c>
      <c r="AI52">
        <v>4914000</v>
      </c>
      <c r="AJ52">
        <v>0</v>
      </c>
      <c r="AK52">
        <v>0</v>
      </c>
      <c r="AL52">
        <v>0</v>
      </c>
      <c r="AM52">
        <v>0</v>
      </c>
      <c r="AN52">
        <v>0</v>
      </c>
      <c r="AO52">
        <v>0</v>
      </c>
      <c r="AP52">
        <v>0</v>
      </c>
      <c r="AQ52">
        <v>0</v>
      </c>
      <c r="AR52">
        <v>0</v>
      </c>
      <c r="AS52">
        <v>0</v>
      </c>
      <c r="AT52">
        <v>0</v>
      </c>
      <c r="AU52">
        <v>0</v>
      </c>
      <c r="AV52">
        <v>0</v>
      </c>
      <c r="AW52">
        <v>0</v>
      </c>
      <c r="AX52">
        <v>0</v>
      </c>
      <c r="AY52">
        <v>0</v>
      </c>
      <c r="AZ52">
        <v>0</v>
      </c>
      <c r="BA52">
        <v>0</v>
      </c>
      <c r="BB52">
        <v>0</v>
      </c>
      <c r="BC52">
        <v>0</v>
      </c>
      <c r="BD52">
        <v>0</v>
      </c>
      <c r="BE52">
        <v>0</v>
      </c>
      <c r="BF52">
        <v>0</v>
      </c>
      <c r="BG52">
        <v>0</v>
      </c>
      <c r="BH52">
        <v>0</v>
      </c>
      <c r="BI52">
        <v>0</v>
      </c>
      <c r="BJ52">
        <v>0</v>
      </c>
      <c r="BK52"/>
      <c r="BL52"/>
      <c r="BM52"/>
      <c r="BN52"/>
      <c r="BO52"/>
      <c r="BP52"/>
      <c r="BQ52"/>
      <c r="BR52"/>
      <c r="BS52"/>
      <c r="BT52"/>
      <c r="BU52"/>
      <c r="BV52"/>
      <c r="BW52"/>
      <c r="BX52"/>
      <c r="BY52"/>
      <c r="BZ52"/>
    </row>
    <row r="53" spans="1:78" x14ac:dyDescent="0.3">
      <c r="A53" t="s">
        <v>107</v>
      </c>
      <c r="B53">
        <v>0</v>
      </c>
      <c r="C53">
        <v>0</v>
      </c>
      <c r="D53">
        <v>0</v>
      </c>
      <c r="E53">
        <v>0</v>
      </c>
      <c r="F53">
        <v>0</v>
      </c>
      <c r="G53">
        <v>0</v>
      </c>
      <c r="H53">
        <v>0</v>
      </c>
      <c r="I53">
        <v>0</v>
      </c>
      <c r="J53">
        <v>0</v>
      </c>
      <c r="K53">
        <v>0</v>
      </c>
      <c r="L53">
        <v>0</v>
      </c>
      <c r="M53">
        <v>0</v>
      </c>
      <c r="N53">
        <v>0</v>
      </c>
      <c r="O53">
        <v>0</v>
      </c>
      <c r="P53">
        <v>0</v>
      </c>
      <c r="Q53">
        <v>0</v>
      </c>
      <c r="R53">
        <v>0</v>
      </c>
      <c r="S53">
        <v>0</v>
      </c>
      <c r="T53">
        <v>0</v>
      </c>
      <c r="U53">
        <v>0</v>
      </c>
      <c r="V53">
        <v>0</v>
      </c>
      <c r="W53">
        <v>0</v>
      </c>
      <c r="X53">
        <v>0</v>
      </c>
      <c r="Y53">
        <v>0</v>
      </c>
      <c r="Z53">
        <v>0</v>
      </c>
      <c r="AA53">
        <v>0</v>
      </c>
      <c r="AB53">
        <v>0</v>
      </c>
      <c r="AC53">
        <v>0</v>
      </c>
      <c r="AD53">
        <v>0</v>
      </c>
      <c r="AE53">
        <v>0</v>
      </c>
      <c r="AF53">
        <v>0</v>
      </c>
      <c r="AG53">
        <v>0</v>
      </c>
      <c r="AH53">
        <v>0</v>
      </c>
      <c r="AI53">
        <v>0</v>
      </c>
      <c r="AJ53">
        <v>0</v>
      </c>
      <c r="AK53">
        <v>0</v>
      </c>
      <c r="AL53">
        <v>0</v>
      </c>
      <c r="AM53">
        <v>0</v>
      </c>
      <c r="AN53">
        <v>0</v>
      </c>
      <c r="AO53">
        <v>0</v>
      </c>
      <c r="AP53">
        <v>0</v>
      </c>
      <c r="AQ53">
        <v>0</v>
      </c>
      <c r="AR53">
        <v>0</v>
      </c>
      <c r="AS53">
        <v>0</v>
      </c>
      <c r="AT53">
        <v>0</v>
      </c>
      <c r="AU53">
        <v>0</v>
      </c>
      <c r="AV53">
        <v>0</v>
      </c>
      <c r="AW53">
        <v>0</v>
      </c>
      <c r="AX53">
        <v>0</v>
      </c>
      <c r="AY53">
        <v>0</v>
      </c>
      <c r="AZ53">
        <v>0</v>
      </c>
      <c r="BA53">
        <v>0</v>
      </c>
      <c r="BB53">
        <v>0</v>
      </c>
      <c r="BC53">
        <v>0</v>
      </c>
      <c r="BD53">
        <v>0</v>
      </c>
      <c r="BE53">
        <v>0</v>
      </c>
      <c r="BF53">
        <v>0</v>
      </c>
      <c r="BG53">
        <v>0</v>
      </c>
      <c r="BH53">
        <v>100924</v>
      </c>
      <c r="BI53">
        <v>412639</v>
      </c>
      <c r="BJ53">
        <v>0</v>
      </c>
      <c r="BK53"/>
      <c r="BL53"/>
      <c r="BM53"/>
      <c r="BN53"/>
      <c r="BO53"/>
      <c r="BP53"/>
      <c r="BQ53"/>
      <c r="BR53"/>
      <c r="BS53"/>
      <c r="BT53"/>
      <c r="BU53"/>
      <c r="BV53"/>
      <c r="BW53"/>
      <c r="BX53"/>
      <c r="BY53"/>
      <c r="BZ53"/>
    </row>
    <row r="54" spans="1:78" x14ac:dyDescent="0.3">
      <c r="A54" t="s">
        <v>110</v>
      </c>
      <c r="B54">
        <v>33929870</v>
      </c>
      <c r="C54">
        <v>25554629.609999999</v>
      </c>
      <c r="D54">
        <v>19434362</v>
      </c>
      <c r="E54">
        <v>18933020</v>
      </c>
      <c r="F54">
        <v>18932996</v>
      </c>
      <c r="G54">
        <v>16997834.5</v>
      </c>
      <c r="H54">
        <v>7998953</v>
      </c>
      <c r="I54">
        <v>11234207</v>
      </c>
      <c r="J54">
        <v>8234010</v>
      </c>
      <c r="K54">
        <v>14500841.300000001</v>
      </c>
      <c r="L54">
        <v>25289330</v>
      </c>
      <c r="M54">
        <v>22052162</v>
      </c>
      <c r="N54">
        <v>23550252</v>
      </c>
      <c r="O54">
        <v>12289800</v>
      </c>
      <c r="P54">
        <v>1500000</v>
      </c>
      <c r="Q54">
        <v>13428200</v>
      </c>
      <c r="R54">
        <v>11928200</v>
      </c>
      <c r="S54">
        <v>22994300</v>
      </c>
      <c r="T54">
        <v>35241300</v>
      </c>
      <c r="U54">
        <v>23313100</v>
      </c>
      <c r="V54">
        <v>25813100</v>
      </c>
      <c r="W54">
        <v>14747000</v>
      </c>
      <c r="X54">
        <v>8500000</v>
      </c>
      <c r="Y54">
        <v>14850900</v>
      </c>
      <c r="Z54">
        <v>12350900</v>
      </c>
      <c r="AA54">
        <v>25937000</v>
      </c>
      <c r="AB54">
        <v>31778200</v>
      </c>
      <c r="AC54">
        <v>25427300</v>
      </c>
      <c r="AD54">
        <v>25427300</v>
      </c>
      <c r="AE54">
        <v>11841200</v>
      </c>
      <c r="AF54">
        <v>0</v>
      </c>
      <c r="AG54">
        <v>0</v>
      </c>
      <c r="AH54">
        <v>0</v>
      </c>
      <c r="AI54">
        <v>0</v>
      </c>
      <c r="AJ54">
        <v>0</v>
      </c>
      <c r="AK54">
        <v>0</v>
      </c>
      <c r="AL54">
        <v>0</v>
      </c>
      <c r="AM54">
        <v>0</v>
      </c>
      <c r="AN54">
        <v>0</v>
      </c>
      <c r="AO54">
        <v>0</v>
      </c>
      <c r="AP54">
        <v>0</v>
      </c>
      <c r="AQ54">
        <v>0</v>
      </c>
      <c r="AR54">
        <v>0</v>
      </c>
      <c r="AS54">
        <v>0</v>
      </c>
      <c r="AT54">
        <v>0</v>
      </c>
      <c r="AU54">
        <v>0</v>
      </c>
      <c r="AV54">
        <v>0</v>
      </c>
      <c r="AW54">
        <v>0</v>
      </c>
      <c r="AX54">
        <v>0</v>
      </c>
      <c r="AY54">
        <v>0</v>
      </c>
      <c r="AZ54">
        <v>0</v>
      </c>
      <c r="BA54">
        <v>0</v>
      </c>
      <c r="BB54">
        <v>0</v>
      </c>
      <c r="BC54">
        <v>0</v>
      </c>
      <c r="BD54">
        <v>0</v>
      </c>
      <c r="BE54">
        <v>0</v>
      </c>
      <c r="BF54">
        <v>0</v>
      </c>
      <c r="BG54">
        <v>0</v>
      </c>
      <c r="BH54">
        <v>0</v>
      </c>
      <c r="BI54">
        <v>0</v>
      </c>
      <c r="BJ54">
        <v>0</v>
      </c>
      <c r="BK54"/>
      <c r="BL54"/>
      <c r="BM54"/>
      <c r="BN54"/>
      <c r="BO54"/>
      <c r="BP54"/>
      <c r="BQ54"/>
      <c r="BR54"/>
      <c r="BS54"/>
      <c r="BT54"/>
      <c r="BU54"/>
      <c r="BV54"/>
      <c r="BW54"/>
      <c r="BX54"/>
      <c r="BY54"/>
      <c r="BZ54"/>
    </row>
    <row r="55" spans="1:78" x14ac:dyDescent="0.3">
      <c r="A55" t="s">
        <v>111</v>
      </c>
      <c r="B55">
        <v>0</v>
      </c>
      <c r="C55">
        <v>0</v>
      </c>
      <c r="D55">
        <v>0</v>
      </c>
      <c r="E55">
        <v>0</v>
      </c>
      <c r="F55">
        <v>0</v>
      </c>
      <c r="G55">
        <v>0</v>
      </c>
      <c r="H55">
        <v>0</v>
      </c>
      <c r="I55">
        <v>0</v>
      </c>
      <c r="J55">
        <v>0</v>
      </c>
      <c r="K55">
        <v>0</v>
      </c>
      <c r="L55">
        <v>8874112</v>
      </c>
      <c r="M55">
        <v>8252217</v>
      </c>
      <c r="N55">
        <v>0</v>
      </c>
      <c r="O55">
        <v>0</v>
      </c>
      <c r="P55">
        <v>0</v>
      </c>
      <c r="Q55">
        <v>0</v>
      </c>
      <c r="R55">
        <v>0</v>
      </c>
      <c r="S55">
        <v>0</v>
      </c>
      <c r="T55">
        <v>0</v>
      </c>
      <c r="U55">
        <v>0</v>
      </c>
      <c r="V55">
        <v>0</v>
      </c>
      <c r="W55">
        <v>0</v>
      </c>
      <c r="X55">
        <v>0</v>
      </c>
      <c r="Y55">
        <v>0</v>
      </c>
      <c r="Z55">
        <v>0</v>
      </c>
      <c r="AA55">
        <v>0</v>
      </c>
      <c r="AB55">
        <v>0</v>
      </c>
      <c r="AC55">
        <v>0</v>
      </c>
      <c r="AD55">
        <v>0</v>
      </c>
      <c r="AE55">
        <v>0</v>
      </c>
      <c r="AF55">
        <v>0</v>
      </c>
      <c r="AG55">
        <v>0</v>
      </c>
      <c r="AH55">
        <v>0</v>
      </c>
      <c r="AI55">
        <v>0</v>
      </c>
      <c r="AJ55">
        <v>0</v>
      </c>
      <c r="AK55">
        <v>0</v>
      </c>
      <c r="AL55">
        <v>0</v>
      </c>
      <c r="AM55">
        <v>0</v>
      </c>
      <c r="AN55">
        <v>0</v>
      </c>
      <c r="AO55">
        <v>0</v>
      </c>
      <c r="AP55">
        <v>0</v>
      </c>
      <c r="AQ55">
        <v>0</v>
      </c>
      <c r="AR55">
        <v>0</v>
      </c>
      <c r="AS55">
        <v>0</v>
      </c>
      <c r="AT55">
        <v>0</v>
      </c>
      <c r="AU55">
        <v>0</v>
      </c>
      <c r="AV55">
        <v>0</v>
      </c>
      <c r="AW55">
        <v>0</v>
      </c>
      <c r="AX55">
        <v>0</v>
      </c>
      <c r="AY55">
        <v>0</v>
      </c>
      <c r="AZ55">
        <v>0</v>
      </c>
      <c r="BA55">
        <v>0</v>
      </c>
      <c r="BB55">
        <v>0</v>
      </c>
      <c r="BC55">
        <v>0</v>
      </c>
      <c r="BD55">
        <v>0</v>
      </c>
      <c r="BE55">
        <v>0</v>
      </c>
      <c r="BF55">
        <v>0</v>
      </c>
      <c r="BG55">
        <v>0</v>
      </c>
      <c r="BH55">
        <v>0</v>
      </c>
      <c r="BI55">
        <v>0</v>
      </c>
      <c r="BJ55">
        <v>0</v>
      </c>
      <c r="BK55"/>
      <c r="BL55"/>
      <c r="BM55"/>
      <c r="BN55"/>
      <c r="BO55"/>
      <c r="BP55"/>
      <c r="BQ55"/>
      <c r="BR55"/>
      <c r="BS55"/>
      <c r="BT55"/>
      <c r="BU55"/>
      <c r="BV55"/>
      <c r="BW55"/>
      <c r="BX55"/>
      <c r="BY55"/>
      <c r="BZ55"/>
    </row>
    <row r="56" spans="1:78" x14ac:dyDescent="0.3">
      <c r="A56" t="s">
        <v>112</v>
      </c>
      <c r="B56">
        <v>947434</v>
      </c>
      <c r="C56">
        <v>2761705.43</v>
      </c>
      <c r="D56">
        <v>299849</v>
      </c>
      <c r="E56">
        <v>105394</v>
      </c>
      <c r="F56">
        <v>1147362</v>
      </c>
      <c r="G56">
        <v>831727.94</v>
      </c>
      <c r="H56">
        <v>137378</v>
      </c>
      <c r="I56">
        <v>72066</v>
      </c>
      <c r="J56">
        <v>367375</v>
      </c>
      <c r="K56">
        <v>4387302.37</v>
      </c>
      <c r="L56">
        <v>601838</v>
      </c>
      <c r="M56">
        <v>2031789</v>
      </c>
      <c r="N56">
        <v>0</v>
      </c>
      <c r="O56">
        <v>0</v>
      </c>
      <c r="P56">
        <v>0</v>
      </c>
      <c r="Q56">
        <v>0</v>
      </c>
      <c r="R56">
        <v>0</v>
      </c>
      <c r="S56">
        <v>0</v>
      </c>
      <c r="T56">
        <v>0</v>
      </c>
      <c r="U56">
        <v>0</v>
      </c>
      <c r="V56">
        <v>0</v>
      </c>
      <c r="W56">
        <v>0</v>
      </c>
      <c r="X56">
        <v>0</v>
      </c>
      <c r="Y56">
        <v>0</v>
      </c>
      <c r="Z56">
        <v>0</v>
      </c>
      <c r="AA56">
        <v>0</v>
      </c>
      <c r="AB56">
        <v>0</v>
      </c>
      <c r="AC56">
        <v>0</v>
      </c>
      <c r="AD56">
        <v>0</v>
      </c>
      <c r="AE56">
        <v>0</v>
      </c>
      <c r="AF56">
        <v>0</v>
      </c>
      <c r="AG56">
        <v>0</v>
      </c>
      <c r="AH56">
        <v>0</v>
      </c>
      <c r="AI56">
        <v>0</v>
      </c>
      <c r="AJ56">
        <v>0</v>
      </c>
      <c r="AK56">
        <v>0</v>
      </c>
      <c r="AL56">
        <v>0</v>
      </c>
      <c r="AM56">
        <v>0</v>
      </c>
      <c r="AN56">
        <v>0</v>
      </c>
      <c r="AO56">
        <v>0</v>
      </c>
      <c r="AP56">
        <v>0</v>
      </c>
      <c r="AQ56">
        <v>0</v>
      </c>
      <c r="AR56">
        <v>0</v>
      </c>
      <c r="AS56">
        <v>0</v>
      </c>
      <c r="AT56">
        <v>0</v>
      </c>
      <c r="AU56">
        <v>0</v>
      </c>
      <c r="AV56">
        <v>0</v>
      </c>
      <c r="AW56">
        <v>0</v>
      </c>
      <c r="AX56">
        <v>0</v>
      </c>
      <c r="AY56">
        <v>0</v>
      </c>
      <c r="AZ56">
        <v>0</v>
      </c>
      <c r="BA56">
        <v>0</v>
      </c>
      <c r="BB56">
        <v>0</v>
      </c>
      <c r="BC56">
        <v>0</v>
      </c>
      <c r="BD56">
        <v>0</v>
      </c>
      <c r="BE56">
        <v>0</v>
      </c>
      <c r="BF56">
        <v>0</v>
      </c>
      <c r="BG56">
        <v>0</v>
      </c>
      <c r="BH56">
        <v>0</v>
      </c>
      <c r="BI56">
        <v>0</v>
      </c>
      <c r="BJ56">
        <v>0</v>
      </c>
      <c r="BK56"/>
      <c r="BL56"/>
      <c r="BM56"/>
      <c r="BN56"/>
      <c r="BO56"/>
      <c r="BP56"/>
      <c r="BQ56"/>
      <c r="BR56"/>
      <c r="BS56"/>
      <c r="BT56"/>
      <c r="BU56"/>
      <c r="BV56"/>
      <c r="BW56"/>
      <c r="BX56"/>
      <c r="BY56"/>
      <c r="BZ56"/>
    </row>
    <row r="57" spans="1:78" x14ac:dyDescent="0.3">
      <c r="A57" t="s">
        <v>113</v>
      </c>
      <c r="B57">
        <v>580626</v>
      </c>
      <c r="C57">
        <v>530001.77</v>
      </c>
      <c r="D57">
        <v>672544</v>
      </c>
      <c r="E57">
        <v>640716</v>
      </c>
      <c r="F57">
        <v>633211</v>
      </c>
      <c r="G57">
        <v>815803.11</v>
      </c>
      <c r="H57">
        <v>996319</v>
      </c>
      <c r="I57">
        <v>996131</v>
      </c>
      <c r="J57">
        <v>964507</v>
      </c>
      <c r="K57">
        <v>0</v>
      </c>
      <c r="L57">
        <v>0</v>
      </c>
      <c r="M57">
        <v>0</v>
      </c>
      <c r="N57">
        <v>0</v>
      </c>
      <c r="O57">
        <v>0</v>
      </c>
      <c r="P57">
        <v>0</v>
      </c>
      <c r="Q57">
        <v>0</v>
      </c>
      <c r="R57">
        <v>0</v>
      </c>
      <c r="S57">
        <v>0</v>
      </c>
      <c r="T57">
        <v>0</v>
      </c>
      <c r="U57">
        <v>0</v>
      </c>
      <c r="V57">
        <v>0</v>
      </c>
      <c r="W57">
        <v>0</v>
      </c>
      <c r="X57">
        <v>0</v>
      </c>
      <c r="Y57">
        <v>0</v>
      </c>
      <c r="Z57">
        <v>0</v>
      </c>
      <c r="AA57">
        <v>0</v>
      </c>
      <c r="AB57">
        <v>0</v>
      </c>
      <c r="AC57">
        <v>0</v>
      </c>
      <c r="AD57">
        <v>0</v>
      </c>
      <c r="AE57">
        <v>0</v>
      </c>
      <c r="AF57">
        <v>0</v>
      </c>
      <c r="AG57">
        <v>0</v>
      </c>
      <c r="AH57">
        <v>0</v>
      </c>
      <c r="AI57">
        <v>0</v>
      </c>
      <c r="AJ57">
        <v>0</v>
      </c>
      <c r="AK57">
        <v>0</v>
      </c>
      <c r="AL57">
        <v>0</v>
      </c>
      <c r="AM57">
        <v>0</v>
      </c>
      <c r="AN57">
        <v>0</v>
      </c>
      <c r="AO57">
        <v>0</v>
      </c>
      <c r="AP57">
        <v>0</v>
      </c>
      <c r="AQ57">
        <v>0</v>
      </c>
      <c r="AR57">
        <v>0</v>
      </c>
      <c r="AS57">
        <v>0</v>
      </c>
      <c r="AT57">
        <v>0</v>
      </c>
      <c r="AU57">
        <v>0</v>
      </c>
      <c r="AV57">
        <v>0</v>
      </c>
      <c r="AW57">
        <v>0</v>
      </c>
      <c r="AX57">
        <v>0</v>
      </c>
      <c r="AY57">
        <v>0</v>
      </c>
      <c r="AZ57">
        <v>0</v>
      </c>
      <c r="BA57">
        <v>0</v>
      </c>
      <c r="BB57">
        <v>0</v>
      </c>
      <c r="BC57">
        <v>0</v>
      </c>
      <c r="BD57">
        <v>0</v>
      </c>
      <c r="BE57">
        <v>0</v>
      </c>
      <c r="BF57">
        <v>0</v>
      </c>
      <c r="BG57">
        <v>0</v>
      </c>
      <c r="BH57">
        <v>0</v>
      </c>
      <c r="BI57">
        <v>0</v>
      </c>
      <c r="BJ57">
        <v>0</v>
      </c>
      <c r="BK57"/>
      <c r="BL57"/>
      <c r="BM57"/>
      <c r="BN57"/>
      <c r="BO57"/>
      <c r="BP57"/>
      <c r="BQ57"/>
      <c r="BR57"/>
      <c r="BS57"/>
      <c r="BT57"/>
      <c r="BU57"/>
      <c r="BV57"/>
      <c r="BW57"/>
      <c r="BX57"/>
      <c r="BY57"/>
      <c r="BZ57"/>
    </row>
    <row r="58" spans="1:78" x14ac:dyDescent="0.3">
      <c r="A58" t="s">
        <v>114</v>
      </c>
      <c r="B58">
        <v>580626</v>
      </c>
      <c r="C58">
        <v>530001.77</v>
      </c>
      <c r="D58">
        <v>672544</v>
      </c>
      <c r="E58">
        <v>640716</v>
      </c>
      <c r="F58">
        <v>633211</v>
      </c>
      <c r="G58">
        <v>815803.11</v>
      </c>
      <c r="H58">
        <v>996319</v>
      </c>
      <c r="I58">
        <v>996131</v>
      </c>
      <c r="J58">
        <v>964507</v>
      </c>
      <c r="K58">
        <v>0</v>
      </c>
      <c r="L58">
        <v>0</v>
      </c>
      <c r="M58">
        <v>0</v>
      </c>
      <c r="N58">
        <v>0</v>
      </c>
      <c r="O58">
        <v>0</v>
      </c>
      <c r="P58">
        <v>0</v>
      </c>
      <c r="Q58">
        <v>0</v>
      </c>
      <c r="R58">
        <v>0</v>
      </c>
      <c r="S58">
        <v>0</v>
      </c>
      <c r="T58">
        <v>0</v>
      </c>
      <c r="U58">
        <v>0</v>
      </c>
      <c r="V58">
        <v>0</v>
      </c>
      <c r="W58">
        <v>0</v>
      </c>
      <c r="X58">
        <v>0</v>
      </c>
      <c r="Y58">
        <v>0</v>
      </c>
      <c r="Z58">
        <v>0</v>
      </c>
      <c r="AA58">
        <v>0</v>
      </c>
      <c r="AB58">
        <v>0</v>
      </c>
      <c r="AC58">
        <v>0</v>
      </c>
      <c r="AD58">
        <v>0</v>
      </c>
      <c r="AE58">
        <v>0</v>
      </c>
      <c r="AF58">
        <v>0</v>
      </c>
      <c r="AG58">
        <v>0</v>
      </c>
      <c r="AH58">
        <v>0</v>
      </c>
      <c r="AI58">
        <v>0</v>
      </c>
      <c r="AJ58">
        <v>0</v>
      </c>
      <c r="AK58">
        <v>0</v>
      </c>
      <c r="AL58">
        <v>0</v>
      </c>
      <c r="AM58">
        <v>0</v>
      </c>
      <c r="AN58">
        <v>0</v>
      </c>
      <c r="AO58">
        <v>0</v>
      </c>
      <c r="AP58">
        <v>0</v>
      </c>
      <c r="AQ58">
        <v>0</v>
      </c>
      <c r="AR58">
        <v>0</v>
      </c>
      <c r="AS58">
        <v>0</v>
      </c>
      <c r="AT58">
        <v>0</v>
      </c>
      <c r="AU58">
        <v>0</v>
      </c>
      <c r="AV58">
        <v>0</v>
      </c>
      <c r="AW58">
        <v>0</v>
      </c>
      <c r="AX58">
        <v>0</v>
      </c>
      <c r="AY58">
        <v>0</v>
      </c>
      <c r="AZ58">
        <v>0</v>
      </c>
      <c r="BA58">
        <v>0</v>
      </c>
      <c r="BB58">
        <v>0</v>
      </c>
      <c r="BC58">
        <v>0</v>
      </c>
      <c r="BD58">
        <v>0</v>
      </c>
      <c r="BE58">
        <v>0</v>
      </c>
      <c r="BF58">
        <v>0</v>
      </c>
      <c r="BG58">
        <v>0</v>
      </c>
      <c r="BH58">
        <v>0</v>
      </c>
      <c r="BI58">
        <v>0</v>
      </c>
      <c r="BJ58">
        <v>0</v>
      </c>
      <c r="BK58"/>
      <c r="BL58"/>
      <c r="BM58"/>
      <c r="BN58"/>
      <c r="BO58"/>
      <c r="BP58"/>
      <c r="BQ58"/>
      <c r="BR58"/>
      <c r="BS58"/>
      <c r="BT58"/>
      <c r="BU58"/>
      <c r="BV58"/>
      <c r="BW58"/>
      <c r="BX58"/>
      <c r="BY58"/>
      <c r="BZ58"/>
    </row>
    <row r="59" spans="1:78" x14ac:dyDescent="0.3">
      <c r="A59" t="s">
        <v>115</v>
      </c>
      <c r="B59">
        <v>10100864</v>
      </c>
      <c r="C59">
        <v>10252437.67</v>
      </c>
      <c r="D59">
        <v>10226130</v>
      </c>
      <c r="E59">
        <v>9773026</v>
      </c>
      <c r="F59">
        <v>9867764</v>
      </c>
      <c r="G59">
        <v>9942875.2799999993</v>
      </c>
      <c r="H59">
        <v>7204650</v>
      </c>
      <c r="I59">
        <v>7504307</v>
      </c>
      <c r="J59">
        <v>7301479</v>
      </c>
      <c r="K59">
        <v>7400519.6900000004</v>
      </c>
      <c r="L59">
        <v>0</v>
      </c>
      <c r="M59">
        <v>0</v>
      </c>
      <c r="N59">
        <v>7216603</v>
      </c>
      <c r="O59">
        <v>92346.9</v>
      </c>
      <c r="P59">
        <v>90269</v>
      </c>
      <c r="Q59">
        <v>91062</v>
      </c>
      <c r="R59">
        <v>98033</v>
      </c>
      <c r="S59">
        <v>106205.92</v>
      </c>
      <c r="T59">
        <v>115512</v>
      </c>
      <c r="U59">
        <v>122168</v>
      </c>
      <c r="V59">
        <v>120645</v>
      </c>
      <c r="W59">
        <v>118346.6</v>
      </c>
      <c r="X59">
        <v>116879</v>
      </c>
      <c r="Y59">
        <v>115356</v>
      </c>
      <c r="Z59">
        <v>109434</v>
      </c>
      <c r="AA59">
        <v>101129.26</v>
      </c>
      <c r="AB59">
        <v>97430</v>
      </c>
      <c r="AC59">
        <v>83485</v>
      </c>
      <c r="AD59">
        <v>81752</v>
      </c>
      <c r="AE59">
        <v>80187.199999999997</v>
      </c>
      <c r="AF59">
        <v>73644</v>
      </c>
      <c r="AG59">
        <v>63698</v>
      </c>
      <c r="AH59">
        <v>62326</v>
      </c>
      <c r="AI59">
        <v>60800.25</v>
      </c>
      <c r="AJ59">
        <v>54484</v>
      </c>
      <c r="AK59">
        <v>35946</v>
      </c>
      <c r="AL59">
        <v>33019</v>
      </c>
      <c r="AM59">
        <v>27870.15</v>
      </c>
      <c r="AN59">
        <v>0</v>
      </c>
      <c r="AO59">
        <v>0</v>
      </c>
      <c r="AP59">
        <v>0</v>
      </c>
      <c r="AQ59">
        <v>0</v>
      </c>
      <c r="AR59">
        <v>0</v>
      </c>
      <c r="AS59">
        <v>0</v>
      </c>
      <c r="AT59">
        <v>0</v>
      </c>
      <c r="AU59">
        <v>0</v>
      </c>
      <c r="AV59">
        <v>0</v>
      </c>
      <c r="AW59">
        <v>0</v>
      </c>
      <c r="AX59">
        <v>0</v>
      </c>
      <c r="AY59">
        <v>0</v>
      </c>
      <c r="AZ59">
        <v>0</v>
      </c>
      <c r="BA59">
        <v>0</v>
      </c>
      <c r="BB59">
        <v>0</v>
      </c>
      <c r="BC59">
        <v>0</v>
      </c>
      <c r="BD59">
        <v>0</v>
      </c>
      <c r="BE59">
        <v>0</v>
      </c>
      <c r="BF59">
        <v>0</v>
      </c>
      <c r="BG59">
        <v>0</v>
      </c>
      <c r="BH59">
        <v>0</v>
      </c>
      <c r="BI59">
        <v>0</v>
      </c>
      <c r="BJ59">
        <v>0</v>
      </c>
      <c r="BK59"/>
      <c r="BL59"/>
      <c r="BM59"/>
      <c r="BN59"/>
      <c r="BO59"/>
      <c r="BP59"/>
      <c r="BQ59"/>
      <c r="BR59"/>
      <c r="BS59"/>
      <c r="BT59"/>
      <c r="BU59"/>
      <c r="BV59"/>
      <c r="BW59"/>
      <c r="BX59"/>
      <c r="BY59"/>
      <c r="BZ59"/>
    </row>
    <row r="60" spans="1:78" x14ac:dyDescent="0.3">
      <c r="A60" t="s">
        <v>116</v>
      </c>
      <c r="B60">
        <v>1804058</v>
      </c>
      <c r="C60">
        <v>1212480.6599999999</v>
      </c>
      <c r="D60">
        <v>561955</v>
      </c>
      <c r="E60">
        <v>926132</v>
      </c>
      <c r="F60">
        <v>1786737</v>
      </c>
      <c r="G60">
        <v>1338574.6399999999</v>
      </c>
      <c r="H60">
        <v>517218</v>
      </c>
      <c r="I60">
        <v>830835</v>
      </c>
      <c r="J60">
        <v>1664564</v>
      </c>
      <c r="K60">
        <v>1210134.52</v>
      </c>
      <c r="L60">
        <v>712685</v>
      </c>
      <c r="M60">
        <v>1539619</v>
      </c>
      <c r="N60">
        <v>2379044</v>
      </c>
      <c r="O60">
        <v>1532910.48</v>
      </c>
      <c r="P60">
        <v>863847</v>
      </c>
      <c r="Q60">
        <v>1612105</v>
      </c>
      <c r="R60">
        <v>2317129</v>
      </c>
      <c r="S60">
        <v>1394812.44</v>
      </c>
      <c r="T60">
        <v>825832</v>
      </c>
      <c r="U60">
        <v>1596932</v>
      </c>
      <c r="V60">
        <v>2140516</v>
      </c>
      <c r="W60">
        <v>1206249.75</v>
      </c>
      <c r="X60">
        <v>716912</v>
      </c>
      <c r="Y60">
        <v>1364987</v>
      </c>
      <c r="Z60">
        <v>1772975</v>
      </c>
      <c r="AA60">
        <v>1063027.99</v>
      </c>
      <c r="AB60">
        <v>586128</v>
      </c>
      <c r="AC60">
        <v>1326429</v>
      </c>
      <c r="AD60">
        <v>1841638</v>
      </c>
      <c r="AE60">
        <v>1131906.7</v>
      </c>
      <c r="AF60">
        <v>561626</v>
      </c>
      <c r="AG60">
        <v>1100092</v>
      </c>
      <c r="AH60">
        <v>1387835</v>
      </c>
      <c r="AI60">
        <v>793053.48</v>
      </c>
      <c r="AJ60">
        <v>479209</v>
      </c>
      <c r="AK60">
        <v>1012115</v>
      </c>
      <c r="AL60">
        <v>1053274</v>
      </c>
      <c r="AM60">
        <v>633641.15</v>
      </c>
      <c r="AN60">
        <v>326886</v>
      </c>
      <c r="AO60">
        <v>1471469</v>
      </c>
      <c r="AP60">
        <v>1811710</v>
      </c>
      <c r="AQ60">
        <v>1205160.28</v>
      </c>
      <c r="AR60">
        <v>655507</v>
      </c>
      <c r="AS60">
        <v>1323036</v>
      </c>
      <c r="AT60">
        <v>1842242</v>
      </c>
      <c r="AU60">
        <v>1138285.19</v>
      </c>
      <c r="AV60">
        <v>739216</v>
      </c>
      <c r="AW60">
        <v>1504125</v>
      </c>
      <c r="AX60">
        <v>1866237</v>
      </c>
      <c r="AY60">
        <v>1090390.26</v>
      </c>
      <c r="AZ60">
        <v>542492</v>
      </c>
      <c r="BA60">
        <v>1092593</v>
      </c>
      <c r="BB60">
        <v>1239871</v>
      </c>
      <c r="BC60">
        <v>683812.76</v>
      </c>
      <c r="BD60">
        <v>415884</v>
      </c>
      <c r="BE60">
        <v>819917</v>
      </c>
      <c r="BF60">
        <v>0</v>
      </c>
      <c r="BG60">
        <v>0</v>
      </c>
      <c r="BH60">
        <v>0</v>
      </c>
      <c r="BI60">
        <v>0</v>
      </c>
      <c r="BJ60">
        <v>0</v>
      </c>
      <c r="BK60"/>
      <c r="BL60"/>
      <c r="BM60"/>
      <c r="BN60"/>
      <c r="BO60"/>
      <c r="BP60"/>
      <c r="BQ60"/>
      <c r="BR60"/>
      <c r="BS60"/>
      <c r="BT60"/>
      <c r="BU60"/>
      <c r="BV60"/>
      <c r="BW60"/>
      <c r="BX60"/>
      <c r="BY60"/>
      <c r="BZ60"/>
    </row>
    <row r="61" spans="1:78" x14ac:dyDescent="0.3">
      <c r="A61" t="s">
        <v>117</v>
      </c>
      <c r="B61">
        <v>2310273</v>
      </c>
      <c r="C61">
        <v>2246449.65</v>
      </c>
      <c r="D61">
        <v>1927174</v>
      </c>
      <c r="E61">
        <v>1694159</v>
      </c>
      <c r="F61">
        <v>1480477</v>
      </c>
      <c r="G61">
        <v>1235700.6299999999</v>
      </c>
      <c r="H61">
        <v>977400</v>
      </c>
      <c r="I61">
        <v>890007</v>
      </c>
      <c r="J61">
        <v>863383</v>
      </c>
      <c r="K61">
        <v>1925836.49</v>
      </c>
      <c r="L61">
        <v>1078214</v>
      </c>
      <c r="M61">
        <v>1798847</v>
      </c>
      <c r="N61">
        <v>1883059</v>
      </c>
      <c r="O61">
        <v>1702761.56</v>
      </c>
      <c r="P61">
        <v>1193312</v>
      </c>
      <c r="Q61">
        <v>987752</v>
      </c>
      <c r="R61">
        <v>995900</v>
      </c>
      <c r="S61">
        <v>922328.43</v>
      </c>
      <c r="T61">
        <v>880269</v>
      </c>
      <c r="U61">
        <v>850841</v>
      </c>
      <c r="V61">
        <v>896443</v>
      </c>
      <c r="W61">
        <v>856797.85</v>
      </c>
      <c r="X61">
        <v>923189</v>
      </c>
      <c r="Y61">
        <v>848791</v>
      </c>
      <c r="Z61">
        <v>926190</v>
      </c>
      <c r="AA61">
        <v>11198268.85</v>
      </c>
      <c r="AB61">
        <v>11382325</v>
      </c>
      <c r="AC61">
        <v>9500654</v>
      </c>
      <c r="AD61">
        <v>9618905</v>
      </c>
      <c r="AE61">
        <v>9929748.9100000001</v>
      </c>
      <c r="AF61">
        <v>9988495</v>
      </c>
      <c r="AG61">
        <v>8277962</v>
      </c>
      <c r="AH61">
        <v>8325072</v>
      </c>
      <c r="AI61">
        <v>8690013.4499999993</v>
      </c>
      <c r="AJ61">
        <v>8036039</v>
      </c>
      <c r="AK61">
        <v>6641588</v>
      </c>
      <c r="AL61">
        <v>7010023</v>
      </c>
      <c r="AM61">
        <v>7282882.0300000003</v>
      </c>
      <c r="AN61">
        <v>6802342</v>
      </c>
      <c r="AO61">
        <v>5718263</v>
      </c>
      <c r="AP61">
        <v>4012008</v>
      </c>
      <c r="AQ61">
        <v>5464456.6600000001</v>
      </c>
      <c r="AR61">
        <v>6274559</v>
      </c>
      <c r="AS61">
        <v>5256022</v>
      </c>
      <c r="AT61">
        <v>4515671</v>
      </c>
      <c r="AU61">
        <v>4945513.13</v>
      </c>
      <c r="AV61">
        <v>4625333</v>
      </c>
      <c r="AW61">
        <v>4098658</v>
      </c>
      <c r="AX61">
        <v>3970372</v>
      </c>
      <c r="AY61">
        <v>4666237.96</v>
      </c>
      <c r="AZ61">
        <v>4072894</v>
      </c>
      <c r="BA61">
        <v>3705999</v>
      </c>
      <c r="BB61">
        <v>3359042</v>
      </c>
      <c r="BC61">
        <v>3686961.12</v>
      </c>
      <c r="BD61">
        <v>2628395</v>
      </c>
      <c r="BE61">
        <v>2569112</v>
      </c>
      <c r="BF61">
        <v>3567675</v>
      </c>
      <c r="BG61">
        <v>3774453</v>
      </c>
      <c r="BH61">
        <v>7183730</v>
      </c>
      <c r="BI61">
        <v>4520888</v>
      </c>
      <c r="BJ61">
        <v>4477357</v>
      </c>
      <c r="BK61"/>
      <c r="BL61"/>
      <c r="BM61"/>
      <c r="BN61"/>
      <c r="BO61"/>
      <c r="BP61"/>
      <c r="BQ61"/>
      <c r="BR61"/>
      <c r="BS61"/>
      <c r="BT61"/>
      <c r="BU61"/>
      <c r="BV61"/>
      <c r="BW61"/>
      <c r="BX61"/>
      <c r="BY61"/>
      <c r="BZ61"/>
    </row>
    <row r="62" spans="1:78" s="4" customFormat="1" x14ac:dyDescent="0.3">
      <c r="A62" t="s">
        <v>118</v>
      </c>
      <c r="B62">
        <v>212082878</v>
      </c>
      <c r="C62">
        <v>207443069.63</v>
      </c>
      <c r="D62">
        <v>166499468</v>
      </c>
      <c r="E62">
        <v>185184961</v>
      </c>
      <c r="F62">
        <v>207308024</v>
      </c>
      <c r="G62">
        <v>214888063.25</v>
      </c>
      <c r="H62">
        <v>110765142</v>
      </c>
      <c r="I62">
        <v>113696790</v>
      </c>
      <c r="J62">
        <v>115529009</v>
      </c>
      <c r="K62">
        <v>123382648.81999999</v>
      </c>
      <c r="L62">
        <v>127216517</v>
      </c>
      <c r="M62">
        <v>131053510</v>
      </c>
      <c r="N62">
        <v>128994272</v>
      </c>
      <c r="O62">
        <v>112917155.70999999</v>
      </c>
      <c r="P62">
        <v>97562475</v>
      </c>
      <c r="Q62">
        <v>107238071</v>
      </c>
      <c r="R62">
        <v>105562967</v>
      </c>
      <c r="S62">
        <v>123751687.94</v>
      </c>
      <c r="T62">
        <v>125007166</v>
      </c>
      <c r="U62">
        <v>111953099</v>
      </c>
      <c r="V62">
        <v>116132573</v>
      </c>
      <c r="W62">
        <v>112106958.88</v>
      </c>
      <c r="X62">
        <v>99967784</v>
      </c>
      <c r="Y62">
        <v>98438451</v>
      </c>
      <c r="Z62">
        <v>96938825</v>
      </c>
      <c r="AA62">
        <v>113818110.31</v>
      </c>
      <c r="AB62">
        <v>109308851</v>
      </c>
      <c r="AC62">
        <v>105286828</v>
      </c>
      <c r="AD62">
        <v>105159296</v>
      </c>
      <c r="AE62">
        <v>101131036.06</v>
      </c>
      <c r="AF62">
        <v>80698149</v>
      </c>
      <c r="AG62">
        <v>81863827</v>
      </c>
      <c r="AH62">
        <v>77899999</v>
      </c>
      <c r="AI62">
        <v>92014800.829999998</v>
      </c>
      <c r="AJ62">
        <v>65249425</v>
      </c>
      <c r="AK62">
        <v>65542079</v>
      </c>
      <c r="AL62">
        <v>63401506</v>
      </c>
      <c r="AM62">
        <v>200798277.47999999</v>
      </c>
      <c r="AN62">
        <v>242226983</v>
      </c>
      <c r="AO62">
        <v>200245258</v>
      </c>
      <c r="AP62">
        <v>39148063</v>
      </c>
      <c r="AQ62">
        <v>41024700.43</v>
      </c>
      <c r="AR62">
        <v>36884199</v>
      </c>
      <c r="AS62">
        <v>33549370</v>
      </c>
      <c r="AT62">
        <v>32326107</v>
      </c>
      <c r="AU62">
        <v>30479086.079999998</v>
      </c>
      <c r="AV62">
        <v>27007957</v>
      </c>
      <c r="AW62">
        <v>25918847</v>
      </c>
      <c r="AX62">
        <v>27150028</v>
      </c>
      <c r="AY62">
        <v>27369326.57</v>
      </c>
      <c r="AZ62">
        <v>22895903</v>
      </c>
      <c r="BA62">
        <v>22517562</v>
      </c>
      <c r="BB62">
        <v>23098798</v>
      </c>
      <c r="BC62">
        <v>23570016.670000002</v>
      </c>
      <c r="BD62">
        <v>19688115</v>
      </c>
      <c r="BE62">
        <v>19189682</v>
      </c>
      <c r="BF62">
        <v>19987225</v>
      </c>
      <c r="BG62">
        <v>21675745</v>
      </c>
      <c r="BH62">
        <v>37965451</v>
      </c>
      <c r="BI62">
        <v>38459816</v>
      </c>
      <c r="BJ62">
        <v>35647277</v>
      </c>
      <c r="BK62"/>
      <c r="BL62"/>
      <c r="BM62"/>
      <c r="BN62"/>
      <c r="BO62"/>
      <c r="BP62"/>
      <c r="BQ62"/>
      <c r="BR62"/>
      <c r="BS62"/>
      <c r="BT62"/>
      <c r="BU62"/>
      <c r="BV62"/>
      <c r="BW62"/>
      <c r="BX62"/>
      <c r="BY62"/>
      <c r="BZ62"/>
    </row>
    <row r="63" spans="1:78" x14ac:dyDescent="0.3">
      <c r="A63" t="s">
        <v>119</v>
      </c>
      <c r="B63"/>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row>
    <row r="64" spans="1:78" x14ac:dyDescent="0.3">
      <c r="A64" t="s">
        <v>120</v>
      </c>
      <c r="B64">
        <v>270135063</v>
      </c>
      <c r="C64">
        <v>309060581.29000002</v>
      </c>
      <c r="D64">
        <v>325617930</v>
      </c>
      <c r="E64">
        <v>306678182</v>
      </c>
      <c r="F64">
        <v>304152517</v>
      </c>
      <c r="G64">
        <v>311679354.19</v>
      </c>
      <c r="H64">
        <v>224757952</v>
      </c>
      <c r="I64">
        <v>224674587</v>
      </c>
      <c r="J64">
        <v>222521679</v>
      </c>
      <c r="K64">
        <v>221502551.21000001</v>
      </c>
      <c r="L64">
        <v>142072785</v>
      </c>
      <c r="M64">
        <v>122232436</v>
      </c>
      <c r="N64">
        <v>114954030</v>
      </c>
      <c r="O64">
        <v>129193061.48</v>
      </c>
      <c r="P64">
        <v>140144762</v>
      </c>
      <c r="Q64">
        <v>140218194</v>
      </c>
      <c r="R64">
        <v>141891689</v>
      </c>
      <c r="S64">
        <v>126893493.59</v>
      </c>
      <c r="T64">
        <v>126955935</v>
      </c>
      <c r="U64">
        <v>137013325</v>
      </c>
      <c r="V64">
        <v>137043628</v>
      </c>
      <c r="W64">
        <v>145127987.16</v>
      </c>
      <c r="X64">
        <v>157283423</v>
      </c>
      <c r="Y64">
        <v>160502284</v>
      </c>
      <c r="Z64">
        <v>162215555</v>
      </c>
      <c r="AA64">
        <v>156807034.69999999</v>
      </c>
      <c r="AB64">
        <v>164434178</v>
      </c>
      <c r="AC64">
        <v>158572700</v>
      </c>
      <c r="AD64">
        <v>158572700</v>
      </c>
      <c r="AE64">
        <v>165158800</v>
      </c>
      <c r="AF64">
        <v>175000000</v>
      </c>
      <c r="AG64">
        <v>175000000</v>
      </c>
      <c r="AH64">
        <v>176867881</v>
      </c>
      <c r="AI64">
        <v>193605311.38999999</v>
      </c>
      <c r="AJ64">
        <v>197152345</v>
      </c>
      <c r="AK64">
        <v>198036797</v>
      </c>
      <c r="AL64">
        <v>198675242</v>
      </c>
      <c r="AM64">
        <v>50000000</v>
      </c>
      <c r="AN64">
        <v>0</v>
      </c>
      <c r="AO64">
        <v>0</v>
      </c>
      <c r="AP64">
        <v>0</v>
      </c>
      <c r="AQ64">
        <v>0</v>
      </c>
      <c r="AR64">
        <v>0</v>
      </c>
      <c r="AS64">
        <v>0</v>
      </c>
      <c r="AT64">
        <v>0</v>
      </c>
      <c r="AU64">
        <v>0</v>
      </c>
      <c r="AV64">
        <v>0</v>
      </c>
      <c r="AW64">
        <v>0</v>
      </c>
      <c r="AX64">
        <v>0</v>
      </c>
      <c r="AY64">
        <v>0</v>
      </c>
      <c r="AZ64">
        <v>0</v>
      </c>
      <c r="BA64">
        <v>0</v>
      </c>
      <c r="BB64">
        <v>0</v>
      </c>
      <c r="BC64">
        <v>0</v>
      </c>
      <c r="BD64">
        <v>0</v>
      </c>
      <c r="BE64">
        <v>0</v>
      </c>
      <c r="BF64">
        <v>0</v>
      </c>
      <c r="BG64">
        <v>0</v>
      </c>
      <c r="BH64">
        <v>2036947</v>
      </c>
      <c r="BI64">
        <v>0</v>
      </c>
      <c r="BJ64">
        <v>734061</v>
      </c>
      <c r="BK64"/>
      <c r="BL64"/>
      <c r="BM64"/>
      <c r="BN64"/>
      <c r="BO64"/>
      <c r="BP64"/>
      <c r="BQ64"/>
      <c r="BR64"/>
      <c r="BS64"/>
      <c r="BT64"/>
      <c r="BU64"/>
      <c r="BV64"/>
      <c r="BW64"/>
      <c r="BX64"/>
      <c r="BY64"/>
      <c r="BZ64"/>
    </row>
    <row r="65" spans="1:78" x14ac:dyDescent="0.3">
      <c r="A65" t="s">
        <v>109</v>
      </c>
      <c r="B65">
        <v>51730189</v>
      </c>
      <c r="C65">
        <v>87353858.390000001</v>
      </c>
      <c r="D65">
        <v>114124264</v>
      </c>
      <c r="E65">
        <v>109251224</v>
      </c>
      <c r="F65">
        <v>105727979</v>
      </c>
      <c r="G65">
        <v>106327990.55</v>
      </c>
      <c r="H65">
        <v>6418579</v>
      </c>
      <c r="I65">
        <v>6343225</v>
      </c>
      <c r="J65">
        <v>67136939</v>
      </c>
      <c r="K65">
        <v>83007576.75</v>
      </c>
      <c r="L65">
        <v>3583333</v>
      </c>
      <c r="M65">
        <v>5486808</v>
      </c>
      <c r="N65">
        <v>5705161</v>
      </c>
      <c r="O65">
        <v>8599261.4800000004</v>
      </c>
      <c r="P65">
        <v>8761162</v>
      </c>
      <c r="Q65">
        <v>8834594</v>
      </c>
      <c r="R65">
        <v>9008089</v>
      </c>
      <c r="S65">
        <v>9009893.5899999999</v>
      </c>
      <c r="T65">
        <v>9072335</v>
      </c>
      <c r="U65">
        <v>7201525</v>
      </c>
      <c r="V65">
        <v>7231828</v>
      </c>
      <c r="W65">
        <v>4250087.16</v>
      </c>
      <c r="X65">
        <v>4273723</v>
      </c>
      <c r="Y65">
        <v>4280484</v>
      </c>
      <c r="Z65">
        <v>3493755</v>
      </c>
      <c r="AA65">
        <v>2585234.7000000002</v>
      </c>
      <c r="AB65">
        <v>4212378</v>
      </c>
      <c r="AC65">
        <v>4000000</v>
      </c>
      <c r="AD65">
        <v>4000000</v>
      </c>
      <c r="AE65">
        <v>4000000</v>
      </c>
      <c r="AF65">
        <v>2000000</v>
      </c>
      <c r="AG65">
        <v>2000000</v>
      </c>
      <c r="AH65">
        <v>16867881</v>
      </c>
      <c r="AI65">
        <v>38301130.600000001</v>
      </c>
      <c r="AJ65">
        <v>51829381</v>
      </c>
      <c r="AK65">
        <v>92695260</v>
      </c>
      <c r="AL65">
        <v>93303490</v>
      </c>
      <c r="AM65">
        <v>0</v>
      </c>
      <c r="AN65">
        <v>0</v>
      </c>
      <c r="AO65">
        <v>0</v>
      </c>
      <c r="AP65">
        <v>0</v>
      </c>
      <c r="AQ65">
        <v>0</v>
      </c>
      <c r="AR65">
        <v>0</v>
      </c>
      <c r="AS65">
        <v>0</v>
      </c>
      <c r="AT65">
        <v>0</v>
      </c>
      <c r="AU65">
        <v>0</v>
      </c>
      <c r="AV65">
        <v>0</v>
      </c>
      <c r="AW65">
        <v>0</v>
      </c>
      <c r="AX65">
        <v>0</v>
      </c>
      <c r="AY65">
        <v>0</v>
      </c>
      <c r="AZ65">
        <v>0</v>
      </c>
      <c r="BA65">
        <v>0</v>
      </c>
      <c r="BB65">
        <v>0</v>
      </c>
      <c r="BC65">
        <v>0</v>
      </c>
      <c r="BD65">
        <v>0</v>
      </c>
      <c r="BE65">
        <v>0</v>
      </c>
      <c r="BF65">
        <v>0</v>
      </c>
      <c r="BG65">
        <v>0</v>
      </c>
      <c r="BH65">
        <v>0</v>
      </c>
      <c r="BI65">
        <v>0</v>
      </c>
      <c r="BJ65">
        <v>0</v>
      </c>
      <c r="BK65"/>
      <c r="BL65"/>
      <c r="BM65"/>
      <c r="BN65"/>
      <c r="BO65"/>
      <c r="BP65"/>
      <c r="BQ65"/>
      <c r="BR65"/>
      <c r="BS65"/>
      <c r="BT65"/>
      <c r="BU65"/>
      <c r="BV65"/>
      <c r="BW65"/>
      <c r="BX65"/>
      <c r="BY65"/>
      <c r="BZ65"/>
    </row>
    <row r="66" spans="1:78" x14ac:dyDescent="0.3">
      <c r="A66" t="s">
        <v>107</v>
      </c>
      <c r="B66">
        <v>0</v>
      </c>
      <c r="C66">
        <v>0</v>
      </c>
      <c r="D66">
        <v>0</v>
      </c>
      <c r="E66">
        <v>0</v>
      </c>
      <c r="F66">
        <v>0</v>
      </c>
      <c r="G66">
        <v>0</v>
      </c>
      <c r="H66">
        <v>0</v>
      </c>
      <c r="I66">
        <v>0</v>
      </c>
      <c r="J66">
        <v>0</v>
      </c>
      <c r="K66">
        <v>0</v>
      </c>
      <c r="L66">
        <v>0</v>
      </c>
      <c r="M66">
        <v>0</v>
      </c>
      <c r="N66">
        <v>0</v>
      </c>
      <c r="O66">
        <v>0</v>
      </c>
      <c r="P66">
        <v>0</v>
      </c>
      <c r="Q66">
        <v>0</v>
      </c>
      <c r="R66">
        <v>0</v>
      </c>
      <c r="S66">
        <v>0</v>
      </c>
      <c r="T66">
        <v>0</v>
      </c>
      <c r="U66">
        <v>0</v>
      </c>
      <c r="V66">
        <v>0</v>
      </c>
      <c r="W66">
        <v>0</v>
      </c>
      <c r="X66">
        <v>0</v>
      </c>
      <c r="Y66">
        <v>0</v>
      </c>
      <c r="Z66">
        <v>0</v>
      </c>
      <c r="AA66">
        <v>0</v>
      </c>
      <c r="AB66">
        <v>0</v>
      </c>
      <c r="AC66">
        <v>0</v>
      </c>
      <c r="AD66">
        <v>0</v>
      </c>
      <c r="AE66">
        <v>0</v>
      </c>
      <c r="AF66">
        <v>0</v>
      </c>
      <c r="AG66">
        <v>0</v>
      </c>
      <c r="AH66">
        <v>0</v>
      </c>
      <c r="AI66">
        <v>0</v>
      </c>
      <c r="AJ66">
        <v>0</v>
      </c>
      <c r="AK66">
        <v>0</v>
      </c>
      <c r="AL66">
        <v>0</v>
      </c>
      <c r="AM66">
        <v>0</v>
      </c>
      <c r="AN66">
        <v>0</v>
      </c>
      <c r="AO66">
        <v>0</v>
      </c>
      <c r="AP66">
        <v>0</v>
      </c>
      <c r="AQ66">
        <v>0</v>
      </c>
      <c r="AR66">
        <v>0</v>
      </c>
      <c r="AS66">
        <v>0</v>
      </c>
      <c r="AT66">
        <v>0</v>
      </c>
      <c r="AU66">
        <v>0</v>
      </c>
      <c r="AV66">
        <v>0</v>
      </c>
      <c r="AW66">
        <v>0</v>
      </c>
      <c r="AX66">
        <v>0</v>
      </c>
      <c r="AY66">
        <v>0</v>
      </c>
      <c r="AZ66">
        <v>0</v>
      </c>
      <c r="BA66">
        <v>0</v>
      </c>
      <c r="BB66">
        <v>0</v>
      </c>
      <c r="BC66">
        <v>0</v>
      </c>
      <c r="BD66">
        <v>0</v>
      </c>
      <c r="BE66">
        <v>0</v>
      </c>
      <c r="BF66">
        <v>0</v>
      </c>
      <c r="BG66">
        <v>0</v>
      </c>
      <c r="BH66">
        <v>0</v>
      </c>
      <c r="BI66">
        <v>0</v>
      </c>
      <c r="BJ66">
        <v>734061</v>
      </c>
      <c r="BK66"/>
      <c r="BL66"/>
      <c r="BM66"/>
      <c r="BN66"/>
      <c r="BO66"/>
      <c r="BP66"/>
      <c r="BQ66"/>
      <c r="BR66"/>
      <c r="BS66"/>
      <c r="BT66"/>
      <c r="BU66"/>
      <c r="BV66"/>
      <c r="BW66"/>
      <c r="BX66"/>
      <c r="BY66"/>
      <c r="BZ66"/>
    </row>
    <row r="67" spans="1:78" x14ac:dyDescent="0.3">
      <c r="A67" t="s">
        <v>110</v>
      </c>
      <c r="B67">
        <v>218404874</v>
      </c>
      <c r="C67">
        <v>221706722.90000001</v>
      </c>
      <c r="D67">
        <v>211493666</v>
      </c>
      <c r="E67">
        <v>197426958</v>
      </c>
      <c r="F67">
        <v>198424538</v>
      </c>
      <c r="G67">
        <v>205351363.63999999</v>
      </c>
      <c r="H67">
        <v>218339373</v>
      </c>
      <c r="I67">
        <v>218331362</v>
      </c>
      <c r="J67">
        <v>155384740</v>
      </c>
      <c r="K67">
        <v>138494974.46000001</v>
      </c>
      <c r="L67">
        <v>138489452</v>
      </c>
      <c r="M67">
        <v>116745628</v>
      </c>
      <c r="N67">
        <v>109248869</v>
      </c>
      <c r="O67">
        <v>120593800</v>
      </c>
      <c r="P67">
        <v>131383600</v>
      </c>
      <c r="Q67">
        <v>131383600</v>
      </c>
      <c r="R67">
        <v>132883600</v>
      </c>
      <c r="S67">
        <v>117883600</v>
      </c>
      <c r="T67">
        <v>117883600</v>
      </c>
      <c r="U67">
        <v>129811800</v>
      </c>
      <c r="V67">
        <v>129811800</v>
      </c>
      <c r="W67">
        <v>140877900</v>
      </c>
      <c r="X67">
        <v>153009700</v>
      </c>
      <c r="Y67">
        <v>156221800</v>
      </c>
      <c r="Z67">
        <v>158721800</v>
      </c>
      <c r="AA67">
        <v>154221800</v>
      </c>
      <c r="AB67">
        <v>160221800</v>
      </c>
      <c r="AC67">
        <v>154572700</v>
      </c>
      <c r="AD67">
        <v>154572700</v>
      </c>
      <c r="AE67">
        <v>161158800</v>
      </c>
      <c r="AF67">
        <v>173000000</v>
      </c>
      <c r="AG67">
        <v>173000000</v>
      </c>
      <c r="AH67">
        <v>160000000</v>
      </c>
      <c r="AI67">
        <v>140000000</v>
      </c>
      <c r="AJ67">
        <v>130000000</v>
      </c>
      <c r="AK67">
        <v>90000000</v>
      </c>
      <c r="AL67">
        <v>90000000</v>
      </c>
      <c r="AM67">
        <v>50000000</v>
      </c>
      <c r="AN67">
        <v>0</v>
      </c>
      <c r="AO67">
        <v>0</v>
      </c>
      <c r="AP67">
        <v>0</v>
      </c>
      <c r="AQ67">
        <v>0</v>
      </c>
      <c r="AR67">
        <v>0</v>
      </c>
      <c r="AS67">
        <v>0</v>
      </c>
      <c r="AT67">
        <v>0</v>
      </c>
      <c r="AU67">
        <v>0</v>
      </c>
      <c r="AV67">
        <v>0</v>
      </c>
      <c r="AW67">
        <v>0</v>
      </c>
      <c r="AX67">
        <v>0</v>
      </c>
      <c r="AY67">
        <v>0</v>
      </c>
      <c r="AZ67">
        <v>0</v>
      </c>
      <c r="BA67">
        <v>0</v>
      </c>
      <c r="BB67">
        <v>0</v>
      </c>
      <c r="BC67">
        <v>0</v>
      </c>
      <c r="BD67">
        <v>0</v>
      </c>
      <c r="BE67">
        <v>0</v>
      </c>
      <c r="BF67">
        <v>0</v>
      </c>
      <c r="BG67">
        <v>0</v>
      </c>
      <c r="BH67">
        <v>0</v>
      </c>
      <c r="BI67">
        <v>0</v>
      </c>
      <c r="BJ67">
        <v>0</v>
      </c>
      <c r="BK67"/>
      <c r="BL67"/>
      <c r="BM67"/>
      <c r="BN67"/>
      <c r="BO67"/>
      <c r="BP67"/>
      <c r="BQ67"/>
      <c r="BR67"/>
      <c r="BS67"/>
      <c r="BT67"/>
      <c r="BU67"/>
      <c r="BV67"/>
      <c r="BW67"/>
      <c r="BX67"/>
      <c r="BY67"/>
      <c r="BZ67"/>
    </row>
    <row r="68" spans="1:78" x14ac:dyDescent="0.3">
      <c r="A68" t="s">
        <v>121</v>
      </c>
      <c r="B68">
        <v>0</v>
      </c>
      <c r="C68">
        <v>0</v>
      </c>
      <c r="D68">
        <v>0</v>
      </c>
      <c r="E68">
        <v>0</v>
      </c>
      <c r="F68">
        <v>0</v>
      </c>
      <c r="G68">
        <v>0</v>
      </c>
      <c r="H68">
        <v>0</v>
      </c>
      <c r="I68">
        <v>0</v>
      </c>
      <c r="J68">
        <v>0</v>
      </c>
      <c r="K68">
        <v>0</v>
      </c>
      <c r="L68">
        <v>0</v>
      </c>
      <c r="M68">
        <v>0</v>
      </c>
      <c r="N68">
        <v>0</v>
      </c>
      <c r="O68">
        <v>0</v>
      </c>
      <c r="P68">
        <v>0</v>
      </c>
      <c r="Q68">
        <v>0</v>
      </c>
      <c r="R68">
        <v>0</v>
      </c>
      <c r="S68">
        <v>0</v>
      </c>
      <c r="T68">
        <v>0</v>
      </c>
      <c r="U68">
        <v>0</v>
      </c>
      <c r="V68">
        <v>0</v>
      </c>
      <c r="W68">
        <v>0</v>
      </c>
      <c r="X68">
        <v>0</v>
      </c>
      <c r="Y68">
        <v>0</v>
      </c>
      <c r="Z68">
        <v>0</v>
      </c>
      <c r="AA68">
        <v>0</v>
      </c>
      <c r="AB68">
        <v>0</v>
      </c>
      <c r="AC68">
        <v>0</v>
      </c>
      <c r="AD68">
        <v>0</v>
      </c>
      <c r="AE68">
        <v>0</v>
      </c>
      <c r="AF68">
        <v>0</v>
      </c>
      <c r="AG68">
        <v>0</v>
      </c>
      <c r="AH68">
        <v>0</v>
      </c>
      <c r="AI68">
        <v>15304180.789999999</v>
      </c>
      <c r="AJ68">
        <v>15322964</v>
      </c>
      <c r="AK68">
        <v>15341537</v>
      </c>
      <c r="AL68">
        <v>15371752</v>
      </c>
      <c r="AM68">
        <v>0</v>
      </c>
      <c r="AN68">
        <v>0</v>
      </c>
      <c r="AO68">
        <v>0</v>
      </c>
      <c r="AP68">
        <v>0</v>
      </c>
      <c r="AQ68">
        <v>0</v>
      </c>
      <c r="AR68">
        <v>0</v>
      </c>
      <c r="AS68">
        <v>0</v>
      </c>
      <c r="AT68">
        <v>0</v>
      </c>
      <c r="AU68">
        <v>0</v>
      </c>
      <c r="AV68">
        <v>0</v>
      </c>
      <c r="AW68">
        <v>0</v>
      </c>
      <c r="AX68">
        <v>0</v>
      </c>
      <c r="AY68">
        <v>0</v>
      </c>
      <c r="AZ68">
        <v>0</v>
      </c>
      <c r="BA68">
        <v>0</v>
      </c>
      <c r="BB68">
        <v>0</v>
      </c>
      <c r="BC68">
        <v>0</v>
      </c>
      <c r="BD68">
        <v>0</v>
      </c>
      <c r="BE68">
        <v>0</v>
      </c>
      <c r="BF68">
        <v>0</v>
      </c>
      <c r="BG68">
        <v>0</v>
      </c>
      <c r="BH68">
        <v>2036947</v>
      </c>
      <c r="BI68">
        <v>0</v>
      </c>
      <c r="BJ68">
        <v>0</v>
      </c>
      <c r="BK68"/>
      <c r="BL68"/>
      <c r="BM68"/>
      <c r="BN68"/>
      <c r="BO68"/>
      <c r="BP68"/>
      <c r="BQ68"/>
      <c r="BR68"/>
      <c r="BS68"/>
      <c r="BT68"/>
      <c r="BU68"/>
      <c r="BV68"/>
      <c r="BW68"/>
      <c r="BX68"/>
      <c r="BY68"/>
      <c r="BZ68"/>
    </row>
    <row r="69" spans="1:78" x14ac:dyDescent="0.3">
      <c r="A69" t="s">
        <v>122</v>
      </c>
      <c r="B69">
        <v>86432637</v>
      </c>
      <c r="C69">
        <v>84810926.760000005</v>
      </c>
      <c r="D69">
        <v>85873221</v>
      </c>
      <c r="E69">
        <v>79413564</v>
      </c>
      <c r="F69">
        <v>78980879</v>
      </c>
      <c r="G69">
        <v>78597183.379999995</v>
      </c>
      <c r="H69">
        <v>42396251</v>
      </c>
      <c r="I69">
        <v>42185383</v>
      </c>
      <c r="J69">
        <v>42515986</v>
      </c>
      <c r="K69">
        <v>43182892.259999998</v>
      </c>
      <c r="L69">
        <v>0</v>
      </c>
      <c r="M69">
        <v>0</v>
      </c>
      <c r="N69">
        <v>41527703</v>
      </c>
      <c r="O69">
        <v>549429.78</v>
      </c>
      <c r="P69">
        <v>534884</v>
      </c>
      <c r="Q69">
        <v>555512</v>
      </c>
      <c r="R69">
        <v>569950</v>
      </c>
      <c r="S69">
        <v>592139.81000000006</v>
      </c>
      <c r="T69">
        <v>613848</v>
      </c>
      <c r="U69">
        <v>636425</v>
      </c>
      <c r="V69">
        <v>664746</v>
      </c>
      <c r="W69">
        <v>687562.12</v>
      </c>
      <c r="X69">
        <v>715894</v>
      </c>
      <c r="Y69">
        <v>744352</v>
      </c>
      <c r="Z69">
        <v>726728</v>
      </c>
      <c r="AA69">
        <v>744891.78</v>
      </c>
      <c r="AB69">
        <v>760895</v>
      </c>
      <c r="AC69">
        <v>485092</v>
      </c>
      <c r="AD69">
        <v>505429</v>
      </c>
      <c r="AE69">
        <v>524822.44999999995</v>
      </c>
      <c r="AF69">
        <v>517122</v>
      </c>
      <c r="AG69">
        <v>446422</v>
      </c>
      <c r="AH69">
        <v>461437</v>
      </c>
      <c r="AI69">
        <v>477979.2</v>
      </c>
      <c r="AJ69">
        <v>470446</v>
      </c>
      <c r="AK69">
        <v>314286</v>
      </c>
      <c r="AL69">
        <v>260406</v>
      </c>
      <c r="AM69">
        <v>165512.44</v>
      </c>
      <c r="AN69">
        <v>169131</v>
      </c>
      <c r="AO69">
        <v>92180</v>
      </c>
      <c r="AP69">
        <v>0</v>
      </c>
      <c r="AQ69">
        <v>0</v>
      </c>
      <c r="AR69">
        <v>0</v>
      </c>
      <c r="AS69">
        <v>0</v>
      </c>
      <c r="AT69">
        <v>0</v>
      </c>
      <c r="AU69">
        <v>0</v>
      </c>
      <c r="AV69">
        <v>0</v>
      </c>
      <c r="AW69">
        <v>0</v>
      </c>
      <c r="AX69">
        <v>0</v>
      </c>
      <c r="AY69">
        <v>0</v>
      </c>
      <c r="AZ69">
        <v>0</v>
      </c>
      <c r="BA69">
        <v>0</v>
      </c>
      <c r="BB69">
        <v>0</v>
      </c>
      <c r="BC69">
        <v>0</v>
      </c>
      <c r="BD69">
        <v>0</v>
      </c>
      <c r="BE69">
        <v>0</v>
      </c>
      <c r="BF69">
        <v>0</v>
      </c>
      <c r="BG69">
        <v>0</v>
      </c>
      <c r="BH69">
        <v>0</v>
      </c>
      <c r="BI69">
        <v>0</v>
      </c>
      <c r="BJ69">
        <v>0</v>
      </c>
      <c r="BK69"/>
      <c r="BL69"/>
      <c r="BM69"/>
      <c r="BN69"/>
      <c r="BO69"/>
      <c r="BP69"/>
      <c r="BQ69"/>
      <c r="BR69"/>
      <c r="BS69"/>
      <c r="BT69"/>
      <c r="BU69"/>
      <c r="BV69"/>
      <c r="BW69"/>
      <c r="BX69"/>
      <c r="BY69"/>
      <c r="BZ69"/>
    </row>
    <row r="70" spans="1:78" x14ac:dyDescent="0.3">
      <c r="A70" t="s">
        <v>123</v>
      </c>
      <c r="B70">
        <v>243710</v>
      </c>
      <c r="C70">
        <v>208676.67</v>
      </c>
      <c r="D70">
        <v>9662</v>
      </c>
      <c r="E70">
        <v>0</v>
      </c>
      <c r="F70">
        <v>343987</v>
      </c>
      <c r="G70">
        <v>172710.54</v>
      </c>
      <c r="H70">
        <v>0</v>
      </c>
      <c r="I70">
        <v>0</v>
      </c>
      <c r="J70">
        <v>0</v>
      </c>
      <c r="K70">
        <v>0</v>
      </c>
      <c r="L70">
        <v>0</v>
      </c>
      <c r="M70">
        <v>0</v>
      </c>
      <c r="N70">
        <v>0</v>
      </c>
      <c r="O70">
        <v>0</v>
      </c>
      <c r="P70">
        <v>0</v>
      </c>
      <c r="Q70">
        <v>0</v>
      </c>
      <c r="R70">
        <v>0</v>
      </c>
      <c r="S70">
        <v>0</v>
      </c>
      <c r="T70">
        <v>0</v>
      </c>
      <c r="U70">
        <v>0</v>
      </c>
      <c r="V70">
        <v>0</v>
      </c>
      <c r="W70">
        <v>0</v>
      </c>
      <c r="X70">
        <v>0</v>
      </c>
      <c r="Y70">
        <v>0</v>
      </c>
      <c r="Z70">
        <v>0</v>
      </c>
      <c r="AA70">
        <v>0</v>
      </c>
      <c r="AB70">
        <v>0</v>
      </c>
      <c r="AC70">
        <v>0</v>
      </c>
      <c r="AD70">
        <v>0</v>
      </c>
      <c r="AE70">
        <v>0</v>
      </c>
      <c r="AF70">
        <v>0</v>
      </c>
      <c r="AG70">
        <v>0</v>
      </c>
      <c r="AH70">
        <v>0</v>
      </c>
      <c r="AI70">
        <v>0</v>
      </c>
      <c r="AJ70">
        <v>0</v>
      </c>
      <c r="AK70">
        <v>0</v>
      </c>
      <c r="AL70">
        <v>0</v>
      </c>
      <c r="AM70">
        <v>0</v>
      </c>
      <c r="AN70">
        <v>0</v>
      </c>
      <c r="AO70">
        <v>0</v>
      </c>
      <c r="AP70">
        <v>0</v>
      </c>
      <c r="AQ70">
        <v>0</v>
      </c>
      <c r="AR70">
        <v>0</v>
      </c>
      <c r="AS70">
        <v>0</v>
      </c>
      <c r="AT70">
        <v>0</v>
      </c>
      <c r="AU70">
        <v>0</v>
      </c>
      <c r="AV70">
        <v>0</v>
      </c>
      <c r="AW70">
        <v>0</v>
      </c>
      <c r="AX70">
        <v>0</v>
      </c>
      <c r="AY70">
        <v>0</v>
      </c>
      <c r="AZ70">
        <v>0</v>
      </c>
      <c r="BA70">
        <v>0</v>
      </c>
      <c r="BB70">
        <v>0</v>
      </c>
      <c r="BC70">
        <v>0</v>
      </c>
      <c r="BD70">
        <v>0</v>
      </c>
      <c r="BE70">
        <v>0</v>
      </c>
      <c r="BF70">
        <v>0</v>
      </c>
      <c r="BG70">
        <v>0</v>
      </c>
      <c r="BH70">
        <v>0</v>
      </c>
      <c r="BI70">
        <v>0</v>
      </c>
      <c r="BJ70">
        <v>0</v>
      </c>
      <c r="BK70"/>
      <c r="BL70"/>
      <c r="BM70"/>
      <c r="BN70"/>
      <c r="BO70"/>
      <c r="BP70"/>
      <c r="BQ70"/>
      <c r="BR70"/>
      <c r="BS70"/>
      <c r="BT70"/>
      <c r="BU70"/>
      <c r="BV70"/>
      <c r="BW70"/>
      <c r="BX70"/>
      <c r="BY70"/>
      <c r="BZ70"/>
    </row>
    <row r="71" spans="1:78" x14ac:dyDescent="0.3">
      <c r="A71" t="s">
        <v>124</v>
      </c>
      <c r="B71">
        <v>5311547</v>
      </c>
      <c r="C71">
        <v>5399121.1500000004</v>
      </c>
      <c r="D71">
        <v>5986757</v>
      </c>
      <c r="E71">
        <v>5978508</v>
      </c>
      <c r="F71">
        <v>5980031</v>
      </c>
      <c r="G71">
        <v>5993646.8099999996</v>
      </c>
      <c r="H71">
        <v>3590215</v>
      </c>
      <c r="I71">
        <v>3621601</v>
      </c>
      <c r="J71">
        <v>3588903</v>
      </c>
      <c r="K71">
        <v>0</v>
      </c>
      <c r="L71">
        <v>0</v>
      </c>
      <c r="M71">
        <v>0</v>
      </c>
      <c r="N71">
        <v>0</v>
      </c>
      <c r="O71">
        <v>0</v>
      </c>
      <c r="P71">
        <v>0</v>
      </c>
      <c r="Q71">
        <v>0</v>
      </c>
      <c r="R71">
        <v>0</v>
      </c>
      <c r="S71">
        <v>0</v>
      </c>
      <c r="T71">
        <v>0</v>
      </c>
      <c r="U71">
        <v>0</v>
      </c>
      <c r="V71">
        <v>0</v>
      </c>
      <c r="W71">
        <v>0</v>
      </c>
      <c r="X71">
        <v>0</v>
      </c>
      <c r="Y71">
        <v>0</v>
      </c>
      <c r="Z71">
        <v>0</v>
      </c>
      <c r="AA71">
        <v>0</v>
      </c>
      <c r="AB71">
        <v>0</v>
      </c>
      <c r="AC71">
        <v>0</v>
      </c>
      <c r="AD71">
        <v>0</v>
      </c>
      <c r="AE71">
        <v>0</v>
      </c>
      <c r="AF71">
        <v>0</v>
      </c>
      <c r="AG71">
        <v>0</v>
      </c>
      <c r="AH71">
        <v>0</v>
      </c>
      <c r="AI71">
        <v>0</v>
      </c>
      <c r="AJ71">
        <v>0</v>
      </c>
      <c r="AK71">
        <v>0</v>
      </c>
      <c r="AL71">
        <v>0</v>
      </c>
      <c r="AM71">
        <v>0</v>
      </c>
      <c r="AN71">
        <v>0</v>
      </c>
      <c r="AO71">
        <v>0</v>
      </c>
      <c r="AP71">
        <v>0</v>
      </c>
      <c r="AQ71">
        <v>0</v>
      </c>
      <c r="AR71">
        <v>0</v>
      </c>
      <c r="AS71">
        <v>0</v>
      </c>
      <c r="AT71">
        <v>0</v>
      </c>
      <c r="AU71">
        <v>0</v>
      </c>
      <c r="AV71">
        <v>0</v>
      </c>
      <c r="AW71">
        <v>0</v>
      </c>
      <c r="AX71">
        <v>0</v>
      </c>
      <c r="AY71">
        <v>0</v>
      </c>
      <c r="AZ71">
        <v>0</v>
      </c>
      <c r="BA71">
        <v>0</v>
      </c>
      <c r="BB71">
        <v>0</v>
      </c>
      <c r="BC71">
        <v>0</v>
      </c>
      <c r="BD71">
        <v>0</v>
      </c>
      <c r="BE71">
        <v>0</v>
      </c>
      <c r="BF71">
        <v>0</v>
      </c>
      <c r="BG71">
        <v>0</v>
      </c>
      <c r="BH71">
        <v>0</v>
      </c>
      <c r="BI71">
        <v>0</v>
      </c>
      <c r="BJ71">
        <v>0</v>
      </c>
      <c r="BK71"/>
      <c r="BL71"/>
      <c r="BM71"/>
      <c r="BN71"/>
      <c r="BO71"/>
      <c r="BP71"/>
      <c r="BQ71"/>
      <c r="BR71"/>
      <c r="BS71"/>
      <c r="BT71"/>
      <c r="BU71"/>
      <c r="BV71"/>
      <c r="BW71"/>
      <c r="BX71"/>
      <c r="BY71"/>
      <c r="BZ71"/>
    </row>
    <row r="72" spans="1:78" x14ac:dyDescent="0.3">
      <c r="A72" t="s">
        <v>89</v>
      </c>
      <c r="B72">
        <v>1711391</v>
      </c>
      <c r="C72">
        <v>1820665.48</v>
      </c>
      <c r="D72">
        <v>2436011</v>
      </c>
      <c r="E72">
        <v>2441854</v>
      </c>
      <c r="F72">
        <v>2454761</v>
      </c>
      <c r="G72">
        <v>2474694.83</v>
      </c>
      <c r="H72">
        <v>0</v>
      </c>
      <c r="I72">
        <v>0</v>
      </c>
      <c r="J72">
        <v>0</v>
      </c>
      <c r="K72">
        <v>0</v>
      </c>
      <c r="L72">
        <v>0</v>
      </c>
      <c r="M72">
        <v>0</v>
      </c>
      <c r="N72">
        <v>0</v>
      </c>
      <c r="O72">
        <v>0</v>
      </c>
      <c r="P72">
        <v>0</v>
      </c>
      <c r="Q72">
        <v>0</v>
      </c>
      <c r="R72">
        <v>0</v>
      </c>
      <c r="S72">
        <v>0</v>
      </c>
      <c r="T72">
        <v>0</v>
      </c>
      <c r="U72">
        <v>0</v>
      </c>
      <c r="V72">
        <v>0</v>
      </c>
      <c r="W72">
        <v>0</v>
      </c>
      <c r="X72">
        <v>0</v>
      </c>
      <c r="Y72">
        <v>0</v>
      </c>
      <c r="Z72">
        <v>0</v>
      </c>
      <c r="AA72">
        <v>0</v>
      </c>
      <c r="AB72">
        <v>0</v>
      </c>
      <c r="AC72">
        <v>0</v>
      </c>
      <c r="AD72">
        <v>0</v>
      </c>
      <c r="AE72">
        <v>0</v>
      </c>
      <c r="AF72">
        <v>0</v>
      </c>
      <c r="AG72">
        <v>0</v>
      </c>
      <c r="AH72">
        <v>0</v>
      </c>
      <c r="AI72">
        <v>0</v>
      </c>
      <c r="AJ72">
        <v>0</v>
      </c>
      <c r="AK72">
        <v>0</v>
      </c>
      <c r="AL72">
        <v>0</v>
      </c>
      <c r="AM72">
        <v>0</v>
      </c>
      <c r="AN72">
        <v>0</v>
      </c>
      <c r="AO72">
        <v>0</v>
      </c>
      <c r="AP72">
        <v>0</v>
      </c>
      <c r="AQ72">
        <v>0</v>
      </c>
      <c r="AR72">
        <v>0</v>
      </c>
      <c r="AS72">
        <v>0</v>
      </c>
      <c r="AT72">
        <v>0</v>
      </c>
      <c r="AU72">
        <v>0</v>
      </c>
      <c r="AV72">
        <v>0</v>
      </c>
      <c r="AW72">
        <v>0</v>
      </c>
      <c r="AX72">
        <v>0</v>
      </c>
      <c r="AY72">
        <v>0</v>
      </c>
      <c r="AZ72">
        <v>0</v>
      </c>
      <c r="BA72">
        <v>0</v>
      </c>
      <c r="BB72">
        <v>0</v>
      </c>
      <c r="BC72">
        <v>0</v>
      </c>
      <c r="BD72">
        <v>0</v>
      </c>
      <c r="BE72">
        <v>0</v>
      </c>
      <c r="BF72">
        <v>0</v>
      </c>
      <c r="BG72">
        <v>0</v>
      </c>
      <c r="BH72">
        <v>0</v>
      </c>
      <c r="BI72">
        <v>0</v>
      </c>
      <c r="BJ72">
        <v>0</v>
      </c>
      <c r="BK72"/>
      <c r="BL72"/>
      <c r="BM72"/>
      <c r="BN72"/>
      <c r="BO72"/>
      <c r="BP72"/>
      <c r="BQ72"/>
      <c r="BR72"/>
      <c r="BS72"/>
      <c r="BT72"/>
      <c r="BU72"/>
      <c r="BV72"/>
      <c r="BW72"/>
      <c r="BX72"/>
      <c r="BY72"/>
      <c r="BZ72"/>
    </row>
    <row r="73" spans="1:78" x14ac:dyDescent="0.3">
      <c r="A73" t="s">
        <v>125</v>
      </c>
      <c r="B73">
        <v>3600156</v>
      </c>
      <c r="C73">
        <v>3578455.67</v>
      </c>
      <c r="D73">
        <v>3550746</v>
      </c>
      <c r="E73">
        <v>3536654</v>
      </c>
      <c r="F73">
        <v>3525270</v>
      </c>
      <c r="G73">
        <v>3518951.99</v>
      </c>
      <c r="H73">
        <v>3590215</v>
      </c>
      <c r="I73">
        <v>3621601</v>
      </c>
      <c r="J73">
        <v>3588903</v>
      </c>
      <c r="K73">
        <v>0</v>
      </c>
      <c r="L73">
        <v>0</v>
      </c>
      <c r="M73">
        <v>0</v>
      </c>
      <c r="N73">
        <v>0</v>
      </c>
      <c r="O73">
        <v>0</v>
      </c>
      <c r="P73">
        <v>0</v>
      </c>
      <c r="Q73">
        <v>0</v>
      </c>
      <c r="R73">
        <v>0</v>
      </c>
      <c r="S73">
        <v>0</v>
      </c>
      <c r="T73">
        <v>0</v>
      </c>
      <c r="U73">
        <v>0</v>
      </c>
      <c r="V73">
        <v>0</v>
      </c>
      <c r="W73">
        <v>0</v>
      </c>
      <c r="X73">
        <v>0</v>
      </c>
      <c r="Y73">
        <v>0</v>
      </c>
      <c r="Z73">
        <v>0</v>
      </c>
      <c r="AA73">
        <v>0</v>
      </c>
      <c r="AB73">
        <v>0</v>
      </c>
      <c r="AC73">
        <v>0</v>
      </c>
      <c r="AD73">
        <v>0</v>
      </c>
      <c r="AE73">
        <v>0</v>
      </c>
      <c r="AF73">
        <v>0</v>
      </c>
      <c r="AG73">
        <v>0</v>
      </c>
      <c r="AH73">
        <v>0</v>
      </c>
      <c r="AI73">
        <v>0</v>
      </c>
      <c r="AJ73">
        <v>0</v>
      </c>
      <c r="AK73">
        <v>0</v>
      </c>
      <c r="AL73">
        <v>0</v>
      </c>
      <c r="AM73">
        <v>0</v>
      </c>
      <c r="AN73">
        <v>0</v>
      </c>
      <c r="AO73">
        <v>0</v>
      </c>
      <c r="AP73">
        <v>0</v>
      </c>
      <c r="AQ73">
        <v>0</v>
      </c>
      <c r="AR73">
        <v>0</v>
      </c>
      <c r="AS73">
        <v>0</v>
      </c>
      <c r="AT73">
        <v>0</v>
      </c>
      <c r="AU73">
        <v>0</v>
      </c>
      <c r="AV73">
        <v>0</v>
      </c>
      <c r="AW73">
        <v>0</v>
      </c>
      <c r="AX73">
        <v>0</v>
      </c>
      <c r="AY73">
        <v>0</v>
      </c>
      <c r="AZ73">
        <v>0</v>
      </c>
      <c r="BA73">
        <v>0</v>
      </c>
      <c r="BB73">
        <v>0</v>
      </c>
      <c r="BC73">
        <v>0</v>
      </c>
      <c r="BD73">
        <v>0</v>
      </c>
      <c r="BE73">
        <v>0</v>
      </c>
      <c r="BF73">
        <v>0</v>
      </c>
      <c r="BG73">
        <v>0</v>
      </c>
      <c r="BH73">
        <v>0</v>
      </c>
      <c r="BI73">
        <v>0</v>
      </c>
      <c r="BJ73">
        <v>0</v>
      </c>
      <c r="BK73"/>
      <c r="BL73"/>
      <c r="BM73"/>
      <c r="BN73"/>
      <c r="BO73"/>
      <c r="BP73"/>
      <c r="BQ73"/>
      <c r="BR73"/>
      <c r="BS73"/>
      <c r="BT73"/>
      <c r="BU73"/>
      <c r="BV73"/>
      <c r="BW73"/>
      <c r="BX73"/>
      <c r="BY73"/>
      <c r="BZ73"/>
    </row>
    <row r="74" spans="1:78" x14ac:dyDescent="0.3">
      <c r="A74" t="s">
        <v>126</v>
      </c>
      <c r="B74">
        <v>2549443</v>
      </c>
      <c r="C74">
        <v>2532775.7599999998</v>
      </c>
      <c r="D74">
        <v>2537948</v>
      </c>
      <c r="E74">
        <v>2550895</v>
      </c>
      <c r="F74">
        <v>2601686</v>
      </c>
      <c r="G74">
        <v>2574938.2400000002</v>
      </c>
      <c r="H74">
        <v>0</v>
      </c>
      <c r="I74">
        <v>0</v>
      </c>
      <c r="J74">
        <v>0</v>
      </c>
      <c r="K74">
        <v>0</v>
      </c>
      <c r="L74">
        <v>0</v>
      </c>
      <c r="M74">
        <v>0</v>
      </c>
      <c r="N74">
        <v>0</v>
      </c>
      <c r="O74">
        <v>0</v>
      </c>
      <c r="P74">
        <v>0</v>
      </c>
      <c r="Q74">
        <v>0</v>
      </c>
      <c r="R74">
        <v>0</v>
      </c>
      <c r="S74">
        <v>0</v>
      </c>
      <c r="T74">
        <v>0</v>
      </c>
      <c r="U74">
        <v>0</v>
      </c>
      <c r="V74">
        <v>0</v>
      </c>
      <c r="W74">
        <v>0</v>
      </c>
      <c r="X74">
        <v>0</v>
      </c>
      <c r="Y74">
        <v>0</v>
      </c>
      <c r="Z74">
        <v>0</v>
      </c>
      <c r="AA74">
        <v>0</v>
      </c>
      <c r="AB74">
        <v>0</v>
      </c>
      <c r="AC74">
        <v>0</v>
      </c>
      <c r="AD74">
        <v>0</v>
      </c>
      <c r="AE74">
        <v>0</v>
      </c>
      <c r="AF74">
        <v>0</v>
      </c>
      <c r="AG74">
        <v>0</v>
      </c>
      <c r="AH74">
        <v>0</v>
      </c>
      <c r="AI74">
        <v>0</v>
      </c>
      <c r="AJ74">
        <v>0</v>
      </c>
      <c r="AK74">
        <v>0</v>
      </c>
      <c r="AL74">
        <v>0</v>
      </c>
      <c r="AM74">
        <v>0</v>
      </c>
      <c r="AN74">
        <v>0</v>
      </c>
      <c r="AO74">
        <v>0</v>
      </c>
      <c r="AP74">
        <v>0</v>
      </c>
      <c r="AQ74">
        <v>0</v>
      </c>
      <c r="AR74">
        <v>0</v>
      </c>
      <c r="AS74">
        <v>0</v>
      </c>
      <c r="AT74">
        <v>0</v>
      </c>
      <c r="AU74">
        <v>0</v>
      </c>
      <c r="AV74">
        <v>0</v>
      </c>
      <c r="AW74">
        <v>0</v>
      </c>
      <c r="AX74">
        <v>0</v>
      </c>
      <c r="AY74">
        <v>0</v>
      </c>
      <c r="AZ74">
        <v>0</v>
      </c>
      <c r="BA74">
        <v>0</v>
      </c>
      <c r="BB74">
        <v>0</v>
      </c>
      <c r="BC74">
        <v>0</v>
      </c>
      <c r="BD74">
        <v>0</v>
      </c>
      <c r="BE74">
        <v>0</v>
      </c>
      <c r="BF74">
        <v>0</v>
      </c>
      <c r="BG74">
        <v>0</v>
      </c>
      <c r="BH74">
        <v>0</v>
      </c>
      <c r="BI74">
        <v>0</v>
      </c>
      <c r="BJ74">
        <v>0</v>
      </c>
      <c r="BK74"/>
      <c r="BL74"/>
      <c r="BM74"/>
      <c r="BN74"/>
      <c r="BO74"/>
      <c r="BP74"/>
      <c r="BQ74"/>
      <c r="BR74"/>
      <c r="BS74"/>
      <c r="BT74"/>
      <c r="BU74"/>
      <c r="BV74"/>
      <c r="BW74"/>
      <c r="BX74"/>
      <c r="BY74"/>
      <c r="BZ74"/>
    </row>
    <row r="75" spans="1:78" x14ac:dyDescent="0.3">
      <c r="A75" t="s">
        <v>127</v>
      </c>
      <c r="B75">
        <v>6774663</v>
      </c>
      <c r="C75">
        <v>6655441.3399999999</v>
      </c>
      <c r="D75">
        <v>6928573</v>
      </c>
      <c r="E75">
        <v>6822555</v>
      </c>
      <c r="F75">
        <v>6765567</v>
      </c>
      <c r="G75">
        <v>6643514.2400000002</v>
      </c>
      <c r="H75">
        <v>5359744</v>
      </c>
      <c r="I75">
        <v>5261864</v>
      </c>
      <c r="J75">
        <v>5185041</v>
      </c>
      <c r="K75">
        <v>5085198.79</v>
      </c>
      <c r="L75">
        <v>5127451</v>
      </c>
      <c r="M75">
        <v>5026928</v>
      </c>
      <c r="N75">
        <v>4939432</v>
      </c>
      <c r="O75">
        <v>4842898.78</v>
      </c>
      <c r="P75">
        <v>4436964</v>
      </c>
      <c r="Q75">
        <v>4345350</v>
      </c>
      <c r="R75">
        <v>3439998</v>
      </c>
      <c r="S75">
        <v>3368249.86</v>
      </c>
      <c r="T75">
        <v>3075378</v>
      </c>
      <c r="U75">
        <v>2984447</v>
      </c>
      <c r="V75">
        <v>2889560</v>
      </c>
      <c r="W75">
        <v>2787297.9</v>
      </c>
      <c r="X75">
        <v>2757910</v>
      </c>
      <c r="Y75">
        <v>2680574</v>
      </c>
      <c r="Z75">
        <v>2612403</v>
      </c>
      <c r="AA75">
        <v>2521712.54</v>
      </c>
      <c r="AB75">
        <v>2474910</v>
      </c>
      <c r="AC75">
        <v>2253367</v>
      </c>
      <c r="AD75">
        <v>2180176</v>
      </c>
      <c r="AE75">
        <v>2099493.17</v>
      </c>
      <c r="AF75">
        <v>2051255</v>
      </c>
      <c r="AG75">
        <v>1851272</v>
      </c>
      <c r="AH75">
        <v>1775969</v>
      </c>
      <c r="AI75">
        <v>1709914.33</v>
      </c>
      <c r="AJ75">
        <v>1609861</v>
      </c>
      <c r="AK75">
        <v>1558996</v>
      </c>
      <c r="AL75">
        <v>1504691</v>
      </c>
      <c r="AM75">
        <v>1485751.56</v>
      </c>
      <c r="AN75">
        <v>1409275</v>
      </c>
      <c r="AO75">
        <v>1357178</v>
      </c>
      <c r="AP75">
        <v>999626</v>
      </c>
      <c r="AQ75">
        <v>954915.95</v>
      </c>
      <c r="AR75">
        <v>887329</v>
      </c>
      <c r="AS75">
        <v>828500</v>
      </c>
      <c r="AT75">
        <v>795498</v>
      </c>
      <c r="AU75">
        <v>757878.42</v>
      </c>
      <c r="AV75">
        <v>689769</v>
      </c>
      <c r="AW75">
        <v>622089</v>
      </c>
      <c r="AX75">
        <v>570132</v>
      </c>
      <c r="AY75">
        <v>493400.58</v>
      </c>
      <c r="AZ75">
        <v>370558</v>
      </c>
      <c r="BA75">
        <v>320212</v>
      </c>
      <c r="BB75">
        <v>298202</v>
      </c>
      <c r="BC75">
        <v>275976.74</v>
      </c>
      <c r="BD75">
        <v>255810</v>
      </c>
      <c r="BE75">
        <v>237662</v>
      </c>
      <c r="BF75">
        <v>0</v>
      </c>
      <c r="BG75">
        <v>0</v>
      </c>
      <c r="BH75">
        <v>0</v>
      </c>
      <c r="BI75">
        <v>0</v>
      </c>
      <c r="BJ75">
        <v>0</v>
      </c>
      <c r="BK75"/>
      <c r="BL75"/>
      <c r="BM75"/>
      <c r="BN75"/>
      <c r="BO75"/>
      <c r="BP75"/>
      <c r="BQ75"/>
      <c r="BR75"/>
      <c r="BS75"/>
      <c r="BT75"/>
      <c r="BU75"/>
      <c r="BV75"/>
      <c r="BW75"/>
      <c r="BX75"/>
      <c r="BY75"/>
      <c r="BZ75"/>
    </row>
    <row r="76" spans="1:78" x14ac:dyDescent="0.3">
      <c r="A76" t="s">
        <v>128</v>
      </c>
      <c r="B76">
        <v>17159942</v>
      </c>
      <c r="C76">
        <v>17173144.48</v>
      </c>
      <c r="D76">
        <v>18153573</v>
      </c>
      <c r="E76">
        <v>18093687</v>
      </c>
      <c r="F76">
        <v>17627260</v>
      </c>
      <c r="G76">
        <v>17848389.32</v>
      </c>
      <c r="H76">
        <v>14922954</v>
      </c>
      <c r="I76">
        <v>14930805</v>
      </c>
      <c r="J76">
        <v>14938927</v>
      </c>
      <c r="K76">
        <v>14946902.82</v>
      </c>
      <c r="L76">
        <v>14958256</v>
      </c>
      <c r="M76">
        <v>14965778</v>
      </c>
      <c r="N76">
        <v>14983919</v>
      </c>
      <c r="O76">
        <v>15003566.59</v>
      </c>
      <c r="P76">
        <v>15023402</v>
      </c>
      <c r="Q76">
        <v>15046221</v>
      </c>
      <c r="R76">
        <v>15067174</v>
      </c>
      <c r="S76">
        <v>15087901.68</v>
      </c>
      <c r="T76">
        <v>15108626</v>
      </c>
      <c r="U76">
        <v>15137593</v>
      </c>
      <c r="V76">
        <v>15149999</v>
      </c>
      <c r="W76">
        <v>15170073.34</v>
      </c>
      <c r="X76">
        <v>15191078</v>
      </c>
      <c r="Y76">
        <v>15211306</v>
      </c>
      <c r="Z76">
        <v>15213782</v>
      </c>
      <c r="AA76">
        <v>15154065.09</v>
      </c>
      <c r="AB76">
        <v>15173222</v>
      </c>
      <c r="AC76">
        <v>15191985</v>
      </c>
      <c r="AD76">
        <v>15210797</v>
      </c>
      <c r="AE76">
        <v>15229399.73</v>
      </c>
      <c r="AF76">
        <v>15248265</v>
      </c>
      <c r="AG76">
        <v>15266704</v>
      </c>
      <c r="AH76">
        <v>15285418</v>
      </c>
      <c r="AI76">
        <v>0</v>
      </c>
      <c r="AJ76">
        <v>0</v>
      </c>
      <c r="AK76">
        <v>0</v>
      </c>
      <c r="AL76">
        <v>0</v>
      </c>
      <c r="AM76">
        <v>0</v>
      </c>
      <c r="AN76">
        <v>0</v>
      </c>
      <c r="AO76">
        <v>0</v>
      </c>
      <c r="AP76">
        <v>0</v>
      </c>
      <c r="AQ76">
        <v>0</v>
      </c>
      <c r="AR76">
        <v>0</v>
      </c>
      <c r="AS76">
        <v>0</v>
      </c>
      <c r="AT76">
        <v>0</v>
      </c>
      <c r="AU76">
        <v>0</v>
      </c>
      <c r="AV76">
        <v>0</v>
      </c>
      <c r="AW76">
        <v>0</v>
      </c>
      <c r="AX76">
        <v>0</v>
      </c>
      <c r="AY76">
        <v>0</v>
      </c>
      <c r="AZ76">
        <v>0</v>
      </c>
      <c r="BA76">
        <v>0</v>
      </c>
      <c r="BB76">
        <v>0</v>
      </c>
      <c r="BC76">
        <v>0</v>
      </c>
      <c r="BD76">
        <v>0</v>
      </c>
      <c r="BE76">
        <v>0</v>
      </c>
      <c r="BF76">
        <v>0</v>
      </c>
      <c r="BG76">
        <v>0</v>
      </c>
      <c r="BH76">
        <v>0</v>
      </c>
      <c r="BI76">
        <v>0</v>
      </c>
      <c r="BJ76">
        <v>0</v>
      </c>
      <c r="BK76"/>
      <c r="BL76"/>
      <c r="BM76"/>
      <c r="BN76"/>
      <c r="BO76"/>
      <c r="BP76"/>
      <c r="BQ76"/>
      <c r="BR76"/>
      <c r="BS76"/>
      <c r="BT76"/>
      <c r="BU76"/>
      <c r="BV76"/>
      <c r="BW76"/>
      <c r="BX76"/>
      <c r="BY76"/>
      <c r="BZ76"/>
    </row>
    <row r="77" spans="1:78" x14ac:dyDescent="0.3">
      <c r="A77" t="s">
        <v>129</v>
      </c>
      <c r="B77">
        <v>466845</v>
      </c>
      <c r="C77">
        <v>476456.88</v>
      </c>
      <c r="D77">
        <v>481843</v>
      </c>
      <c r="E77">
        <v>497706</v>
      </c>
      <c r="F77">
        <v>515086</v>
      </c>
      <c r="G77">
        <v>687537.4</v>
      </c>
      <c r="H77">
        <v>28331</v>
      </c>
      <c r="I77">
        <v>29087</v>
      </c>
      <c r="J77">
        <v>28601</v>
      </c>
      <c r="K77">
        <v>3659105.88</v>
      </c>
      <c r="L77">
        <v>46509887</v>
      </c>
      <c r="M77">
        <v>46254465</v>
      </c>
      <c r="N77">
        <v>3979718</v>
      </c>
      <c r="O77">
        <v>4743545.41</v>
      </c>
      <c r="P77">
        <v>4623544</v>
      </c>
      <c r="Q77">
        <v>4439412</v>
      </c>
      <c r="R77">
        <v>4336488</v>
      </c>
      <c r="S77">
        <v>4229459.32</v>
      </c>
      <c r="T77">
        <v>4175491</v>
      </c>
      <c r="U77">
        <v>4078074</v>
      </c>
      <c r="V77">
        <v>3988575</v>
      </c>
      <c r="W77">
        <v>4189906.01</v>
      </c>
      <c r="X77">
        <v>3995937</v>
      </c>
      <c r="Y77">
        <v>3898294</v>
      </c>
      <c r="Z77">
        <v>3994500</v>
      </c>
      <c r="AA77">
        <v>3619034.13</v>
      </c>
      <c r="AB77">
        <v>3586596</v>
      </c>
      <c r="AC77">
        <v>3461613</v>
      </c>
      <c r="AD77">
        <v>3317937</v>
      </c>
      <c r="AE77">
        <v>3263649.48</v>
      </c>
      <c r="AF77">
        <v>3961197</v>
      </c>
      <c r="AG77">
        <v>3728485</v>
      </c>
      <c r="AH77">
        <v>3654332</v>
      </c>
      <c r="AI77">
        <v>3544199.08</v>
      </c>
      <c r="AJ77">
        <v>3425185</v>
      </c>
      <c r="AK77">
        <v>3311650</v>
      </c>
      <c r="AL77">
        <v>3327998</v>
      </c>
      <c r="AM77">
        <v>3208513.65</v>
      </c>
      <c r="AN77">
        <v>3080184</v>
      </c>
      <c r="AO77">
        <v>3045944</v>
      </c>
      <c r="AP77">
        <v>2938362</v>
      </c>
      <c r="AQ77">
        <v>2832756.4</v>
      </c>
      <c r="AR77">
        <v>2772845</v>
      </c>
      <c r="AS77">
        <v>2750715</v>
      </c>
      <c r="AT77">
        <v>2670850</v>
      </c>
      <c r="AU77">
        <v>2405049.2000000002</v>
      </c>
      <c r="AV77">
        <v>2408297</v>
      </c>
      <c r="AW77">
        <v>2318569</v>
      </c>
      <c r="AX77">
        <v>2208974</v>
      </c>
      <c r="AY77">
        <v>2083204.27</v>
      </c>
      <c r="AZ77">
        <v>1969321</v>
      </c>
      <c r="BA77">
        <v>1858250</v>
      </c>
      <c r="BB77">
        <v>1757443</v>
      </c>
      <c r="BC77">
        <v>1658927.81</v>
      </c>
      <c r="BD77">
        <v>1592029</v>
      </c>
      <c r="BE77">
        <v>1496892</v>
      </c>
      <c r="BF77">
        <v>1645478</v>
      </c>
      <c r="BG77">
        <v>1583357</v>
      </c>
      <c r="BH77">
        <v>1412185</v>
      </c>
      <c r="BI77">
        <v>1320633</v>
      </c>
      <c r="BJ77">
        <v>1230443</v>
      </c>
      <c r="BK77"/>
      <c r="BL77"/>
      <c r="BM77"/>
      <c r="BN77"/>
      <c r="BO77"/>
      <c r="BP77"/>
      <c r="BQ77"/>
      <c r="BR77"/>
      <c r="BS77"/>
      <c r="BT77"/>
      <c r="BU77"/>
      <c r="BV77"/>
      <c r="BW77"/>
      <c r="BX77"/>
      <c r="BY77"/>
      <c r="BZ77"/>
    </row>
    <row r="78" spans="1:78" x14ac:dyDescent="0.3">
      <c r="A78" t="s">
        <v>130</v>
      </c>
      <c r="B78">
        <v>389073850</v>
      </c>
      <c r="C78">
        <v>426317124.31999999</v>
      </c>
      <c r="D78">
        <v>445589507</v>
      </c>
      <c r="E78">
        <v>420035097</v>
      </c>
      <c r="F78">
        <v>416967013</v>
      </c>
      <c r="G78">
        <v>424197274.11000001</v>
      </c>
      <c r="H78">
        <v>291055447</v>
      </c>
      <c r="I78">
        <v>290703327</v>
      </c>
      <c r="J78">
        <v>288779137</v>
      </c>
      <c r="K78">
        <v>288376650.95999998</v>
      </c>
      <c r="L78">
        <v>208668379</v>
      </c>
      <c r="M78">
        <v>188479607</v>
      </c>
      <c r="N78">
        <v>180384802</v>
      </c>
      <c r="O78">
        <v>154332502.05000001</v>
      </c>
      <c r="P78">
        <v>164763556</v>
      </c>
      <c r="Q78">
        <v>164604689</v>
      </c>
      <c r="R78">
        <v>165305299</v>
      </c>
      <c r="S78">
        <v>150171244.25999999</v>
      </c>
      <c r="T78">
        <v>149929278</v>
      </c>
      <c r="U78">
        <v>159849864</v>
      </c>
      <c r="V78">
        <v>159736508</v>
      </c>
      <c r="W78">
        <v>167962826.52000001</v>
      </c>
      <c r="X78">
        <v>179944242</v>
      </c>
      <c r="Y78">
        <v>183036810</v>
      </c>
      <c r="Z78">
        <v>184762968</v>
      </c>
      <c r="AA78">
        <v>178846738.22999999</v>
      </c>
      <c r="AB78">
        <v>186429801</v>
      </c>
      <c r="AC78">
        <v>179964757</v>
      </c>
      <c r="AD78">
        <v>179787039</v>
      </c>
      <c r="AE78">
        <v>186276164.84</v>
      </c>
      <c r="AF78">
        <v>196777839</v>
      </c>
      <c r="AG78">
        <v>196292883</v>
      </c>
      <c r="AH78">
        <v>198045037</v>
      </c>
      <c r="AI78">
        <v>199337404</v>
      </c>
      <c r="AJ78">
        <v>202657837</v>
      </c>
      <c r="AK78">
        <v>203221729</v>
      </c>
      <c r="AL78">
        <v>203768337</v>
      </c>
      <c r="AM78">
        <v>54859777.649999999</v>
      </c>
      <c r="AN78">
        <v>4658590</v>
      </c>
      <c r="AO78">
        <v>4495302</v>
      </c>
      <c r="AP78">
        <v>3937988</v>
      </c>
      <c r="AQ78">
        <v>3787672.35</v>
      </c>
      <c r="AR78">
        <v>3660174</v>
      </c>
      <c r="AS78">
        <v>3579215</v>
      </c>
      <c r="AT78">
        <v>3466348</v>
      </c>
      <c r="AU78">
        <v>3162927.62</v>
      </c>
      <c r="AV78">
        <v>3098066</v>
      </c>
      <c r="AW78">
        <v>2940658</v>
      </c>
      <c r="AX78">
        <v>2779106</v>
      </c>
      <c r="AY78">
        <v>2576604.85</v>
      </c>
      <c r="AZ78">
        <v>2339879</v>
      </c>
      <c r="BA78">
        <v>2178462</v>
      </c>
      <c r="BB78">
        <v>2055645</v>
      </c>
      <c r="BC78">
        <v>1934904.56</v>
      </c>
      <c r="BD78">
        <v>1847839</v>
      </c>
      <c r="BE78">
        <v>1734554</v>
      </c>
      <c r="BF78">
        <v>1645478</v>
      </c>
      <c r="BG78">
        <v>1583357</v>
      </c>
      <c r="BH78">
        <v>3449132</v>
      </c>
      <c r="BI78">
        <v>1320633</v>
      </c>
      <c r="BJ78">
        <v>1964504</v>
      </c>
      <c r="BK78"/>
      <c r="BL78"/>
      <c r="BM78"/>
      <c r="BN78"/>
      <c r="BO78"/>
      <c r="BP78"/>
      <c r="BQ78"/>
      <c r="BR78"/>
      <c r="BS78"/>
      <c r="BT78"/>
      <c r="BU78"/>
      <c r="BV78"/>
      <c r="BW78"/>
      <c r="BX78"/>
      <c r="BY78"/>
      <c r="BZ78"/>
    </row>
    <row r="79" spans="1:78" x14ac:dyDescent="0.3">
      <c r="A79" t="s">
        <v>131</v>
      </c>
      <c r="B79">
        <v>601156728</v>
      </c>
      <c r="C79">
        <v>633760193.95000005</v>
      </c>
      <c r="D79">
        <v>612088975</v>
      </c>
      <c r="E79">
        <v>605220058</v>
      </c>
      <c r="F79">
        <v>624275037</v>
      </c>
      <c r="G79">
        <v>639085337.36000001</v>
      </c>
      <c r="H79">
        <v>401820589</v>
      </c>
      <c r="I79">
        <v>404400117</v>
      </c>
      <c r="J79">
        <v>404308146</v>
      </c>
      <c r="K79">
        <v>411759299.76999998</v>
      </c>
      <c r="L79">
        <v>335884896</v>
      </c>
      <c r="M79">
        <v>319533117</v>
      </c>
      <c r="N79">
        <v>309379074</v>
      </c>
      <c r="O79">
        <v>267249657.75999999</v>
      </c>
      <c r="P79">
        <v>262326031</v>
      </c>
      <c r="Q79">
        <v>271842760</v>
      </c>
      <c r="R79">
        <v>270868266</v>
      </c>
      <c r="S79">
        <v>273922932.19999999</v>
      </c>
      <c r="T79">
        <v>274936444</v>
      </c>
      <c r="U79">
        <v>271802963</v>
      </c>
      <c r="V79">
        <v>275869081</v>
      </c>
      <c r="W79">
        <v>280069785.41000003</v>
      </c>
      <c r="X79">
        <v>279912026</v>
      </c>
      <c r="Y79">
        <v>281475261</v>
      </c>
      <c r="Z79">
        <v>281701793</v>
      </c>
      <c r="AA79">
        <v>292664848.55000001</v>
      </c>
      <c r="AB79">
        <v>295738652</v>
      </c>
      <c r="AC79">
        <v>285251585</v>
      </c>
      <c r="AD79">
        <v>284946335</v>
      </c>
      <c r="AE79">
        <v>287407200.89999998</v>
      </c>
      <c r="AF79">
        <v>277475988</v>
      </c>
      <c r="AG79">
        <v>278156710</v>
      </c>
      <c r="AH79">
        <v>275945036</v>
      </c>
      <c r="AI79">
        <v>291352204.81999999</v>
      </c>
      <c r="AJ79">
        <v>267907262</v>
      </c>
      <c r="AK79">
        <v>268763808</v>
      </c>
      <c r="AL79">
        <v>267169843</v>
      </c>
      <c r="AM79">
        <v>255658055.13</v>
      </c>
      <c r="AN79">
        <v>246885573</v>
      </c>
      <c r="AO79">
        <v>204740560</v>
      </c>
      <c r="AP79">
        <v>43086051</v>
      </c>
      <c r="AQ79">
        <v>44812372.780000001</v>
      </c>
      <c r="AR79">
        <v>40544373</v>
      </c>
      <c r="AS79">
        <v>37128585</v>
      </c>
      <c r="AT79">
        <v>35792455</v>
      </c>
      <c r="AU79">
        <v>33642013.710000001</v>
      </c>
      <c r="AV79">
        <v>30106023</v>
      </c>
      <c r="AW79">
        <v>28859505</v>
      </c>
      <c r="AX79">
        <v>29929134</v>
      </c>
      <c r="AY79">
        <v>29945931.420000002</v>
      </c>
      <c r="AZ79">
        <v>25235782</v>
      </c>
      <c r="BA79">
        <v>24696024</v>
      </c>
      <c r="BB79">
        <v>25154443</v>
      </c>
      <c r="BC79">
        <v>25504921.23</v>
      </c>
      <c r="BD79">
        <v>21535954</v>
      </c>
      <c r="BE79">
        <v>20924236</v>
      </c>
      <c r="BF79">
        <v>21632703</v>
      </c>
      <c r="BG79">
        <v>23259102</v>
      </c>
      <c r="BH79">
        <v>41414583</v>
      </c>
      <c r="BI79">
        <v>39780449</v>
      </c>
      <c r="BJ79">
        <v>37611781</v>
      </c>
      <c r="BK79"/>
      <c r="BL79"/>
      <c r="BM79"/>
      <c r="BN79"/>
      <c r="BO79"/>
      <c r="BP79"/>
      <c r="BQ79"/>
      <c r="BR79"/>
      <c r="BS79"/>
      <c r="BT79"/>
      <c r="BU79"/>
      <c r="BV79"/>
      <c r="BW79"/>
      <c r="BX79"/>
      <c r="BY79"/>
      <c r="BZ79"/>
    </row>
    <row r="80" spans="1:78" x14ac:dyDescent="0.3">
      <c r="A80" t="s">
        <v>132</v>
      </c>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row>
    <row r="81" spans="1:78" x14ac:dyDescent="0.3">
      <c r="A81" t="s">
        <v>133</v>
      </c>
      <c r="B81">
        <v>8986296</v>
      </c>
      <c r="C81">
        <v>8986296.0500000007</v>
      </c>
      <c r="D81">
        <v>8986296</v>
      </c>
      <c r="E81">
        <v>8986296</v>
      </c>
      <c r="F81">
        <v>8986296</v>
      </c>
      <c r="G81">
        <v>8986296.0500000007</v>
      </c>
      <c r="H81">
        <v>8986296</v>
      </c>
      <c r="I81">
        <v>8986296</v>
      </c>
      <c r="J81">
        <v>8986296</v>
      </c>
      <c r="K81">
        <v>8986296.0500000007</v>
      </c>
      <c r="L81">
        <v>8986296</v>
      </c>
      <c r="M81">
        <v>8986296</v>
      </c>
      <c r="N81">
        <v>8986296</v>
      </c>
      <c r="O81">
        <v>8986296.0500000007</v>
      </c>
      <c r="P81">
        <v>8986296</v>
      </c>
      <c r="Q81">
        <v>8986296</v>
      </c>
      <c r="R81">
        <v>8986296</v>
      </c>
      <c r="S81">
        <v>8986296.0500000007</v>
      </c>
      <c r="T81">
        <v>8986296</v>
      </c>
      <c r="U81">
        <v>8986296</v>
      </c>
      <c r="V81">
        <v>8986296</v>
      </c>
      <c r="W81">
        <v>8986296.0500000007</v>
      </c>
      <c r="X81">
        <v>8986296</v>
      </c>
      <c r="Y81">
        <v>8986296</v>
      </c>
      <c r="Z81">
        <v>8986296</v>
      </c>
      <c r="AA81">
        <v>8986296.0500000007</v>
      </c>
      <c r="AB81">
        <v>8986296</v>
      </c>
      <c r="AC81">
        <v>8986296</v>
      </c>
      <c r="AD81">
        <v>8986296</v>
      </c>
      <c r="AE81">
        <v>8986296.0500000007</v>
      </c>
      <c r="AF81">
        <v>8986296</v>
      </c>
      <c r="AG81">
        <v>8986296</v>
      </c>
      <c r="AH81">
        <v>8986296</v>
      </c>
      <c r="AI81">
        <v>8986296.0500000007</v>
      </c>
      <c r="AJ81">
        <v>8986296</v>
      </c>
      <c r="AK81">
        <v>8986296</v>
      </c>
      <c r="AL81">
        <v>8986296</v>
      </c>
      <c r="AM81">
        <v>8986296.0500000007</v>
      </c>
      <c r="AN81">
        <v>8986296</v>
      </c>
      <c r="AO81">
        <v>8986296</v>
      </c>
      <c r="AP81">
        <v>8986296</v>
      </c>
      <c r="AQ81">
        <v>8986296.0500000007</v>
      </c>
      <c r="AR81">
        <v>8986296</v>
      </c>
      <c r="AS81">
        <v>8986296</v>
      </c>
      <c r="AT81">
        <v>4500000</v>
      </c>
      <c r="AU81">
        <v>4500000</v>
      </c>
      <c r="AV81">
        <v>4500000</v>
      </c>
      <c r="AW81">
        <v>4500000</v>
      </c>
      <c r="AX81">
        <v>4500000</v>
      </c>
      <c r="AY81">
        <v>4500000</v>
      </c>
      <c r="AZ81">
        <v>4500000</v>
      </c>
      <c r="BA81">
        <v>4500000</v>
      </c>
      <c r="BB81">
        <v>4500000</v>
      </c>
      <c r="BC81">
        <v>4500000</v>
      </c>
      <c r="BD81">
        <v>4500000</v>
      </c>
      <c r="BE81">
        <v>4500000</v>
      </c>
      <c r="BF81">
        <v>4500000</v>
      </c>
      <c r="BG81">
        <v>4500000</v>
      </c>
      <c r="BH81">
        <v>4500000</v>
      </c>
      <c r="BI81">
        <v>4500000</v>
      </c>
      <c r="BJ81">
        <v>4500000</v>
      </c>
      <c r="BK81"/>
      <c r="BL81"/>
      <c r="BM81"/>
      <c r="BN81"/>
      <c r="BO81"/>
      <c r="BP81"/>
      <c r="BQ81"/>
      <c r="BR81"/>
      <c r="BS81"/>
      <c r="BT81"/>
      <c r="BU81"/>
      <c r="BV81"/>
      <c r="BW81"/>
      <c r="BX81"/>
      <c r="BY81"/>
      <c r="BZ81"/>
    </row>
    <row r="82" spans="1:78" x14ac:dyDescent="0.3">
      <c r="A82" t="s">
        <v>134</v>
      </c>
      <c r="B82">
        <v>8986296</v>
      </c>
      <c r="C82">
        <v>8986296.0500000007</v>
      </c>
      <c r="D82">
        <v>8986296</v>
      </c>
      <c r="E82">
        <v>8986296</v>
      </c>
      <c r="F82">
        <v>8986296</v>
      </c>
      <c r="G82">
        <v>8986296.0500000007</v>
      </c>
      <c r="H82">
        <v>8986296</v>
      </c>
      <c r="I82">
        <v>8986296</v>
      </c>
      <c r="J82">
        <v>8986296</v>
      </c>
      <c r="K82">
        <v>8986296.0500000007</v>
      </c>
      <c r="L82">
        <v>8986296</v>
      </c>
      <c r="M82">
        <v>8986296</v>
      </c>
      <c r="N82">
        <v>8986296</v>
      </c>
      <c r="O82">
        <v>8986296.0500000007</v>
      </c>
      <c r="P82">
        <v>8986296</v>
      </c>
      <c r="Q82">
        <v>8986296</v>
      </c>
      <c r="R82">
        <v>8986296</v>
      </c>
      <c r="S82">
        <v>8986296.0500000007</v>
      </c>
      <c r="T82">
        <v>8986296</v>
      </c>
      <c r="U82">
        <v>8986296</v>
      </c>
      <c r="V82">
        <v>8986296</v>
      </c>
      <c r="W82">
        <v>8986296.0500000007</v>
      </c>
      <c r="X82">
        <v>8986296</v>
      </c>
      <c r="Y82">
        <v>8986296</v>
      </c>
      <c r="Z82">
        <v>8986296</v>
      </c>
      <c r="AA82">
        <v>8986296.0500000007</v>
      </c>
      <c r="AB82">
        <v>8986296</v>
      </c>
      <c r="AC82">
        <v>8986296</v>
      </c>
      <c r="AD82">
        <v>8986296</v>
      </c>
      <c r="AE82">
        <v>8986296.0500000007</v>
      </c>
      <c r="AF82">
        <v>8986296</v>
      </c>
      <c r="AG82">
        <v>8986296</v>
      </c>
      <c r="AH82">
        <v>8986296</v>
      </c>
      <c r="AI82">
        <v>8986296.0500000007</v>
      </c>
      <c r="AJ82">
        <v>8986296</v>
      </c>
      <c r="AK82">
        <v>8986296</v>
      </c>
      <c r="AL82">
        <v>8986296</v>
      </c>
      <c r="AM82">
        <v>8986296.0500000007</v>
      </c>
      <c r="AN82">
        <v>8986296</v>
      </c>
      <c r="AO82">
        <v>8986296</v>
      </c>
      <c r="AP82">
        <v>8986296</v>
      </c>
      <c r="AQ82">
        <v>8986296.0500000007</v>
      </c>
      <c r="AR82">
        <v>8986296</v>
      </c>
      <c r="AS82">
        <v>8986296</v>
      </c>
      <c r="AT82">
        <v>4500000</v>
      </c>
      <c r="AU82">
        <v>4500000</v>
      </c>
      <c r="AV82">
        <v>4500000</v>
      </c>
      <c r="AW82">
        <v>4500000</v>
      </c>
      <c r="AX82">
        <v>4500000</v>
      </c>
      <c r="AY82">
        <v>4500000</v>
      </c>
      <c r="AZ82">
        <v>4500000</v>
      </c>
      <c r="BA82">
        <v>4500000</v>
      </c>
      <c r="BB82">
        <v>4500000</v>
      </c>
      <c r="BC82">
        <v>4500000</v>
      </c>
      <c r="BD82">
        <v>4500000</v>
      </c>
      <c r="BE82">
        <v>4500000</v>
      </c>
      <c r="BF82">
        <v>4500000</v>
      </c>
      <c r="BG82">
        <v>4500000</v>
      </c>
      <c r="BH82">
        <v>4500000</v>
      </c>
      <c r="BI82">
        <v>4500000</v>
      </c>
      <c r="BJ82">
        <v>4500000</v>
      </c>
      <c r="BK82"/>
      <c r="BL82"/>
      <c r="BM82"/>
      <c r="BN82"/>
      <c r="BO82"/>
      <c r="BP82"/>
      <c r="BQ82"/>
      <c r="BR82"/>
      <c r="BS82"/>
      <c r="BT82"/>
      <c r="BU82"/>
      <c r="BV82"/>
      <c r="BW82"/>
      <c r="BX82"/>
      <c r="BY82"/>
      <c r="BZ82"/>
    </row>
    <row r="83" spans="1:78" x14ac:dyDescent="0.3">
      <c r="A83" t="s">
        <v>135</v>
      </c>
      <c r="B83">
        <v>8983101</v>
      </c>
      <c r="C83">
        <v>8983101.3499999996</v>
      </c>
      <c r="D83">
        <v>8983101</v>
      </c>
      <c r="E83">
        <v>8983101</v>
      </c>
      <c r="F83">
        <v>8983101</v>
      </c>
      <c r="G83">
        <v>8983101.3499999996</v>
      </c>
      <c r="H83">
        <v>8983101</v>
      </c>
      <c r="I83">
        <v>8983101</v>
      </c>
      <c r="J83">
        <v>8983101</v>
      </c>
      <c r="K83">
        <v>8983101.3499999996</v>
      </c>
      <c r="L83">
        <v>8983101</v>
      </c>
      <c r="M83">
        <v>8983101</v>
      </c>
      <c r="N83">
        <v>8983101</v>
      </c>
      <c r="O83">
        <v>8983101.3499999996</v>
      </c>
      <c r="P83">
        <v>8983101</v>
      </c>
      <c r="Q83">
        <v>8983101</v>
      </c>
      <c r="R83">
        <v>8983101</v>
      </c>
      <c r="S83">
        <v>8983101.3499999996</v>
      </c>
      <c r="T83">
        <v>8983101</v>
      </c>
      <c r="U83">
        <v>8983101</v>
      </c>
      <c r="V83">
        <v>8983101</v>
      </c>
      <c r="W83">
        <v>8983101.3499999996</v>
      </c>
      <c r="X83">
        <v>8983101</v>
      </c>
      <c r="Y83">
        <v>8983101</v>
      </c>
      <c r="Z83">
        <v>8983101</v>
      </c>
      <c r="AA83">
        <v>8983101.3499999996</v>
      </c>
      <c r="AB83">
        <v>8983101</v>
      </c>
      <c r="AC83">
        <v>8983101</v>
      </c>
      <c r="AD83">
        <v>8983101</v>
      </c>
      <c r="AE83">
        <v>8983101.3499999996</v>
      </c>
      <c r="AF83">
        <v>8983101</v>
      </c>
      <c r="AG83">
        <v>8983101</v>
      </c>
      <c r="AH83">
        <v>8983101</v>
      </c>
      <c r="AI83">
        <v>8983101.3499999996</v>
      </c>
      <c r="AJ83">
        <v>8983101</v>
      </c>
      <c r="AK83">
        <v>8983101</v>
      </c>
      <c r="AL83">
        <v>8983101</v>
      </c>
      <c r="AM83">
        <v>8983101.3499999996</v>
      </c>
      <c r="AN83">
        <v>8983101</v>
      </c>
      <c r="AO83">
        <v>8983101</v>
      </c>
      <c r="AP83">
        <v>8983101</v>
      </c>
      <c r="AQ83">
        <v>8983101.3499999996</v>
      </c>
      <c r="AR83">
        <v>8983101</v>
      </c>
      <c r="AS83">
        <v>8983101</v>
      </c>
      <c r="AT83">
        <v>4493148</v>
      </c>
      <c r="AU83">
        <v>4493148.0199999996</v>
      </c>
      <c r="AV83">
        <v>4493148</v>
      </c>
      <c r="AW83">
        <v>4493148</v>
      </c>
      <c r="AX83">
        <v>4493148</v>
      </c>
      <c r="AY83">
        <v>4493148.0199999996</v>
      </c>
      <c r="AZ83">
        <v>4493148</v>
      </c>
      <c r="BA83">
        <v>4493148</v>
      </c>
      <c r="BB83">
        <v>4493148</v>
      </c>
      <c r="BC83">
        <v>4493148.0199999996</v>
      </c>
      <c r="BD83">
        <v>4493148</v>
      </c>
      <c r="BE83">
        <v>4493148</v>
      </c>
      <c r="BF83">
        <v>4493148</v>
      </c>
      <c r="BG83">
        <v>4493148</v>
      </c>
      <c r="BH83">
        <v>4493148</v>
      </c>
      <c r="BI83">
        <v>4481556</v>
      </c>
      <c r="BJ83">
        <v>4481556</v>
      </c>
      <c r="BK83"/>
      <c r="BL83"/>
      <c r="BM83"/>
      <c r="BN83"/>
      <c r="BO83"/>
      <c r="BP83"/>
      <c r="BQ83"/>
      <c r="BR83"/>
      <c r="BS83"/>
      <c r="BT83"/>
      <c r="BU83"/>
      <c r="BV83"/>
      <c r="BW83"/>
      <c r="BX83"/>
      <c r="BY83"/>
      <c r="BZ83"/>
    </row>
    <row r="84" spans="1:78" x14ac:dyDescent="0.3">
      <c r="A84" t="s">
        <v>136</v>
      </c>
      <c r="B84">
        <v>8983101</v>
      </c>
      <c r="C84">
        <v>8983101.3499999996</v>
      </c>
      <c r="D84">
        <v>8983101</v>
      </c>
      <c r="E84">
        <v>8983101</v>
      </c>
      <c r="F84">
        <v>8983101</v>
      </c>
      <c r="G84">
        <v>8983101.3499999996</v>
      </c>
      <c r="H84">
        <v>8983101</v>
      </c>
      <c r="I84">
        <v>8983101</v>
      </c>
      <c r="J84">
        <v>8983101</v>
      </c>
      <c r="K84">
        <v>8983101.3499999996</v>
      </c>
      <c r="L84">
        <v>8983101</v>
      </c>
      <c r="M84">
        <v>8983101</v>
      </c>
      <c r="N84">
        <v>8983101</v>
      </c>
      <c r="O84">
        <v>8983101.3499999996</v>
      </c>
      <c r="P84">
        <v>8983101</v>
      </c>
      <c r="Q84">
        <v>8983101</v>
      </c>
      <c r="R84">
        <v>8983101</v>
      </c>
      <c r="S84">
        <v>8983101.3499999996</v>
      </c>
      <c r="T84">
        <v>8983101</v>
      </c>
      <c r="U84">
        <v>8983101</v>
      </c>
      <c r="V84">
        <v>8983101</v>
      </c>
      <c r="W84">
        <v>8983101.3499999996</v>
      </c>
      <c r="X84">
        <v>8983101</v>
      </c>
      <c r="Y84">
        <v>8983101</v>
      </c>
      <c r="Z84">
        <v>8983101</v>
      </c>
      <c r="AA84">
        <v>8983101.3499999996</v>
      </c>
      <c r="AB84">
        <v>8983101</v>
      </c>
      <c r="AC84">
        <v>8983101</v>
      </c>
      <c r="AD84">
        <v>8983101</v>
      </c>
      <c r="AE84">
        <v>8983101.3499999996</v>
      </c>
      <c r="AF84">
        <v>8983101</v>
      </c>
      <c r="AG84">
        <v>8983101</v>
      </c>
      <c r="AH84">
        <v>8983101</v>
      </c>
      <c r="AI84">
        <v>8983101.3499999996</v>
      </c>
      <c r="AJ84">
        <v>8983101</v>
      </c>
      <c r="AK84">
        <v>8983101</v>
      </c>
      <c r="AL84">
        <v>8983101</v>
      </c>
      <c r="AM84">
        <v>8983101.3499999996</v>
      </c>
      <c r="AN84">
        <v>8983101</v>
      </c>
      <c r="AO84">
        <v>8983101</v>
      </c>
      <c r="AP84">
        <v>8983101</v>
      </c>
      <c r="AQ84">
        <v>8983101.3499999996</v>
      </c>
      <c r="AR84">
        <v>8983101</v>
      </c>
      <c r="AS84">
        <v>8983101</v>
      </c>
      <c r="AT84">
        <v>4493148</v>
      </c>
      <c r="AU84">
        <v>4493148.0199999996</v>
      </c>
      <c r="AV84">
        <v>4493148</v>
      </c>
      <c r="AW84">
        <v>4493148</v>
      </c>
      <c r="AX84">
        <v>4493148</v>
      </c>
      <c r="AY84">
        <v>4493148.0199999996</v>
      </c>
      <c r="AZ84">
        <v>4493148</v>
      </c>
      <c r="BA84">
        <v>4493148</v>
      </c>
      <c r="BB84">
        <v>4493148</v>
      </c>
      <c r="BC84">
        <v>4493148.0199999996</v>
      </c>
      <c r="BD84">
        <v>4493148</v>
      </c>
      <c r="BE84">
        <v>4493148</v>
      </c>
      <c r="BF84">
        <v>4493148</v>
      </c>
      <c r="BG84">
        <v>4493148</v>
      </c>
      <c r="BH84">
        <v>4493148</v>
      </c>
      <c r="BI84">
        <v>4481556</v>
      </c>
      <c r="BJ84">
        <v>4481556</v>
      </c>
      <c r="BK84"/>
      <c r="BL84"/>
      <c r="BM84"/>
      <c r="BN84"/>
      <c r="BO84"/>
      <c r="BP84"/>
      <c r="BQ84"/>
      <c r="BR84"/>
      <c r="BS84"/>
      <c r="BT84"/>
      <c r="BU84"/>
      <c r="BV84"/>
      <c r="BW84"/>
      <c r="BX84"/>
      <c r="BY84"/>
      <c r="BZ84"/>
    </row>
    <row r="85" spans="1:78" x14ac:dyDescent="0.3">
      <c r="A85" t="s">
        <v>137</v>
      </c>
      <c r="B85">
        <v>1684317</v>
      </c>
      <c r="C85">
        <v>1684316.88</v>
      </c>
      <c r="D85">
        <v>1684317</v>
      </c>
      <c r="E85">
        <v>1684317</v>
      </c>
      <c r="F85">
        <v>1684317</v>
      </c>
      <c r="G85">
        <v>1684316.88</v>
      </c>
      <c r="H85">
        <v>1684317</v>
      </c>
      <c r="I85">
        <v>1684317</v>
      </c>
      <c r="J85">
        <v>1684317</v>
      </c>
      <c r="K85">
        <v>1684316.88</v>
      </c>
      <c r="L85">
        <v>1684317</v>
      </c>
      <c r="M85">
        <v>1684317</v>
      </c>
      <c r="N85">
        <v>1684317</v>
      </c>
      <c r="O85">
        <v>1684316.88</v>
      </c>
      <c r="P85">
        <v>1684317</v>
      </c>
      <c r="Q85">
        <v>1684317</v>
      </c>
      <c r="R85">
        <v>1684317</v>
      </c>
      <c r="S85">
        <v>1684316.88</v>
      </c>
      <c r="T85">
        <v>1684317</v>
      </c>
      <c r="U85">
        <v>1684317</v>
      </c>
      <c r="V85">
        <v>1684317</v>
      </c>
      <c r="W85">
        <v>1684316.88</v>
      </c>
      <c r="X85">
        <v>1684317</v>
      </c>
      <c r="Y85">
        <v>1684317</v>
      </c>
      <c r="Z85">
        <v>1684317</v>
      </c>
      <c r="AA85">
        <v>1684316.88</v>
      </c>
      <c r="AB85">
        <v>1684317</v>
      </c>
      <c r="AC85">
        <v>1684317</v>
      </c>
      <c r="AD85">
        <v>1684317</v>
      </c>
      <c r="AE85">
        <v>1684316.88</v>
      </c>
      <c r="AF85">
        <v>1684317</v>
      </c>
      <c r="AG85">
        <v>1684317</v>
      </c>
      <c r="AH85">
        <v>1684317</v>
      </c>
      <c r="AI85">
        <v>1684316.88</v>
      </c>
      <c r="AJ85">
        <v>1684317</v>
      </c>
      <c r="AK85">
        <v>1684317</v>
      </c>
      <c r="AL85">
        <v>1684317</v>
      </c>
      <c r="AM85">
        <v>1684316.88</v>
      </c>
      <c r="AN85">
        <v>1684317</v>
      </c>
      <c r="AO85">
        <v>1684317</v>
      </c>
      <c r="AP85">
        <v>1684317</v>
      </c>
      <c r="AQ85">
        <v>1684316.88</v>
      </c>
      <c r="AR85">
        <v>1684317</v>
      </c>
      <c r="AS85">
        <v>1684317</v>
      </c>
      <c r="AT85">
        <v>1684317</v>
      </c>
      <c r="AU85">
        <v>1684316.88</v>
      </c>
      <c r="AV85">
        <v>1684317</v>
      </c>
      <c r="AW85">
        <v>1684317</v>
      </c>
      <c r="AX85">
        <v>1684317</v>
      </c>
      <c r="AY85">
        <v>1684316.88</v>
      </c>
      <c r="AZ85">
        <v>1684317</v>
      </c>
      <c r="BA85">
        <v>1684317</v>
      </c>
      <c r="BB85">
        <v>1684317</v>
      </c>
      <c r="BC85">
        <v>1684316.88</v>
      </c>
      <c r="BD85">
        <v>1684317</v>
      </c>
      <c r="BE85">
        <v>1684317</v>
      </c>
      <c r="BF85">
        <v>1684317</v>
      </c>
      <c r="BG85">
        <v>1684317</v>
      </c>
      <c r="BH85">
        <v>1684317</v>
      </c>
      <c r="BI85">
        <v>1648230</v>
      </c>
      <c r="BJ85">
        <v>1648230</v>
      </c>
      <c r="BK85"/>
      <c r="BL85"/>
      <c r="BM85"/>
      <c r="BN85"/>
      <c r="BO85"/>
      <c r="BP85"/>
      <c r="BQ85"/>
      <c r="BR85"/>
      <c r="BS85"/>
      <c r="BT85"/>
      <c r="BU85"/>
      <c r="BV85"/>
      <c r="BW85"/>
      <c r="BX85"/>
      <c r="BY85"/>
      <c r="BZ85"/>
    </row>
    <row r="86" spans="1:78" x14ac:dyDescent="0.3">
      <c r="A86" t="s">
        <v>138</v>
      </c>
      <c r="B86">
        <v>1684317</v>
      </c>
      <c r="C86">
        <v>1684316.88</v>
      </c>
      <c r="D86">
        <v>1684317</v>
      </c>
      <c r="E86">
        <v>1684317</v>
      </c>
      <c r="F86">
        <v>1684317</v>
      </c>
      <c r="G86">
        <v>1684316.88</v>
      </c>
      <c r="H86">
        <v>1684317</v>
      </c>
      <c r="I86">
        <v>1684317</v>
      </c>
      <c r="J86">
        <v>1684317</v>
      </c>
      <c r="K86">
        <v>1684316.88</v>
      </c>
      <c r="L86">
        <v>1684317</v>
      </c>
      <c r="M86">
        <v>1684317</v>
      </c>
      <c r="N86">
        <v>1684317</v>
      </c>
      <c r="O86">
        <v>1684316.88</v>
      </c>
      <c r="P86">
        <v>1684317</v>
      </c>
      <c r="Q86">
        <v>1684317</v>
      </c>
      <c r="R86">
        <v>1684317</v>
      </c>
      <c r="S86">
        <v>1684316.88</v>
      </c>
      <c r="T86">
        <v>1684317</v>
      </c>
      <c r="U86">
        <v>1684317</v>
      </c>
      <c r="V86">
        <v>1684317</v>
      </c>
      <c r="W86">
        <v>1684316.88</v>
      </c>
      <c r="X86">
        <v>1684317</v>
      </c>
      <c r="Y86">
        <v>1684317</v>
      </c>
      <c r="Z86">
        <v>1684317</v>
      </c>
      <c r="AA86">
        <v>1684316.88</v>
      </c>
      <c r="AB86">
        <v>1684317</v>
      </c>
      <c r="AC86">
        <v>1684317</v>
      </c>
      <c r="AD86">
        <v>1684317</v>
      </c>
      <c r="AE86">
        <v>1684316.88</v>
      </c>
      <c r="AF86">
        <v>1684317</v>
      </c>
      <c r="AG86">
        <v>1684317</v>
      </c>
      <c r="AH86">
        <v>1684317</v>
      </c>
      <c r="AI86">
        <v>1684316.88</v>
      </c>
      <c r="AJ86">
        <v>1684317</v>
      </c>
      <c r="AK86">
        <v>1684317</v>
      </c>
      <c r="AL86">
        <v>1684317</v>
      </c>
      <c r="AM86">
        <v>1684316.88</v>
      </c>
      <c r="AN86">
        <v>1684317</v>
      </c>
      <c r="AO86">
        <v>1684317</v>
      </c>
      <c r="AP86">
        <v>1684317</v>
      </c>
      <c r="AQ86">
        <v>1684316.88</v>
      </c>
      <c r="AR86">
        <v>1684317</v>
      </c>
      <c r="AS86">
        <v>1684317</v>
      </c>
      <c r="AT86">
        <v>1684317</v>
      </c>
      <c r="AU86">
        <v>1684316.88</v>
      </c>
      <c r="AV86">
        <v>1684317</v>
      </c>
      <c r="AW86">
        <v>1684317</v>
      </c>
      <c r="AX86">
        <v>1684317</v>
      </c>
      <c r="AY86">
        <v>1684316.88</v>
      </c>
      <c r="AZ86">
        <v>1684317</v>
      </c>
      <c r="BA86">
        <v>1684317</v>
      </c>
      <c r="BB86">
        <v>1684317</v>
      </c>
      <c r="BC86">
        <v>1684316.88</v>
      </c>
      <c r="BD86">
        <v>1684317</v>
      </c>
      <c r="BE86">
        <v>1684317</v>
      </c>
      <c r="BF86">
        <v>1684317</v>
      </c>
      <c r="BG86">
        <v>1684317</v>
      </c>
      <c r="BH86">
        <v>1684317</v>
      </c>
      <c r="BI86">
        <v>1648230</v>
      </c>
      <c r="BJ86">
        <v>1648230</v>
      </c>
      <c r="BK86"/>
      <c r="BL86"/>
      <c r="BM86"/>
      <c r="BN86"/>
      <c r="BO86"/>
      <c r="BP86"/>
      <c r="BQ86"/>
      <c r="BR86"/>
      <c r="BS86"/>
      <c r="BT86"/>
      <c r="BU86"/>
      <c r="BV86"/>
      <c r="BW86"/>
      <c r="BX86"/>
      <c r="BY86"/>
      <c r="BZ86"/>
    </row>
    <row r="87" spans="1:78" x14ac:dyDescent="0.3">
      <c r="A87" t="s">
        <v>139</v>
      </c>
      <c r="B87">
        <v>9955000</v>
      </c>
      <c r="C87">
        <v>9955000</v>
      </c>
      <c r="D87">
        <v>9955000</v>
      </c>
      <c r="E87">
        <v>19911230</v>
      </c>
      <c r="F87">
        <v>19911230</v>
      </c>
      <c r="G87">
        <v>19911229.699999999</v>
      </c>
      <c r="H87">
        <v>19909154</v>
      </c>
      <c r="I87">
        <v>19909154</v>
      </c>
      <c r="J87">
        <v>19909154</v>
      </c>
      <c r="K87">
        <v>0</v>
      </c>
      <c r="L87">
        <v>0</v>
      </c>
      <c r="M87">
        <v>0</v>
      </c>
      <c r="N87">
        <v>0</v>
      </c>
      <c r="O87">
        <v>0</v>
      </c>
      <c r="P87">
        <v>0</v>
      </c>
      <c r="Q87">
        <v>0</v>
      </c>
      <c r="R87">
        <v>0</v>
      </c>
      <c r="S87">
        <v>0</v>
      </c>
      <c r="T87">
        <v>0</v>
      </c>
      <c r="U87">
        <v>0</v>
      </c>
      <c r="V87">
        <v>0</v>
      </c>
      <c r="W87">
        <v>0</v>
      </c>
      <c r="X87">
        <v>0</v>
      </c>
      <c r="Y87">
        <v>0</v>
      </c>
      <c r="Z87">
        <v>0</v>
      </c>
      <c r="AA87">
        <v>0</v>
      </c>
      <c r="AB87">
        <v>0</v>
      </c>
      <c r="AC87">
        <v>0</v>
      </c>
      <c r="AD87">
        <v>0</v>
      </c>
      <c r="AE87">
        <v>0</v>
      </c>
      <c r="AF87">
        <v>0</v>
      </c>
      <c r="AG87">
        <v>0</v>
      </c>
      <c r="AH87">
        <v>0</v>
      </c>
      <c r="AI87">
        <v>0</v>
      </c>
      <c r="AJ87">
        <v>0</v>
      </c>
      <c r="AK87">
        <v>0</v>
      </c>
      <c r="AL87">
        <v>0</v>
      </c>
      <c r="AM87">
        <v>0</v>
      </c>
      <c r="AN87">
        <v>0</v>
      </c>
      <c r="AO87">
        <v>0</v>
      </c>
      <c r="AP87">
        <v>0</v>
      </c>
      <c r="AQ87">
        <v>0</v>
      </c>
      <c r="AR87">
        <v>0</v>
      </c>
      <c r="AS87">
        <v>0</v>
      </c>
      <c r="AT87">
        <v>0</v>
      </c>
      <c r="AU87">
        <v>0</v>
      </c>
      <c r="AV87">
        <v>0</v>
      </c>
      <c r="AW87">
        <v>0</v>
      </c>
      <c r="AX87">
        <v>0</v>
      </c>
      <c r="AY87">
        <v>0</v>
      </c>
      <c r="AZ87">
        <v>0</v>
      </c>
      <c r="BA87">
        <v>0</v>
      </c>
      <c r="BB87">
        <v>0</v>
      </c>
      <c r="BC87">
        <v>0</v>
      </c>
      <c r="BD87">
        <v>0</v>
      </c>
      <c r="BE87">
        <v>0</v>
      </c>
      <c r="BF87">
        <v>0</v>
      </c>
      <c r="BG87">
        <v>0</v>
      </c>
      <c r="BH87">
        <v>0</v>
      </c>
      <c r="BI87">
        <v>0</v>
      </c>
      <c r="BJ87">
        <v>0</v>
      </c>
      <c r="BK87"/>
      <c r="BL87"/>
      <c r="BM87"/>
      <c r="BN87"/>
      <c r="BO87"/>
      <c r="BP87"/>
      <c r="BQ87"/>
      <c r="BR87"/>
      <c r="BS87"/>
      <c r="BT87"/>
      <c r="BU87"/>
      <c r="BV87"/>
      <c r="BW87"/>
      <c r="BX87"/>
      <c r="BY87"/>
      <c r="BZ87"/>
    </row>
    <row r="88" spans="1:78" x14ac:dyDescent="0.3">
      <c r="A88" t="s">
        <v>140</v>
      </c>
      <c r="B88">
        <v>84440292</v>
      </c>
      <c r="C88">
        <v>80317515</v>
      </c>
      <c r="D88">
        <v>77214450</v>
      </c>
      <c r="E88">
        <v>73829233</v>
      </c>
      <c r="F88">
        <v>76443180</v>
      </c>
      <c r="G88">
        <v>73242210.359999999</v>
      </c>
      <c r="H88">
        <v>66706859</v>
      </c>
      <c r="I88">
        <v>65461795</v>
      </c>
      <c r="J88">
        <v>71604833</v>
      </c>
      <c r="K88">
        <v>69257833.010000005</v>
      </c>
      <c r="L88">
        <v>65892066</v>
      </c>
      <c r="M88">
        <v>62143678</v>
      </c>
      <c r="N88">
        <v>70734842</v>
      </c>
      <c r="O88">
        <v>66753268.520000003</v>
      </c>
      <c r="P88">
        <v>61279105</v>
      </c>
      <c r="Q88">
        <v>55915215</v>
      </c>
      <c r="R88">
        <v>62148268</v>
      </c>
      <c r="S88">
        <v>56631138.109999999</v>
      </c>
      <c r="T88">
        <v>51376694</v>
      </c>
      <c r="U88">
        <v>46442853</v>
      </c>
      <c r="V88">
        <v>51793034</v>
      </c>
      <c r="W88">
        <v>46628253.119999997</v>
      </c>
      <c r="X88">
        <v>41395320</v>
      </c>
      <c r="Y88">
        <v>36424982</v>
      </c>
      <c r="Z88">
        <v>41008844</v>
      </c>
      <c r="AA88">
        <v>36243853.719999999</v>
      </c>
      <c r="AB88">
        <v>31955082</v>
      </c>
      <c r="AC88">
        <v>27970010</v>
      </c>
      <c r="AD88">
        <v>31858853</v>
      </c>
      <c r="AE88">
        <v>27794168.920000002</v>
      </c>
      <c r="AF88">
        <v>23941663</v>
      </c>
      <c r="AG88">
        <v>20793558</v>
      </c>
      <c r="AH88">
        <v>24840444</v>
      </c>
      <c r="AI88">
        <v>21432100.190000001</v>
      </c>
      <c r="AJ88">
        <v>18916545</v>
      </c>
      <c r="AK88">
        <v>16228895</v>
      </c>
      <c r="AL88">
        <v>22102397</v>
      </c>
      <c r="AM88">
        <v>19397197.989999998</v>
      </c>
      <c r="AN88">
        <v>17354741</v>
      </c>
      <c r="AO88">
        <v>14695160</v>
      </c>
      <c r="AP88">
        <v>20130739</v>
      </c>
      <c r="AQ88">
        <v>16588196.66</v>
      </c>
      <c r="AR88">
        <v>13826169</v>
      </c>
      <c r="AS88">
        <v>10923681</v>
      </c>
      <c r="AT88">
        <v>18432875</v>
      </c>
      <c r="AU88">
        <v>15674548.630000001</v>
      </c>
      <c r="AV88">
        <v>14093724</v>
      </c>
      <c r="AW88">
        <v>11920690</v>
      </c>
      <c r="AX88">
        <v>14244061</v>
      </c>
      <c r="AY88">
        <v>12160127.970000001</v>
      </c>
      <c r="AZ88">
        <v>12409430</v>
      </c>
      <c r="BA88">
        <v>7006517</v>
      </c>
      <c r="BB88">
        <v>8831689</v>
      </c>
      <c r="BC88">
        <v>7155795.1399999997</v>
      </c>
      <c r="BD88">
        <v>6060694</v>
      </c>
      <c r="BE88">
        <v>4644727</v>
      </c>
      <c r="BF88">
        <v>6106224</v>
      </c>
      <c r="BG88">
        <v>4858990</v>
      </c>
      <c r="BH88">
        <v>4349823</v>
      </c>
      <c r="BI88">
        <v>3506156</v>
      </c>
      <c r="BJ88">
        <v>4210260</v>
      </c>
      <c r="BK88"/>
      <c r="BL88"/>
      <c r="BM88"/>
      <c r="BN88"/>
      <c r="BO88"/>
      <c r="BP88"/>
      <c r="BQ88"/>
      <c r="BR88"/>
      <c r="BS88"/>
      <c r="BT88"/>
      <c r="BU88"/>
      <c r="BV88"/>
      <c r="BW88"/>
      <c r="BX88"/>
      <c r="BY88"/>
      <c r="BZ88"/>
    </row>
    <row r="89" spans="1:78" x14ac:dyDescent="0.3">
      <c r="A89" t="s">
        <v>141</v>
      </c>
      <c r="B89">
        <v>900000</v>
      </c>
      <c r="C89">
        <v>900000</v>
      </c>
      <c r="D89">
        <v>900000</v>
      </c>
      <c r="E89">
        <v>900000</v>
      </c>
      <c r="F89">
        <v>900000</v>
      </c>
      <c r="G89">
        <v>900000</v>
      </c>
      <c r="H89">
        <v>900000</v>
      </c>
      <c r="I89">
        <v>900000</v>
      </c>
      <c r="J89">
        <v>900000</v>
      </c>
      <c r="K89">
        <v>900000</v>
      </c>
      <c r="L89">
        <v>900000</v>
      </c>
      <c r="M89">
        <v>900000</v>
      </c>
      <c r="N89">
        <v>900000</v>
      </c>
      <c r="O89">
        <v>900000</v>
      </c>
      <c r="P89">
        <v>900000</v>
      </c>
      <c r="Q89">
        <v>900000</v>
      </c>
      <c r="R89">
        <v>900000</v>
      </c>
      <c r="S89">
        <v>900000</v>
      </c>
      <c r="T89">
        <v>900000</v>
      </c>
      <c r="U89">
        <v>900000</v>
      </c>
      <c r="V89">
        <v>900000</v>
      </c>
      <c r="W89">
        <v>900000</v>
      </c>
      <c r="X89">
        <v>900000</v>
      </c>
      <c r="Y89">
        <v>900000</v>
      </c>
      <c r="Z89">
        <v>900000</v>
      </c>
      <c r="AA89">
        <v>900000</v>
      </c>
      <c r="AB89">
        <v>900000</v>
      </c>
      <c r="AC89">
        <v>900000</v>
      </c>
      <c r="AD89">
        <v>900000</v>
      </c>
      <c r="AE89">
        <v>900000</v>
      </c>
      <c r="AF89">
        <v>900000</v>
      </c>
      <c r="AG89">
        <v>900000</v>
      </c>
      <c r="AH89">
        <v>900000</v>
      </c>
      <c r="AI89">
        <v>900000</v>
      </c>
      <c r="AJ89">
        <v>900000</v>
      </c>
      <c r="AK89">
        <v>900000</v>
      </c>
      <c r="AL89">
        <v>900000</v>
      </c>
      <c r="AM89">
        <v>900000</v>
      </c>
      <c r="AN89">
        <v>900000</v>
      </c>
      <c r="AO89">
        <v>900000</v>
      </c>
      <c r="AP89">
        <v>900000</v>
      </c>
      <c r="AQ89">
        <v>900000</v>
      </c>
      <c r="AR89">
        <v>900000</v>
      </c>
      <c r="AS89">
        <v>900000</v>
      </c>
      <c r="AT89">
        <v>450000</v>
      </c>
      <c r="AU89">
        <v>450000</v>
      </c>
      <c r="AV89">
        <v>450000</v>
      </c>
      <c r="AW89">
        <v>450000</v>
      </c>
      <c r="AX89">
        <v>450000</v>
      </c>
      <c r="AY89">
        <v>450000</v>
      </c>
      <c r="AZ89">
        <v>450000</v>
      </c>
      <c r="BA89">
        <v>450000</v>
      </c>
      <c r="BB89">
        <v>450000</v>
      </c>
      <c r="BC89">
        <v>450000</v>
      </c>
      <c r="BD89">
        <v>450000</v>
      </c>
      <c r="BE89">
        <v>450000</v>
      </c>
      <c r="BF89">
        <v>450000</v>
      </c>
      <c r="BG89">
        <v>450000</v>
      </c>
      <c r="BH89">
        <v>450000</v>
      </c>
      <c r="BI89">
        <v>450000</v>
      </c>
      <c r="BJ89">
        <v>450000</v>
      </c>
      <c r="BK89"/>
      <c r="BL89"/>
      <c r="BM89"/>
      <c r="BN89"/>
      <c r="BO89"/>
      <c r="BP89"/>
      <c r="BQ89"/>
      <c r="BR89"/>
      <c r="BS89"/>
      <c r="BT89"/>
      <c r="BU89"/>
      <c r="BV89"/>
      <c r="BW89"/>
      <c r="BX89"/>
      <c r="BY89"/>
      <c r="BZ89"/>
    </row>
    <row r="90" spans="1:78" x14ac:dyDescent="0.3">
      <c r="A90" t="s">
        <v>142</v>
      </c>
      <c r="B90">
        <v>900000</v>
      </c>
      <c r="C90">
        <v>900000</v>
      </c>
      <c r="D90">
        <v>900000</v>
      </c>
      <c r="E90">
        <v>900000</v>
      </c>
      <c r="F90">
        <v>900000</v>
      </c>
      <c r="G90">
        <v>900000</v>
      </c>
      <c r="H90">
        <v>900000</v>
      </c>
      <c r="I90">
        <v>900000</v>
      </c>
      <c r="J90">
        <v>900000</v>
      </c>
      <c r="K90">
        <v>900000</v>
      </c>
      <c r="L90">
        <v>900000</v>
      </c>
      <c r="M90">
        <v>900000</v>
      </c>
      <c r="N90">
        <v>900000</v>
      </c>
      <c r="O90">
        <v>900000</v>
      </c>
      <c r="P90">
        <v>900000</v>
      </c>
      <c r="Q90">
        <v>900000</v>
      </c>
      <c r="R90">
        <v>900000</v>
      </c>
      <c r="S90">
        <v>900000</v>
      </c>
      <c r="T90">
        <v>900000</v>
      </c>
      <c r="U90">
        <v>900000</v>
      </c>
      <c r="V90">
        <v>900000</v>
      </c>
      <c r="W90">
        <v>900000</v>
      </c>
      <c r="X90">
        <v>900000</v>
      </c>
      <c r="Y90">
        <v>900000</v>
      </c>
      <c r="Z90">
        <v>900000</v>
      </c>
      <c r="AA90">
        <v>900000</v>
      </c>
      <c r="AB90">
        <v>900000</v>
      </c>
      <c r="AC90">
        <v>900000</v>
      </c>
      <c r="AD90">
        <v>900000</v>
      </c>
      <c r="AE90">
        <v>900000</v>
      </c>
      <c r="AF90">
        <v>900000</v>
      </c>
      <c r="AG90">
        <v>900000</v>
      </c>
      <c r="AH90">
        <v>900000</v>
      </c>
      <c r="AI90">
        <v>900000</v>
      </c>
      <c r="AJ90">
        <v>900000</v>
      </c>
      <c r="AK90">
        <v>900000</v>
      </c>
      <c r="AL90">
        <v>900000</v>
      </c>
      <c r="AM90">
        <v>900000</v>
      </c>
      <c r="AN90">
        <v>900000</v>
      </c>
      <c r="AO90">
        <v>900000</v>
      </c>
      <c r="AP90">
        <v>900000</v>
      </c>
      <c r="AQ90">
        <v>900000</v>
      </c>
      <c r="AR90">
        <v>900000</v>
      </c>
      <c r="AS90">
        <v>900000</v>
      </c>
      <c r="AT90">
        <v>450000</v>
      </c>
      <c r="AU90">
        <v>450000</v>
      </c>
      <c r="AV90">
        <v>450000</v>
      </c>
      <c r="AW90">
        <v>450000</v>
      </c>
      <c r="AX90">
        <v>450000</v>
      </c>
      <c r="AY90">
        <v>450000</v>
      </c>
      <c r="AZ90">
        <v>450000</v>
      </c>
      <c r="BA90">
        <v>450000</v>
      </c>
      <c r="BB90">
        <v>450000</v>
      </c>
      <c r="BC90">
        <v>450000</v>
      </c>
      <c r="BD90">
        <v>450000</v>
      </c>
      <c r="BE90">
        <v>450000</v>
      </c>
      <c r="BF90">
        <v>450000</v>
      </c>
      <c r="BG90">
        <v>450000</v>
      </c>
      <c r="BH90">
        <v>450000</v>
      </c>
      <c r="BI90">
        <v>450000</v>
      </c>
      <c r="BJ90">
        <v>450000</v>
      </c>
      <c r="BK90"/>
      <c r="BL90"/>
      <c r="BM90"/>
      <c r="BN90"/>
      <c r="BO90"/>
      <c r="BP90"/>
      <c r="BQ90"/>
      <c r="BR90"/>
      <c r="BS90"/>
      <c r="BT90"/>
      <c r="BU90"/>
      <c r="BV90"/>
      <c r="BW90"/>
      <c r="BX90"/>
      <c r="BY90"/>
      <c r="BZ90"/>
    </row>
    <row r="91" spans="1:78" x14ac:dyDescent="0.3">
      <c r="A91" t="s">
        <v>143</v>
      </c>
      <c r="B91">
        <v>83540292</v>
      </c>
      <c r="C91">
        <v>79417515</v>
      </c>
      <c r="D91">
        <v>76314450</v>
      </c>
      <c r="E91">
        <v>72929233</v>
      </c>
      <c r="F91">
        <v>75543180</v>
      </c>
      <c r="G91">
        <v>72342210.359999999</v>
      </c>
      <c r="H91">
        <v>65806859</v>
      </c>
      <c r="I91">
        <v>64561795</v>
      </c>
      <c r="J91">
        <v>70704833</v>
      </c>
      <c r="K91">
        <v>68357833.010000005</v>
      </c>
      <c r="L91">
        <v>64992066</v>
      </c>
      <c r="M91">
        <v>61243678</v>
      </c>
      <c r="N91">
        <v>69834842</v>
      </c>
      <c r="O91">
        <v>65853268.520000003</v>
      </c>
      <c r="P91">
        <v>60379105</v>
      </c>
      <c r="Q91">
        <v>55015215</v>
      </c>
      <c r="R91">
        <v>61248268</v>
      </c>
      <c r="S91">
        <v>55731138.109999999</v>
      </c>
      <c r="T91">
        <v>50476694</v>
      </c>
      <c r="U91">
        <v>45542853</v>
      </c>
      <c r="V91">
        <v>50893034</v>
      </c>
      <c r="W91">
        <v>45728253.119999997</v>
      </c>
      <c r="X91">
        <v>40495320</v>
      </c>
      <c r="Y91">
        <v>35524982</v>
      </c>
      <c r="Z91">
        <v>40108844</v>
      </c>
      <c r="AA91">
        <v>35343853.719999999</v>
      </c>
      <c r="AB91">
        <v>31055082</v>
      </c>
      <c r="AC91">
        <v>27070010</v>
      </c>
      <c r="AD91">
        <v>30958853</v>
      </c>
      <c r="AE91">
        <v>26894168.920000002</v>
      </c>
      <c r="AF91">
        <v>23041663</v>
      </c>
      <c r="AG91">
        <v>19893558</v>
      </c>
      <c r="AH91">
        <v>23940444</v>
      </c>
      <c r="AI91">
        <v>20532100.190000001</v>
      </c>
      <c r="AJ91">
        <v>18016545</v>
      </c>
      <c r="AK91">
        <v>15328895</v>
      </c>
      <c r="AL91">
        <v>21202397</v>
      </c>
      <c r="AM91">
        <v>18497197.989999998</v>
      </c>
      <c r="AN91">
        <v>16454741</v>
      </c>
      <c r="AO91">
        <v>13795160</v>
      </c>
      <c r="AP91">
        <v>19230739</v>
      </c>
      <c r="AQ91">
        <v>15688196.66</v>
      </c>
      <c r="AR91">
        <v>12926169</v>
      </c>
      <c r="AS91">
        <v>10023681</v>
      </c>
      <c r="AT91">
        <v>17982875</v>
      </c>
      <c r="AU91">
        <v>15224548.630000001</v>
      </c>
      <c r="AV91">
        <v>13643724</v>
      </c>
      <c r="AW91">
        <v>11470690</v>
      </c>
      <c r="AX91">
        <v>13794061</v>
      </c>
      <c r="AY91">
        <v>11710127.970000001</v>
      </c>
      <c r="AZ91">
        <v>11959430</v>
      </c>
      <c r="BA91">
        <v>6556517</v>
      </c>
      <c r="BB91">
        <v>8381689</v>
      </c>
      <c r="BC91">
        <v>6705795.1399999997</v>
      </c>
      <c r="BD91">
        <v>5610694</v>
      </c>
      <c r="BE91">
        <v>4194727</v>
      </c>
      <c r="BF91">
        <v>5656224</v>
      </c>
      <c r="BG91">
        <v>4408990</v>
      </c>
      <c r="BH91">
        <v>3899823</v>
      </c>
      <c r="BI91">
        <v>3056156</v>
      </c>
      <c r="BJ91">
        <v>3760260</v>
      </c>
      <c r="BK91"/>
      <c r="BL91"/>
      <c r="BM91"/>
      <c r="BN91"/>
      <c r="BO91"/>
      <c r="BP91"/>
      <c r="BQ91"/>
      <c r="BR91"/>
      <c r="BS91"/>
      <c r="BT91"/>
      <c r="BU91"/>
      <c r="BV91"/>
      <c r="BW91"/>
      <c r="BX91"/>
      <c r="BY91"/>
      <c r="BZ91"/>
    </row>
    <row r="92" spans="1:78" x14ac:dyDescent="0.3">
      <c r="A92" t="s">
        <v>144</v>
      </c>
      <c r="B92">
        <v>-253638</v>
      </c>
      <c r="C92">
        <v>-215737.88</v>
      </c>
      <c r="D92">
        <v>789490</v>
      </c>
      <c r="E92">
        <v>539637</v>
      </c>
      <c r="F92">
        <v>242741</v>
      </c>
      <c r="G92">
        <v>313268.39</v>
      </c>
      <c r="H92">
        <v>-1271322</v>
      </c>
      <c r="I92">
        <v>-2194330</v>
      </c>
      <c r="J92">
        <v>-2538557</v>
      </c>
      <c r="K92">
        <v>16833492.739999998</v>
      </c>
      <c r="L92">
        <v>16487658</v>
      </c>
      <c r="M92">
        <v>13777006</v>
      </c>
      <c r="N92">
        <v>17001178</v>
      </c>
      <c r="O92">
        <v>16318171.890000001</v>
      </c>
      <c r="P92">
        <v>16356195</v>
      </c>
      <c r="Q92">
        <v>16678113</v>
      </c>
      <c r="R92">
        <v>17345143</v>
      </c>
      <c r="S92">
        <v>17532247.140000001</v>
      </c>
      <c r="T92">
        <v>17504676</v>
      </c>
      <c r="U92">
        <v>18093075</v>
      </c>
      <c r="V92">
        <v>17977965</v>
      </c>
      <c r="W92">
        <v>18037244.25</v>
      </c>
      <c r="X92">
        <v>18050875</v>
      </c>
      <c r="Y92">
        <v>8132936</v>
      </c>
      <c r="Z92">
        <v>8088713</v>
      </c>
      <c r="AA92">
        <v>8284895.5300000003</v>
      </c>
      <c r="AB92">
        <v>-1605034</v>
      </c>
      <c r="AC92">
        <v>-1469352</v>
      </c>
      <c r="AD92">
        <v>-1272730</v>
      </c>
      <c r="AE92">
        <v>-1112145.69</v>
      </c>
      <c r="AF92">
        <v>-953403</v>
      </c>
      <c r="AG92">
        <v>-1195763</v>
      </c>
      <c r="AH92">
        <v>-1365797</v>
      </c>
      <c r="AI92">
        <v>-1317311.94</v>
      </c>
      <c r="AJ92">
        <v>-1372122</v>
      </c>
      <c r="AK92">
        <v>-1380090</v>
      </c>
      <c r="AL92">
        <v>-1381634</v>
      </c>
      <c r="AM92">
        <v>-1283669.1599999999</v>
      </c>
      <c r="AN92">
        <v>-1498155</v>
      </c>
      <c r="AO92">
        <v>-2178565</v>
      </c>
      <c r="AP92">
        <v>-701197</v>
      </c>
      <c r="AQ92">
        <v>-511848.74</v>
      </c>
      <c r="AR92">
        <v>-487387</v>
      </c>
      <c r="AS92">
        <v>-347431</v>
      </c>
      <c r="AT92">
        <v>-484139</v>
      </c>
      <c r="AU92">
        <v>-361408.75</v>
      </c>
      <c r="AV92">
        <v>-437909</v>
      </c>
      <c r="AW92">
        <v>-498851</v>
      </c>
      <c r="AX92">
        <v>-562372</v>
      </c>
      <c r="AY92">
        <v>-581921.41</v>
      </c>
      <c r="AZ92">
        <v>-552264</v>
      </c>
      <c r="BA92">
        <v>3462234</v>
      </c>
      <c r="BB92">
        <v>5217355</v>
      </c>
      <c r="BC92">
        <v>5407065.0300000003</v>
      </c>
      <c r="BD92">
        <v>5480895</v>
      </c>
      <c r="BE92">
        <v>5573588</v>
      </c>
      <c r="BF92">
        <v>5797132</v>
      </c>
      <c r="BG92">
        <v>5702221</v>
      </c>
      <c r="BH92">
        <v>-112516</v>
      </c>
      <c r="BI92">
        <v>-25427</v>
      </c>
      <c r="BJ92">
        <v>281891</v>
      </c>
      <c r="BK92"/>
      <c r="BL92"/>
      <c r="BM92"/>
      <c r="BN92"/>
      <c r="BO92"/>
      <c r="BP92"/>
      <c r="BQ92"/>
      <c r="BR92"/>
      <c r="BS92"/>
      <c r="BT92"/>
      <c r="BU92"/>
      <c r="BV92"/>
      <c r="BW92"/>
      <c r="BX92"/>
      <c r="BY92"/>
      <c r="BZ92"/>
    </row>
    <row r="93" spans="1:78" x14ac:dyDescent="0.3">
      <c r="A93" t="s">
        <v>145</v>
      </c>
      <c r="B93">
        <v>288833</v>
      </c>
      <c r="C93">
        <v>288832.93</v>
      </c>
      <c r="D93">
        <v>288833</v>
      </c>
      <c r="E93">
        <v>288833</v>
      </c>
      <c r="F93">
        <v>288833</v>
      </c>
      <c r="G93">
        <v>288832.93</v>
      </c>
      <c r="H93">
        <v>-1528753</v>
      </c>
      <c r="I93">
        <v>-1528753</v>
      </c>
      <c r="J93">
        <v>-1528753</v>
      </c>
      <c r="K93">
        <v>-1462713.27</v>
      </c>
      <c r="L93">
        <v>-3421496</v>
      </c>
      <c r="M93">
        <v>-6132148</v>
      </c>
      <c r="N93">
        <v>-1442733</v>
      </c>
      <c r="O93">
        <v>-1442732.79</v>
      </c>
      <c r="P93">
        <v>-1442733</v>
      </c>
      <c r="Q93">
        <v>-1442733</v>
      </c>
      <c r="R93">
        <v>-1306987</v>
      </c>
      <c r="S93">
        <v>-1061147.72</v>
      </c>
      <c r="T93">
        <v>-1061148</v>
      </c>
      <c r="U93">
        <v>-1061148</v>
      </c>
      <c r="V93">
        <v>-1061148</v>
      </c>
      <c r="W93">
        <v>0</v>
      </c>
      <c r="X93">
        <v>0</v>
      </c>
      <c r="Y93">
        <v>0</v>
      </c>
      <c r="Z93">
        <v>0</v>
      </c>
      <c r="AA93">
        <v>0</v>
      </c>
      <c r="AB93">
        <v>0</v>
      </c>
      <c r="AC93">
        <v>0</v>
      </c>
      <c r="AD93">
        <v>0</v>
      </c>
      <c r="AE93">
        <v>0</v>
      </c>
      <c r="AF93">
        <v>0</v>
      </c>
      <c r="AG93">
        <v>0</v>
      </c>
      <c r="AH93">
        <v>0</v>
      </c>
      <c r="AI93">
        <v>0</v>
      </c>
      <c r="AJ93">
        <v>0</v>
      </c>
      <c r="AK93">
        <v>0</v>
      </c>
      <c r="AL93">
        <v>0</v>
      </c>
      <c r="AM93">
        <v>0</v>
      </c>
      <c r="AN93">
        <v>0</v>
      </c>
      <c r="AO93">
        <v>0</v>
      </c>
      <c r="AP93">
        <v>0</v>
      </c>
      <c r="AQ93">
        <v>0</v>
      </c>
      <c r="AR93">
        <v>0</v>
      </c>
      <c r="AS93">
        <v>0</v>
      </c>
      <c r="AT93">
        <v>0</v>
      </c>
      <c r="AU93">
        <v>0</v>
      </c>
      <c r="AV93">
        <v>0</v>
      </c>
      <c r="AW93">
        <v>0</v>
      </c>
      <c r="AX93">
        <v>0</v>
      </c>
      <c r="AY93">
        <v>0</v>
      </c>
      <c r="AZ93">
        <v>0</v>
      </c>
      <c r="BA93">
        <v>3861865</v>
      </c>
      <c r="BB93">
        <v>5630708</v>
      </c>
      <c r="BC93">
        <v>5630707.6799999997</v>
      </c>
      <c r="BD93">
        <v>5630708</v>
      </c>
      <c r="BE93">
        <v>5630708</v>
      </c>
      <c r="BF93">
        <v>5630708</v>
      </c>
      <c r="BG93">
        <v>5631334</v>
      </c>
      <c r="BH93">
        <v>627</v>
      </c>
      <c r="BI93">
        <v>627</v>
      </c>
      <c r="BJ93">
        <v>627</v>
      </c>
      <c r="BK93"/>
      <c r="BL93"/>
      <c r="BM93"/>
      <c r="BN93"/>
      <c r="BO93"/>
      <c r="BP93"/>
      <c r="BQ93"/>
      <c r="BR93"/>
      <c r="BS93"/>
      <c r="BT93"/>
      <c r="BU93"/>
      <c r="BV93"/>
      <c r="BW93"/>
      <c r="BX93"/>
      <c r="BY93"/>
      <c r="BZ93"/>
    </row>
    <row r="94" spans="1:78" x14ac:dyDescent="0.3">
      <c r="A94" t="s">
        <v>146</v>
      </c>
      <c r="B94">
        <v>0</v>
      </c>
      <c r="C94">
        <v>0</v>
      </c>
      <c r="D94">
        <v>0</v>
      </c>
      <c r="E94">
        <v>0</v>
      </c>
      <c r="F94">
        <v>0</v>
      </c>
      <c r="G94">
        <v>0</v>
      </c>
      <c r="H94">
        <v>0</v>
      </c>
      <c r="I94">
        <v>0</v>
      </c>
      <c r="J94">
        <v>0</v>
      </c>
      <c r="K94">
        <v>0</v>
      </c>
      <c r="L94">
        <v>0</v>
      </c>
      <c r="M94">
        <v>0</v>
      </c>
      <c r="N94">
        <v>0</v>
      </c>
      <c r="O94">
        <v>0</v>
      </c>
      <c r="P94">
        <v>0</v>
      </c>
      <c r="Q94">
        <v>0</v>
      </c>
      <c r="R94">
        <v>0</v>
      </c>
      <c r="S94">
        <v>0</v>
      </c>
      <c r="T94">
        <v>0</v>
      </c>
      <c r="U94">
        <v>0</v>
      </c>
      <c r="V94">
        <v>0</v>
      </c>
      <c r="W94">
        <v>0</v>
      </c>
      <c r="X94">
        <v>0</v>
      </c>
      <c r="Y94">
        <v>0</v>
      </c>
      <c r="Z94">
        <v>0</v>
      </c>
      <c r="AA94">
        <v>0</v>
      </c>
      <c r="AB94">
        <v>0</v>
      </c>
      <c r="AC94">
        <v>0</v>
      </c>
      <c r="AD94">
        <v>0</v>
      </c>
      <c r="AE94">
        <v>0</v>
      </c>
      <c r="AF94">
        <v>0</v>
      </c>
      <c r="AG94">
        <v>0</v>
      </c>
      <c r="AH94">
        <v>0</v>
      </c>
      <c r="AI94">
        <v>0</v>
      </c>
      <c r="AJ94">
        <v>0</v>
      </c>
      <c r="AK94">
        <v>0</v>
      </c>
      <c r="AL94">
        <v>0</v>
      </c>
      <c r="AM94">
        <v>0</v>
      </c>
      <c r="AN94">
        <v>0</v>
      </c>
      <c r="AO94">
        <v>0</v>
      </c>
      <c r="AP94">
        <v>0</v>
      </c>
      <c r="AQ94">
        <v>0</v>
      </c>
      <c r="AR94">
        <v>0</v>
      </c>
      <c r="AS94">
        <v>0</v>
      </c>
      <c r="AT94">
        <v>0</v>
      </c>
      <c r="AU94">
        <v>0</v>
      </c>
      <c r="AV94">
        <v>0</v>
      </c>
      <c r="AW94">
        <v>0</v>
      </c>
      <c r="AX94">
        <v>0</v>
      </c>
      <c r="AY94">
        <v>0</v>
      </c>
      <c r="AZ94">
        <v>0</v>
      </c>
      <c r="BA94">
        <v>5630708</v>
      </c>
      <c r="BB94">
        <v>5630708</v>
      </c>
      <c r="BC94">
        <v>5630707.6799999997</v>
      </c>
      <c r="BD94">
        <v>5630708</v>
      </c>
      <c r="BE94">
        <v>5630708</v>
      </c>
      <c r="BF94">
        <v>0</v>
      </c>
      <c r="BG94">
        <v>0</v>
      </c>
      <c r="BH94">
        <v>0</v>
      </c>
      <c r="BI94">
        <v>0</v>
      </c>
      <c r="BJ94">
        <v>0</v>
      </c>
      <c r="BK94"/>
      <c r="BL94"/>
      <c r="BM94"/>
      <c r="BN94"/>
      <c r="BO94"/>
      <c r="BP94"/>
      <c r="BQ94"/>
      <c r="BR94"/>
      <c r="BS94"/>
      <c r="BT94"/>
      <c r="BU94"/>
      <c r="BV94"/>
      <c r="BW94"/>
      <c r="BX94"/>
      <c r="BY94"/>
      <c r="BZ94"/>
    </row>
    <row r="95" spans="1:78" x14ac:dyDescent="0.3">
      <c r="A95" t="s">
        <v>147</v>
      </c>
      <c r="B95">
        <v>288833</v>
      </c>
      <c r="C95">
        <v>288832.93</v>
      </c>
      <c r="D95">
        <v>288833</v>
      </c>
      <c r="E95">
        <v>288833</v>
      </c>
      <c r="F95">
        <v>288833</v>
      </c>
      <c r="G95">
        <v>288832.93</v>
      </c>
      <c r="H95">
        <v>-1528753</v>
      </c>
      <c r="I95">
        <v>-1528753</v>
      </c>
      <c r="J95">
        <v>-1528753</v>
      </c>
      <c r="K95">
        <v>0</v>
      </c>
      <c r="L95">
        <v>-1958783</v>
      </c>
      <c r="M95">
        <v>-4689415</v>
      </c>
      <c r="N95">
        <v>0</v>
      </c>
      <c r="O95">
        <v>0</v>
      </c>
      <c r="P95">
        <v>0</v>
      </c>
      <c r="Q95">
        <v>0</v>
      </c>
      <c r="R95">
        <v>0</v>
      </c>
      <c r="S95">
        <v>0</v>
      </c>
      <c r="T95">
        <v>0</v>
      </c>
      <c r="U95">
        <v>0</v>
      </c>
      <c r="V95">
        <v>0</v>
      </c>
      <c r="W95">
        <v>0</v>
      </c>
      <c r="X95">
        <v>0</v>
      </c>
      <c r="Y95">
        <v>0</v>
      </c>
      <c r="Z95">
        <v>0</v>
      </c>
      <c r="AA95">
        <v>0</v>
      </c>
      <c r="AB95">
        <v>0</v>
      </c>
      <c r="AC95">
        <v>0</v>
      </c>
      <c r="AD95">
        <v>0</v>
      </c>
      <c r="AE95">
        <v>0</v>
      </c>
      <c r="AF95">
        <v>0</v>
      </c>
      <c r="AG95">
        <v>0</v>
      </c>
      <c r="AH95">
        <v>0</v>
      </c>
      <c r="AI95">
        <v>0</v>
      </c>
      <c r="AJ95">
        <v>0</v>
      </c>
      <c r="AK95">
        <v>0</v>
      </c>
      <c r="AL95">
        <v>0</v>
      </c>
      <c r="AM95">
        <v>0</v>
      </c>
      <c r="AN95">
        <v>0</v>
      </c>
      <c r="AO95">
        <v>0</v>
      </c>
      <c r="AP95">
        <v>0</v>
      </c>
      <c r="AQ95">
        <v>0</v>
      </c>
      <c r="AR95">
        <v>0</v>
      </c>
      <c r="AS95">
        <v>0</v>
      </c>
      <c r="AT95">
        <v>0</v>
      </c>
      <c r="AU95">
        <v>0</v>
      </c>
      <c r="AV95">
        <v>0</v>
      </c>
      <c r="AW95">
        <v>0</v>
      </c>
      <c r="AX95">
        <v>0</v>
      </c>
      <c r="AY95">
        <v>0</v>
      </c>
      <c r="AZ95">
        <v>0</v>
      </c>
      <c r="BA95">
        <v>0</v>
      </c>
      <c r="BB95">
        <v>0</v>
      </c>
      <c r="BC95">
        <v>0</v>
      </c>
      <c r="BD95">
        <v>0</v>
      </c>
      <c r="BE95">
        <v>0</v>
      </c>
      <c r="BF95">
        <v>0</v>
      </c>
      <c r="BG95">
        <v>0</v>
      </c>
      <c r="BH95">
        <v>0</v>
      </c>
      <c r="BI95">
        <v>0</v>
      </c>
      <c r="BJ95">
        <v>0</v>
      </c>
      <c r="BK95"/>
      <c r="BL95"/>
      <c r="BM95"/>
      <c r="BN95"/>
      <c r="BO95"/>
      <c r="BP95"/>
      <c r="BQ95"/>
      <c r="BR95"/>
      <c r="BS95"/>
      <c r="BT95"/>
      <c r="BU95"/>
      <c r="BV95"/>
      <c r="BW95"/>
      <c r="BX95"/>
      <c r="BY95"/>
      <c r="BZ95"/>
    </row>
    <row r="96" spans="1:78" x14ac:dyDescent="0.3">
      <c r="A96" t="s">
        <v>148</v>
      </c>
      <c r="B96">
        <v>0</v>
      </c>
      <c r="C96">
        <v>0</v>
      </c>
      <c r="D96">
        <v>0</v>
      </c>
      <c r="E96">
        <v>0</v>
      </c>
      <c r="F96">
        <v>0</v>
      </c>
      <c r="G96">
        <v>0</v>
      </c>
      <c r="H96">
        <v>0</v>
      </c>
      <c r="I96">
        <v>0</v>
      </c>
      <c r="J96">
        <v>0</v>
      </c>
      <c r="K96">
        <v>-1462713.27</v>
      </c>
      <c r="L96">
        <v>-1462713</v>
      </c>
      <c r="M96">
        <v>-1442733</v>
      </c>
      <c r="N96">
        <v>-1442733</v>
      </c>
      <c r="O96">
        <v>-1442732.79</v>
      </c>
      <c r="P96">
        <v>-1442733</v>
      </c>
      <c r="Q96">
        <v>-1442733</v>
      </c>
      <c r="R96">
        <v>-1306987</v>
      </c>
      <c r="S96">
        <v>-1061147.72</v>
      </c>
      <c r="T96">
        <v>-1061148</v>
      </c>
      <c r="U96">
        <v>-1061148</v>
      </c>
      <c r="V96">
        <v>-1061148</v>
      </c>
      <c r="W96">
        <v>0</v>
      </c>
      <c r="X96">
        <v>0</v>
      </c>
      <c r="Y96">
        <v>0</v>
      </c>
      <c r="Z96">
        <v>0</v>
      </c>
      <c r="AA96">
        <v>0</v>
      </c>
      <c r="AB96">
        <v>0</v>
      </c>
      <c r="AC96">
        <v>0</v>
      </c>
      <c r="AD96">
        <v>0</v>
      </c>
      <c r="AE96">
        <v>0</v>
      </c>
      <c r="AF96">
        <v>0</v>
      </c>
      <c r="AG96">
        <v>0</v>
      </c>
      <c r="AH96">
        <v>0</v>
      </c>
      <c r="AI96">
        <v>0</v>
      </c>
      <c r="AJ96">
        <v>0</v>
      </c>
      <c r="AK96">
        <v>0</v>
      </c>
      <c r="AL96">
        <v>0</v>
      </c>
      <c r="AM96">
        <v>0</v>
      </c>
      <c r="AN96">
        <v>0</v>
      </c>
      <c r="AO96">
        <v>0</v>
      </c>
      <c r="AP96">
        <v>0</v>
      </c>
      <c r="AQ96">
        <v>0</v>
      </c>
      <c r="AR96">
        <v>0</v>
      </c>
      <c r="AS96">
        <v>0</v>
      </c>
      <c r="AT96">
        <v>0</v>
      </c>
      <c r="AU96">
        <v>0</v>
      </c>
      <c r="AV96">
        <v>0</v>
      </c>
      <c r="AW96">
        <v>0</v>
      </c>
      <c r="AX96">
        <v>0</v>
      </c>
      <c r="AY96">
        <v>0</v>
      </c>
      <c r="AZ96">
        <v>0</v>
      </c>
      <c r="BA96">
        <v>-1768843</v>
      </c>
      <c r="BB96">
        <v>0</v>
      </c>
      <c r="BC96">
        <v>0</v>
      </c>
      <c r="BD96">
        <v>0</v>
      </c>
      <c r="BE96">
        <v>0</v>
      </c>
      <c r="BF96">
        <v>5630708</v>
      </c>
      <c r="BG96">
        <v>5631334</v>
      </c>
      <c r="BH96">
        <v>627</v>
      </c>
      <c r="BI96">
        <v>627</v>
      </c>
      <c r="BJ96">
        <v>627</v>
      </c>
      <c r="BK96"/>
      <c r="BL96"/>
      <c r="BM96"/>
      <c r="BN96"/>
      <c r="BO96"/>
      <c r="BP96"/>
      <c r="BQ96"/>
      <c r="BR96"/>
      <c r="BS96"/>
      <c r="BT96"/>
      <c r="BU96"/>
      <c r="BV96"/>
      <c r="BW96"/>
      <c r="BX96"/>
      <c r="BY96"/>
      <c r="BZ96"/>
    </row>
    <row r="97" spans="1:78" x14ac:dyDescent="0.3">
      <c r="A97" t="s">
        <v>149</v>
      </c>
      <c r="B97">
        <v>0</v>
      </c>
      <c r="C97">
        <v>0</v>
      </c>
      <c r="D97">
        <v>0</v>
      </c>
      <c r="E97">
        <v>0</v>
      </c>
      <c r="F97">
        <v>0</v>
      </c>
      <c r="G97">
        <v>0</v>
      </c>
      <c r="H97">
        <v>0</v>
      </c>
      <c r="I97">
        <v>0</v>
      </c>
      <c r="J97">
        <v>0</v>
      </c>
      <c r="K97">
        <v>0</v>
      </c>
      <c r="L97">
        <v>0</v>
      </c>
      <c r="M97">
        <v>0</v>
      </c>
      <c r="N97">
        <v>0</v>
      </c>
      <c r="O97">
        <v>-2148249.52</v>
      </c>
      <c r="P97">
        <v>-2110226</v>
      </c>
      <c r="Q97">
        <v>-1788308</v>
      </c>
      <c r="R97">
        <v>-1257024</v>
      </c>
      <c r="S97">
        <v>-1315759.3400000001</v>
      </c>
      <c r="T97">
        <v>-1343330</v>
      </c>
      <c r="U97">
        <v>-754931</v>
      </c>
      <c r="V97">
        <v>0</v>
      </c>
      <c r="W97">
        <v>0</v>
      </c>
      <c r="X97">
        <v>0</v>
      </c>
      <c r="Y97">
        <v>0</v>
      </c>
      <c r="Z97">
        <v>0</v>
      </c>
      <c r="AA97">
        <v>0</v>
      </c>
      <c r="AB97">
        <v>0</v>
      </c>
      <c r="AC97">
        <v>0</v>
      </c>
      <c r="AD97">
        <v>0</v>
      </c>
      <c r="AE97">
        <v>0</v>
      </c>
      <c r="AF97">
        <v>0</v>
      </c>
      <c r="AG97">
        <v>0</v>
      </c>
      <c r="AH97">
        <v>0</v>
      </c>
      <c r="AI97">
        <v>0</v>
      </c>
      <c r="AJ97">
        <v>0</v>
      </c>
      <c r="AK97">
        <v>0</v>
      </c>
      <c r="AL97">
        <v>0</v>
      </c>
      <c r="AM97">
        <v>0</v>
      </c>
      <c r="AN97">
        <v>0</v>
      </c>
      <c r="AO97">
        <v>0</v>
      </c>
      <c r="AP97">
        <v>-701197</v>
      </c>
      <c r="AQ97">
        <v>-511848.74</v>
      </c>
      <c r="AR97">
        <v>-487387</v>
      </c>
      <c r="AS97">
        <v>-347431</v>
      </c>
      <c r="AT97">
        <v>-484139</v>
      </c>
      <c r="AU97">
        <v>-361408.75</v>
      </c>
      <c r="AV97">
        <v>-437909</v>
      </c>
      <c r="AW97">
        <v>-498851</v>
      </c>
      <c r="AX97">
        <v>-562372</v>
      </c>
      <c r="AY97">
        <v>-581921.41</v>
      </c>
      <c r="AZ97">
        <v>-552264</v>
      </c>
      <c r="BA97">
        <v>-399631</v>
      </c>
      <c r="BB97">
        <v>-413353</v>
      </c>
      <c r="BC97">
        <v>-223642.65</v>
      </c>
      <c r="BD97">
        <v>-149813</v>
      </c>
      <c r="BE97">
        <v>-57120</v>
      </c>
      <c r="BF97">
        <v>166424</v>
      </c>
      <c r="BG97">
        <v>70887</v>
      </c>
      <c r="BH97">
        <v>-113143</v>
      </c>
      <c r="BI97">
        <v>-26054</v>
      </c>
      <c r="BJ97">
        <v>281264</v>
      </c>
      <c r="BK97"/>
      <c r="BL97"/>
      <c r="BM97"/>
      <c r="BN97"/>
      <c r="BO97"/>
      <c r="BP97"/>
      <c r="BQ97"/>
      <c r="BR97"/>
      <c r="BS97"/>
      <c r="BT97"/>
      <c r="BU97"/>
      <c r="BV97"/>
      <c r="BW97"/>
      <c r="BX97"/>
      <c r="BY97"/>
      <c r="BZ97"/>
    </row>
    <row r="98" spans="1:78" x14ac:dyDescent="0.3">
      <c r="A98" t="s">
        <v>150</v>
      </c>
      <c r="B98">
        <v>-542471</v>
      </c>
      <c r="C98">
        <v>-504570.82</v>
      </c>
      <c r="D98">
        <v>500657</v>
      </c>
      <c r="E98">
        <v>250804</v>
      </c>
      <c r="F98">
        <v>-46092</v>
      </c>
      <c r="G98">
        <v>24435.46</v>
      </c>
      <c r="H98">
        <v>257431</v>
      </c>
      <c r="I98">
        <v>-665577</v>
      </c>
      <c r="J98">
        <v>-1009804</v>
      </c>
      <c r="K98">
        <v>18296206.010000002</v>
      </c>
      <c r="L98">
        <v>19909154</v>
      </c>
      <c r="M98">
        <v>19909154</v>
      </c>
      <c r="N98">
        <v>18443911</v>
      </c>
      <c r="O98">
        <v>19909154.199999999</v>
      </c>
      <c r="P98">
        <v>19909154</v>
      </c>
      <c r="Q98">
        <v>19909154</v>
      </c>
      <c r="R98">
        <v>19909154</v>
      </c>
      <c r="S98">
        <v>19909154.199999999</v>
      </c>
      <c r="T98">
        <v>19909154</v>
      </c>
      <c r="U98">
        <v>19909154</v>
      </c>
      <c r="V98">
        <v>19039113</v>
      </c>
      <c r="W98">
        <v>18037244.25</v>
      </c>
      <c r="X98">
        <v>18050875</v>
      </c>
      <c r="Y98">
        <v>8132936</v>
      </c>
      <c r="Z98">
        <v>8088713</v>
      </c>
      <c r="AA98">
        <v>8284895.5300000003</v>
      </c>
      <c r="AB98">
        <v>-1605034</v>
      </c>
      <c r="AC98">
        <v>0</v>
      </c>
      <c r="AD98">
        <v>0</v>
      </c>
      <c r="AE98">
        <v>-1112145.69</v>
      </c>
      <c r="AF98">
        <v>-953403</v>
      </c>
      <c r="AG98">
        <v>-1195763</v>
      </c>
      <c r="AH98">
        <v>-1365797</v>
      </c>
      <c r="AI98">
        <v>-1317311.94</v>
      </c>
      <c r="AJ98">
        <v>-1372122</v>
      </c>
      <c r="AK98">
        <v>-1380090</v>
      </c>
      <c r="AL98">
        <v>-1381634</v>
      </c>
      <c r="AM98">
        <v>0</v>
      </c>
      <c r="AN98">
        <v>-1498155</v>
      </c>
      <c r="AO98">
        <v>-2178565</v>
      </c>
      <c r="AP98">
        <v>0</v>
      </c>
      <c r="AQ98">
        <v>0</v>
      </c>
      <c r="AR98">
        <v>0</v>
      </c>
      <c r="AS98">
        <v>0</v>
      </c>
      <c r="AT98">
        <v>0</v>
      </c>
      <c r="AU98">
        <v>0</v>
      </c>
      <c r="AV98">
        <v>0</v>
      </c>
      <c r="AW98">
        <v>0</v>
      </c>
      <c r="AX98">
        <v>0</v>
      </c>
      <c r="AY98">
        <v>0</v>
      </c>
      <c r="AZ98">
        <v>0</v>
      </c>
      <c r="BA98">
        <v>0</v>
      </c>
      <c r="BB98">
        <v>0</v>
      </c>
      <c r="BC98">
        <v>0</v>
      </c>
      <c r="BD98">
        <v>0</v>
      </c>
      <c r="BE98">
        <v>0</v>
      </c>
      <c r="BF98">
        <v>0</v>
      </c>
      <c r="BG98">
        <v>0</v>
      </c>
      <c r="BH98">
        <v>0</v>
      </c>
      <c r="BI98">
        <v>0</v>
      </c>
      <c r="BJ98">
        <v>0</v>
      </c>
      <c r="BK98"/>
      <c r="BL98"/>
      <c r="BM98"/>
      <c r="BN98"/>
      <c r="BO98"/>
      <c r="BP98"/>
      <c r="BQ98"/>
      <c r="BR98"/>
      <c r="BS98"/>
      <c r="BT98"/>
      <c r="BU98"/>
      <c r="BV98"/>
      <c r="BW98"/>
      <c r="BX98"/>
      <c r="BY98"/>
      <c r="BZ98"/>
    </row>
    <row r="99" spans="1:78" x14ac:dyDescent="0.3">
      <c r="A99" t="s">
        <v>151</v>
      </c>
      <c r="B99">
        <v>104809072</v>
      </c>
      <c r="C99">
        <v>100724195.34</v>
      </c>
      <c r="D99">
        <v>98626358</v>
      </c>
      <c r="E99">
        <v>104947518</v>
      </c>
      <c r="F99">
        <v>107264569</v>
      </c>
      <c r="G99">
        <v>104134126.68000001</v>
      </c>
      <c r="H99">
        <v>96012109</v>
      </c>
      <c r="I99">
        <v>93844037</v>
      </c>
      <c r="J99">
        <v>99642848</v>
      </c>
      <c r="K99">
        <v>96758743.980000004</v>
      </c>
      <c r="L99">
        <v>93047142</v>
      </c>
      <c r="M99">
        <v>86588102</v>
      </c>
      <c r="N99">
        <v>98403438</v>
      </c>
      <c r="O99">
        <v>93738858.640000001</v>
      </c>
      <c r="P99">
        <v>88302718</v>
      </c>
      <c r="Q99">
        <v>83260746</v>
      </c>
      <c r="R99">
        <v>90160829</v>
      </c>
      <c r="S99">
        <v>84830803.480000004</v>
      </c>
      <c r="T99">
        <v>79548788</v>
      </c>
      <c r="U99">
        <v>75203346</v>
      </c>
      <c r="V99">
        <v>80438417</v>
      </c>
      <c r="W99">
        <v>75332915.599999994</v>
      </c>
      <c r="X99">
        <v>70113613</v>
      </c>
      <c r="Y99">
        <v>55225336</v>
      </c>
      <c r="Z99">
        <v>59764975</v>
      </c>
      <c r="AA99">
        <v>55196167.479999997</v>
      </c>
      <c r="AB99">
        <v>41017466</v>
      </c>
      <c r="AC99">
        <v>37168076</v>
      </c>
      <c r="AD99">
        <v>41253541</v>
      </c>
      <c r="AE99">
        <v>37349441.460000001</v>
      </c>
      <c r="AF99">
        <v>33655678</v>
      </c>
      <c r="AG99">
        <v>30265213</v>
      </c>
      <c r="AH99">
        <v>34142065</v>
      </c>
      <c r="AI99">
        <v>30782206.48</v>
      </c>
      <c r="AJ99">
        <v>28211841</v>
      </c>
      <c r="AK99">
        <v>25516223</v>
      </c>
      <c r="AL99">
        <v>31388181</v>
      </c>
      <c r="AM99">
        <v>28780947.07</v>
      </c>
      <c r="AN99">
        <v>26524004</v>
      </c>
      <c r="AO99">
        <v>23184013</v>
      </c>
      <c r="AP99">
        <v>30096960</v>
      </c>
      <c r="AQ99">
        <v>26743766.149999999</v>
      </c>
      <c r="AR99">
        <v>24006200</v>
      </c>
      <c r="AS99">
        <v>21243668</v>
      </c>
      <c r="AT99">
        <v>24126201</v>
      </c>
      <c r="AU99">
        <v>21490604.780000001</v>
      </c>
      <c r="AV99">
        <v>19833280</v>
      </c>
      <c r="AW99">
        <v>17599304</v>
      </c>
      <c r="AX99">
        <v>19859154</v>
      </c>
      <c r="AY99">
        <v>17755671.460000001</v>
      </c>
      <c r="AZ99">
        <v>18034631</v>
      </c>
      <c r="BA99">
        <v>16646216</v>
      </c>
      <c r="BB99">
        <v>20226509</v>
      </c>
      <c r="BC99">
        <v>18740325.07</v>
      </c>
      <c r="BD99">
        <v>17719054</v>
      </c>
      <c r="BE99">
        <v>16395780</v>
      </c>
      <c r="BF99">
        <v>18080821</v>
      </c>
      <c r="BG99">
        <v>16738676</v>
      </c>
      <c r="BH99">
        <v>10414772</v>
      </c>
      <c r="BI99">
        <v>9610515</v>
      </c>
      <c r="BJ99">
        <v>10621937</v>
      </c>
      <c r="BK99"/>
      <c r="BL99"/>
      <c r="BM99"/>
      <c r="BN99"/>
      <c r="BO99"/>
      <c r="BP99"/>
      <c r="BQ99"/>
      <c r="BR99"/>
      <c r="BS99"/>
      <c r="BT99"/>
      <c r="BU99"/>
      <c r="BV99"/>
      <c r="BW99"/>
      <c r="BX99"/>
      <c r="BY99"/>
      <c r="BZ99"/>
    </row>
    <row r="100" spans="1:78" x14ac:dyDescent="0.3">
      <c r="A100" t="s">
        <v>152</v>
      </c>
      <c r="B100">
        <v>190370092</v>
      </c>
      <c r="C100">
        <v>189577101.16999999</v>
      </c>
      <c r="D100">
        <v>188832159</v>
      </c>
      <c r="E100">
        <v>188761421</v>
      </c>
      <c r="F100">
        <v>189340866</v>
      </c>
      <c r="G100">
        <v>188673100.38</v>
      </c>
      <c r="H100">
        <v>14829442</v>
      </c>
      <c r="I100">
        <v>14843073</v>
      </c>
      <c r="J100">
        <v>14966022</v>
      </c>
      <c r="K100">
        <v>14836285.960000001</v>
      </c>
      <c r="L100">
        <v>14717885</v>
      </c>
      <c r="M100">
        <v>14630310</v>
      </c>
      <c r="N100">
        <v>14806313</v>
      </c>
      <c r="O100">
        <v>14628937.85</v>
      </c>
      <c r="P100">
        <v>14507249</v>
      </c>
      <c r="Q100">
        <v>14562969</v>
      </c>
      <c r="R100">
        <v>14764685</v>
      </c>
      <c r="S100">
        <v>14987881.380000001</v>
      </c>
      <c r="T100">
        <v>14763238</v>
      </c>
      <c r="U100">
        <v>14845215</v>
      </c>
      <c r="V100">
        <v>14829975</v>
      </c>
      <c r="W100">
        <v>4895864.67</v>
      </c>
      <c r="X100">
        <v>4801087</v>
      </c>
      <c r="Y100">
        <v>4734119</v>
      </c>
      <c r="Z100">
        <v>4639836</v>
      </c>
      <c r="AA100">
        <v>4407036.6399999997</v>
      </c>
      <c r="AB100">
        <v>4348607</v>
      </c>
      <c r="AC100">
        <v>4347498</v>
      </c>
      <c r="AD100">
        <v>4360741</v>
      </c>
      <c r="AE100">
        <v>4326296.04</v>
      </c>
      <c r="AF100">
        <v>4296626</v>
      </c>
      <c r="AG100">
        <v>4299073</v>
      </c>
      <c r="AH100">
        <v>4312821</v>
      </c>
      <c r="AI100">
        <v>4275634.05</v>
      </c>
      <c r="AJ100">
        <v>4241364</v>
      </c>
      <c r="AK100">
        <v>4248740</v>
      </c>
      <c r="AL100">
        <v>4257715</v>
      </c>
      <c r="AM100">
        <v>4226479.16</v>
      </c>
      <c r="AN100">
        <v>4237747</v>
      </c>
      <c r="AO100">
        <v>5028348</v>
      </c>
      <c r="AP100">
        <v>262322</v>
      </c>
      <c r="AQ100">
        <v>242326.12</v>
      </c>
      <c r="AR100">
        <v>232703</v>
      </c>
      <c r="AS100">
        <v>214555</v>
      </c>
      <c r="AT100">
        <v>209341</v>
      </c>
      <c r="AU100">
        <v>208249.04</v>
      </c>
      <c r="AV100">
        <v>208927</v>
      </c>
      <c r="AW100">
        <v>207239</v>
      </c>
      <c r="AX100">
        <v>205138</v>
      </c>
      <c r="AY100">
        <v>202514.2</v>
      </c>
      <c r="AZ100">
        <v>194240</v>
      </c>
      <c r="BA100">
        <v>195552</v>
      </c>
      <c r="BB100">
        <v>197593</v>
      </c>
      <c r="BC100">
        <v>196216.3</v>
      </c>
      <c r="BD100">
        <v>129356</v>
      </c>
      <c r="BE100">
        <v>133683</v>
      </c>
      <c r="BF100">
        <v>140776</v>
      </c>
      <c r="BG100">
        <v>160856</v>
      </c>
      <c r="BH100">
        <v>-4651998</v>
      </c>
      <c r="BI100">
        <v>-4233450</v>
      </c>
      <c r="BJ100">
        <v>-3614252</v>
      </c>
      <c r="BK100"/>
      <c r="BL100"/>
      <c r="BM100"/>
      <c r="BN100"/>
      <c r="BO100"/>
      <c r="BP100"/>
      <c r="BQ100"/>
      <c r="BR100"/>
      <c r="BS100"/>
      <c r="BT100"/>
      <c r="BU100"/>
      <c r="BV100"/>
      <c r="BW100"/>
      <c r="BX100"/>
      <c r="BY100"/>
      <c r="BZ100"/>
    </row>
    <row r="101" spans="1:78" x14ac:dyDescent="0.3">
      <c r="A101" t="s">
        <v>153</v>
      </c>
      <c r="B101">
        <v>295179164</v>
      </c>
      <c r="C101">
        <v>290301296.50999999</v>
      </c>
      <c r="D101">
        <v>287458517</v>
      </c>
      <c r="E101">
        <v>293708939</v>
      </c>
      <c r="F101">
        <v>296605435</v>
      </c>
      <c r="G101">
        <v>292807227.06</v>
      </c>
      <c r="H101">
        <v>110841551</v>
      </c>
      <c r="I101">
        <v>108687110</v>
      </c>
      <c r="J101">
        <v>114608870</v>
      </c>
      <c r="K101">
        <v>111595029.94</v>
      </c>
      <c r="L101">
        <v>107765027</v>
      </c>
      <c r="M101">
        <v>101218412</v>
      </c>
      <c r="N101">
        <v>113209751</v>
      </c>
      <c r="O101">
        <v>108367796.48999999</v>
      </c>
      <c r="P101">
        <v>102809967</v>
      </c>
      <c r="Q101">
        <v>97823715</v>
      </c>
      <c r="R101">
        <v>104925514</v>
      </c>
      <c r="S101">
        <v>99818684.859999999</v>
      </c>
      <c r="T101">
        <v>94312026</v>
      </c>
      <c r="U101">
        <v>90048561</v>
      </c>
      <c r="V101">
        <v>95268392</v>
      </c>
      <c r="W101">
        <v>80228780.269999996</v>
      </c>
      <c r="X101">
        <v>74914700</v>
      </c>
      <c r="Y101">
        <v>59959455</v>
      </c>
      <c r="Z101">
        <v>64404811</v>
      </c>
      <c r="AA101">
        <v>59603204.119999997</v>
      </c>
      <c r="AB101">
        <v>45366073</v>
      </c>
      <c r="AC101">
        <v>41515574</v>
      </c>
      <c r="AD101">
        <v>45614282</v>
      </c>
      <c r="AE101">
        <v>41675737.5</v>
      </c>
      <c r="AF101">
        <v>37952304</v>
      </c>
      <c r="AG101">
        <v>34564286</v>
      </c>
      <c r="AH101">
        <v>38454886</v>
      </c>
      <c r="AI101">
        <v>35057840.520000003</v>
      </c>
      <c r="AJ101">
        <v>32453205</v>
      </c>
      <c r="AK101">
        <v>29764963</v>
      </c>
      <c r="AL101">
        <v>35645896</v>
      </c>
      <c r="AM101">
        <v>33007426.23</v>
      </c>
      <c r="AN101">
        <v>30761751</v>
      </c>
      <c r="AO101">
        <v>28212361</v>
      </c>
      <c r="AP101">
        <v>30359282</v>
      </c>
      <c r="AQ101">
        <v>26986092.27</v>
      </c>
      <c r="AR101">
        <v>24238903</v>
      </c>
      <c r="AS101">
        <v>21458223</v>
      </c>
      <c r="AT101">
        <v>24335542</v>
      </c>
      <c r="AU101">
        <v>21698853.82</v>
      </c>
      <c r="AV101">
        <v>20042207</v>
      </c>
      <c r="AW101">
        <v>17806543</v>
      </c>
      <c r="AX101">
        <v>20064292</v>
      </c>
      <c r="AY101">
        <v>17958185.66</v>
      </c>
      <c r="AZ101">
        <v>18228871</v>
      </c>
      <c r="BA101">
        <v>16841768</v>
      </c>
      <c r="BB101">
        <v>20424102</v>
      </c>
      <c r="BC101">
        <v>18936541.370000001</v>
      </c>
      <c r="BD101">
        <v>17848410</v>
      </c>
      <c r="BE101">
        <v>16529463</v>
      </c>
      <c r="BF101">
        <v>18221597</v>
      </c>
      <c r="BG101">
        <v>16899532</v>
      </c>
      <c r="BH101">
        <v>5762774</v>
      </c>
      <c r="BI101">
        <v>5377065</v>
      </c>
      <c r="BJ101">
        <v>7007685</v>
      </c>
      <c r="BK101"/>
      <c r="BL101"/>
      <c r="BM101"/>
      <c r="BN101"/>
      <c r="BO101"/>
      <c r="BP101"/>
      <c r="BQ101"/>
      <c r="BR101"/>
      <c r="BS101"/>
      <c r="BT101"/>
      <c r="BU101"/>
      <c r="BV101"/>
      <c r="BW101"/>
      <c r="BX101"/>
      <c r="BY101"/>
      <c r="BZ101"/>
    </row>
    <row r="102" spans="1:78" x14ac:dyDescent="0.3">
      <c r="A102" t="s">
        <v>154</v>
      </c>
      <c r="B102">
        <v>896335892</v>
      </c>
      <c r="C102">
        <v>924061490.45000005</v>
      </c>
      <c r="D102">
        <v>899547492</v>
      </c>
      <c r="E102">
        <v>898928997</v>
      </c>
      <c r="F102">
        <v>920880472</v>
      </c>
      <c r="G102">
        <v>931892564.41999996</v>
      </c>
      <c r="H102">
        <v>512662140</v>
      </c>
      <c r="I102">
        <v>513087227</v>
      </c>
      <c r="J102">
        <v>518917016</v>
      </c>
      <c r="K102">
        <v>523354329.70999998</v>
      </c>
      <c r="L102">
        <v>443649923</v>
      </c>
      <c r="M102">
        <v>420751529</v>
      </c>
      <c r="N102">
        <v>422588825</v>
      </c>
      <c r="O102">
        <v>375617454.25</v>
      </c>
      <c r="P102">
        <v>365135998</v>
      </c>
      <c r="Q102">
        <v>369666475</v>
      </c>
      <c r="R102">
        <v>375793780</v>
      </c>
      <c r="S102">
        <v>373741617.06</v>
      </c>
      <c r="T102">
        <v>369248470</v>
      </c>
      <c r="U102">
        <v>361851524</v>
      </c>
      <c r="V102">
        <v>371137473</v>
      </c>
      <c r="W102">
        <v>360298565.68000001</v>
      </c>
      <c r="X102">
        <v>354826726</v>
      </c>
      <c r="Y102">
        <v>341434716</v>
      </c>
      <c r="Z102">
        <v>346106604</v>
      </c>
      <c r="AA102">
        <v>352268052.66000003</v>
      </c>
      <c r="AB102">
        <v>341104725</v>
      </c>
      <c r="AC102">
        <v>326767159</v>
      </c>
      <c r="AD102">
        <v>330560617</v>
      </c>
      <c r="AE102">
        <v>329082938.39999998</v>
      </c>
      <c r="AF102">
        <v>315428292</v>
      </c>
      <c r="AG102">
        <v>312720996</v>
      </c>
      <c r="AH102">
        <v>314399922</v>
      </c>
      <c r="AI102">
        <v>326410045.35000002</v>
      </c>
      <c r="AJ102">
        <v>300360467</v>
      </c>
      <c r="AK102">
        <v>298528771</v>
      </c>
      <c r="AL102">
        <v>302815739</v>
      </c>
      <c r="AM102">
        <v>288665481.36000001</v>
      </c>
      <c r="AN102">
        <v>277647324</v>
      </c>
      <c r="AO102">
        <v>232952921</v>
      </c>
      <c r="AP102">
        <v>73445333</v>
      </c>
      <c r="AQ102">
        <v>71798465.040000007</v>
      </c>
      <c r="AR102">
        <v>64783276</v>
      </c>
      <c r="AS102">
        <v>58586808</v>
      </c>
      <c r="AT102">
        <v>60127997</v>
      </c>
      <c r="AU102">
        <v>55340867.530000001</v>
      </c>
      <c r="AV102">
        <v>50148230</v>
      </c>
      <c r="AW102">
        <v>46666048</v>
      </c>
      <c r="AX102">
        <v>49993426</v>
      </c>
      <c r="AY102">
        <v>47904117.07</v>
      </c>
      <c r="AZ102">
        <v>43464653</v>
      </c>
      <c r="BA102">
        <v>41537792</v>
      </c>
      <c r="BB102">
        <v>45578545</v>
      </c>
      <c r="BC102">
        <v>44441462.600000001</v>
      </c>
      <c r="BD102">
        <v>39384364</v>
      </c>
      <c r="BE102">
        <v>37453699</v>
      </c>
      <c r="BF102">
        <v>39854300</v>
      </c>
      <c r="BG102">
        <v>40158634</v>
      </c>
      <c r="BH102">
        <v>47177357</v>
      </c>
      <c r="BI102">
        <v>45157514</v>
      </c>
      <c r="BJ102">
        <v>44619466</v>
      </c>
      <c r="BK102"/>
      <c r="BL102"/>
      <c r="BM102"/>
      <c r="BN102"/>
      <c r="BO102"/>
      <c r="BP102"/>
      <c r="BQ102"/>
      <c r="BR102"/>
      <c r="BS102"/>
      <c r="BT102"/>
      <c r="BU102"/>
      <c r="BV102"/>
      <c r="BW102"/>
      <c r="BX102"/>
      <c r="BY102"/>
      <c r="BZ102"/>
    </row>
    <row r="103" spans="1:78" x14ac:dyDescent="0.3">
      <c r="A103" t="s">
        <v>155</v>
      </c>
      <c r="B103" t="s">
        <v>156</v>
      </c>
      <c r="C103" t="s">
        <v>157</v>
      </c>
      <c r="D103" t="s">
        <v>158</v>
      </c>
      <c r="E103" t="s">
        <v>159</v>
      </c>
      <c r="F103" t="s">
        <v>160</v>
      </c>
      <c r="G103" t="s">
        <v>161</v>
      </c>
      <c r="H103" t="s">
        <v>162</v>
      </c>
      <c r="I103" t="s">
        <v>163</v>
      </c>
      <c r="J103" t="s">
        <v>164</v>
      </c>
      <c r="K103" t="s">
        <v>165</v>
      </c>
      <c r="L103" t="s">
        <v>166</v>
      </c>
      <c r="M103" t="s">
        <v>167</v>
      </c>
      <c r="N103" t="s">
        <v>168</v>
      </c>
      <c r="O103" t="s">
        <v>169</v>
      </c>
      <c r="P103" t="s">
        <v>170</v>
      </c>
      <c r="Q103" t="s">
        <v>171</v>
      </c>
      <c r="R103" t="s">
        <v>172</v>
      </c>
      <c r="S103" t="s">
        <v>173</v>
      </c>
      <c r="T103" t="s">
        <v>174</v>
      </c>
      <c r="U103" t="s">
        <v>175</v>
      </c>
      <c r="V103" t="s">
        <v>176</v>
      </c>
      <c r="W103" t="s">
        <v>177</v>
      </c>
      <c r="X103" t="s">
        <v>178</v>
      </c>
      <c r="Y103" t="s">
        <v>179</v>
      </c>
      <c r="Z103" t="s">
        <v>180</v>
      </c>
      <c r="AA103" t="s">
        <v>181</v>
      </c>
      <c r="AB103" t="s">
        <v>182</v>
      </c>
      <c r="AC103" t="s">
        <v>183</v>
      </c>
      <c r="AD103" t="s">
        <v>184</v>
      </c>
      <c r="AE103" t="s">
        <v>185</v>
      </c>
      <c r="AF103" t="s">
        <v>186</v>
      </c>
      <c r="AG103" t="s">
        <v>187</v>
      </c>
      <c r="AH103" t="s">
        <v>188</v>
      </c>
      <c r="AI103" t="s">
        <v>189</v>
      </c>
      <c r="AJ103" t="s">
        <v>190</v>
      </c>
      <c r="AK103" t="s">
        <v>191</v>
      </c>
      <c r="AL103" t="s">
        <v>192</v>
      </c>
      <c r="AM103" t="s">
        <v>193</v>
      </c>
      <c r="AN103" t="s">
        <v>194</v>
      </c>
      <c r="AO103" t="s">
        <v>195</v>
      </c>
      <c r="AP103" t="s">
        <v>196</v>
      </c>
      <c r="AQ103" t="s">
        <v>197</v>
      </c>
      <c r="AR103" t="s">
        <v>198</v>
      </c>
      <c r="AS103" t="s">
        <v>199</v>
      </c>
      <c r="AT103" t="s">
        <v>200</v>
      </c>
      <c r="AU103" t="s">
        <v>201</v>
      </c>
      <c r="AV103" t="s">
        <v>202</v>
      </c>
      <c r="AW103" t="s">
        <v>203</v>
      </c>
      <c r="AX103" t="s">
        <v>204</v>
      </c>
      <c r="AY103" t="s">
        <v>205</v>
      </c>
      <c r="AZ103" t="s">
        <v>206</v>
      </c>
      <c r="BA103" t="s">
        <v>207</v>
      </c>
      <c r="BB103" t="s">
        <v>208</v>
      </c>
      <c r="BC103" t="s">
        <v>209</v>
      </c>
      <c r="BD103" t="s">
        <v>210</v>
      </c>
      <c r="BE103" t="s">
        <v>211</v>
      </c>
      <c r="BF103" t="s">
        <v>212</v>
      </c>
      <c r="BG103" t="s">
        <v>213</v>
      </c>
      <c r="BH103" t="s">
        <v>214</v>
      </c>
      <c r="BI103" t="s">
        <v>215</v>
      </c>
      <c r="BJ103" t="s">
        <v>216</v>
      </c>
      <c r="BK103"/>
      <c r="BL103"/>
      <c r="BM103"/>
      <c r="BN103"/>
      <c r="BO103"/>
      <c r="BP103"/>
      <c r="BQ103"/>
      <c r="BR103"/>
      <c r="BS103"/>
      <c r="BT103"/>
      <c r="BU103"/>
    </row>
    <row r="104" spans="1:78" x14ac:dyDescent="0.3">
      <c r="A104" t="s">
        <v>217</v>
      </c>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row>
    <row r="105" spans="1:78" x14ac:dyDescent="0.3">
      <c r="A105" t="s">
        <v>218</v>
      </c>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row>
    <row r="106" spans="1:78" x14ac:dyDescent="0.3">
      <c r="A106" s="2" t="s">
        <v>219</v>
      </c>
      <c r="BB106" s="5"/>
    </row>
    <row r="107" spans="1:78" x14ac:dyDescent="0.3">
      <c r="BB107" s="5"/>
    </row>
    <row r="108" spans="1:78" x14ac:dyDescent="0.3">
      <c r="BB108" s="5"/>
    </row>
    <row r="109" spans="1:78" x14ac:dyDescent="0.3">
      <c r="BB109" s="5"/>
    </row>
    <row r="110" spans="1:78" x14ac:dyDescent="0.3">
      <c r="BB110" s="5"/>
    </row>
    <row r="111" spans="1:78" x14ac:dyDescent="0.3">
      <c r="BB111" s="5"/>
    </row>
    <row r="112" spans="1:78" x14ac:dyDescent="0.3">
      <c r="BB112" s="5"/>
    </row>
    <row r="113" spans="1:73" x14ac:dyDescent="0.3">
      <c r="BB113" s="5"/>
    </row>
    <row r="114" spans="1:73" x14ac:dyDescent="0.3">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row>
    <row r="115" spans="1:73" x14ac:dyDescent="0.3">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row>
    <row r="116" spans="1:73" x14ac:dyDescent="0.3">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row>
    <row r="117" spans="1:73" x14ac:dyDescent="0.3">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row>
    <row r="118" spans="1:73" x14ac:dyDescent="0.3">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row>
    <row r="119" spans="1:73" x14ac:dyDescent="0.3">
      <c r="A119" s="6" t="s">
        <v>103</v>
      </c>
      <c r="B119" s="7">
        <f>INDEX(B$3:B$117,MATCH($A$119,$A$3:$A$117,0),1)</f>
        <v>31553659</v>
      </c>
      <c r="C119" s="7">
        <f>INDEX(C$3:C$117,MATCH($A$119,$A3:$A117,0),1)</f>
        <v>16810210.260000002</v>
      </c>
      <c r="D119" s="7">
        <f t="shared" ref="D119:BL119" si="0">INDEX(D$3:D$117,MATCH($A$119,$A3:$A117,0),1)</f>
        <v>8622674</v>
      </c>
      <c r="E119" s="7">
        <f t="shared" si="0"/>
        <v>21216691</v>
      </c>
      <c r="F119" s="7">
        <f t="shared" si="0"/>
        <v>43424698</v>
      </c>
      <c r="G119" s="7">
        <f t="shared" si="0"/>
        <v>42690844.509999998</v>
      </c>
      <c r="H119" s="7">
        <f t="shared" si="0"/>
        <v>14457051</v>
      </c>
      <c r="I119" s="7">
        <f t="shared" si="0"/>
        <v>10601451</v>
      </c>
      <c r="J119" s="7">
        <f t="shared" si="0"/>
        <v>12628167</v>
      </c>
      <c r="K119" s="7">
        <f t="shared" si="0"/>
        <v>1050248.6499999999</v>
      </c>
      <c r="L119" s="7">
        <f t="shared" si="0"/>
        <v>5687622</v>
      </c>
      <c r="M119" s="7">
        <f t="shared" si="0"/>
        <v>15860991</v>
      </c>
      <c r="N119" s="7">
        <f t="shared" si="0"/>
        <v>3711912</v>
      </c>
      <c r="O119" s="7">
        <f t="shared" si="0"/>
        <v>3326783.63</v>
      </c>
      <c r="P119" s="7">
        <f t="shared" si="0"/>
        <v>8643171</v>
      </c>
      <c r="Q119" s="7">
        <f t="shared" si="0"/>
        <v>3686470</v>
      </c>
      <c r="R119" s="7">
        <f t="shared" si="0"/>
        <v>679581</v>
      </c>
      <c r="S119" s="7">
        <f t="shared" si="0"/>
        <v>3582583.74</v>
      </c>
      <c r="T119" s="7">
        <f t="shared" si="0"/>
        <v>3429345</v>
      </c>
      <c r="U119" s="7">
        <f t="shared" si="0"/>
        <v>3504730</v>
      </c>
      <c r="V119" s="7">
        <f t="shared" si="0"/>
        <v>621407</v>
      </c>
      <c r="W119" s="7">
        <f t="shared" si="0"/>
        <v>4325529.84</v>
      </c>
      <c r="X119" s="7">
        <f t="shared" si="0"/>
        <v>6738581</v>
      </c>
      <c r="Y119" s="7">
        <f t="shared" si="0"/>
        <v>7510964</v>
      </c>
      <c r="Z119" s="7">
        <f t="shared" si="0"/>
        <v>5532500</v>
      </c>
      <c r="AA119" s="7">
        <f t="shared" si="0"/>
        <v>3515916.38</v>
      </c>
      <c r="AB119" s="7">
        <f t="shared" si="0"/>
        <v>4874881</v>
      </c>
      <c r="AC119" s="7">
        <f t="shared" si="0"/>
        <v>8196947</v>
      </c>
      <c r="AD119" s="7">
        <f t="shared" si="0"/>
        <v>6670771</v>
      </c>
      <c r="AE119" s="7">
        <f t="shared" si="0"/>
        <v>11881373.16</v>
      </c>
      <c r="AF119" s="7">
        <f t="shared" si="0"/>
        <v>13437416</v>
      </c>
      <c r="AG119" s="7">
        <f t="shared" si="0"/>
        <v>16735857</v>
      </c>
      <c r="AH119" s="7">
        <f t="shared" si="0"/>
        <v>4850314</v>
      </c>
      <c r="AI119" s="7">
        <f t="shared" si="0"/>
        <v>14726390.369999999</v>
      </c>
      <c r="AJ119" s="7">
        <f t="shared" si="0"/>
        <v>5663426</v>
      </c>
      <c r="AK119" s="7">
        <f t="shared" si="0"/>
        <v>7184521</v>
      </c>
      <c r="AL119" s="7">
        <f t="shared" si="0"/>
        <v>3228136</v>
      </c>
      <c r="AM119" s="7">
        <f t="shared" si="0"/>
        <v>135143340.84999999</v>
      </c>
      <c r="AN119" s="7">
        <f t="shared" si="0"/>
        <v>186157179</v>
      </c>
      <c r="AO119" s="7">
        <f t="shared" si="0"/>
        <v>143332789</v>
      </c>
      <c r="AP119" s="7">
        <f t="shared" si="0"/>
        <v>22</v>
      </c>
      <c r="AQ119" s="7">
        <f t="shared" si="0"/>
        <v>0</v>
      </c>
      <c r="AR119" s="7">
        <f t="shared" si="0"/>
        <v>21136</v>
      </c>
      <c r="AS119" s="7">
        <f t="shared" si="0"/>
        <v>442</v>
      </c>
      <c r="AT119" s="7">
        <f t="shared" si="0"/>
        <v>7407</v>
      </c>
      <c r="AU119" s="7">
        <f t="shared" si="0"/>
        <v>2173.4699999999998</v>
      </c>
      <c r="AV119" s="7">
        <f t="shared" si="0"/>
        <v>48</v>
      </c>
      <c r="AW119" s="7">
        <f t="shared" si="0"/>
        <v>39</v>
      </c>
      <c r="AX119" s="7">
        <f t="shared" si="0"/>
        <v>3197</v>
      </c>
      <c r="AY119" s="7">
        <f t="shared" si="0"/>
        <v>0</v>
      </c>
      <c r="AZ119" s="7">
        <f t="shared" si="0"/>
        <v>0</v>
      </c>
      <c r="BA119" s="7">
        <f t="shared" si="0"/>
        <v>0</v>
      </c>
      <c r="BB119" s="7">
        <f t="shared" si="0"/>
        <v>17987</v>
      </c>
      <c r="BC119" s="7">
        <f t="shared" si="0"/>
        <v>10212.02</v>
      </c>
      <c r="BD119" s="7">
        <f t="shared" si="0"/>
        <v>11681</v>
      </c>
      <c r="BE119" s="7">
        <f t="shared" si="0"/>
        <v>103493</v>
      </c>
      <c r="BF119" s="7">
        <f t="shared" si="0"/>
        <v>157329</v>
      </c>
      <c r="BG119" s="7">
        <f t="shared" si="0"/>
        <v>167995</v>
      </c>
      <c r="BH119" s="7">
        <f t="shared" si="0"/>
        <v>4778636</v>
      </c>
      <c r="BI119" s="7">
        <f t="shared" si="0"/>
        <v>9403697</v>
      </c>
      <c r="BJ119" s="7">
        <f t="shared" si="0"/>
        <v>7336569</v>
      </c>
      <c r="BK119" s="7">
        <f t="shared" si="0"/>
        <v>0</v>
      </c>
      <c r="BL119" s="7">
        <f t="shared" si="0"/>
        <v>0</v>
      </c>
    </row>
    <row r="120" spans="1:73" x14ac:dyDescent="0.3">
      <c r="A120" s="6" t="s">
        <v>106</v>
      </c>
      <c r="B120" s="7">
        <f>INDEX(B$3:B$117,MATCH($A$120,$A$3:$A$117,0),1)</f>
        <v>0</v>
      </c>
      <c r="C120" s="7">
        <f t="shared" ref="C120:BL120" si="1">INDEX(C$3:C$117,MATCH($A$120,$A3:$A117,0),1)</f>
        <v>45500</v>
      </c>
      <c r="D120" s="7">
        <f t="shared" si="1"/>
        <v>21000</v>
      </c>
      <c r="E120" s="7">
        <f t="shared" si="1"/>
        <v>0</v>
      </c>
      <c r="F120" s="7">
        <f t="shared" si="1"/>
        <v>0</v>
      </c>
      <c r="G120" s="7">
        <f t="shared" si="1"/>
        <v>0</v>
      </c>
      <c r="H120" s="7">
        <f t="shared" si="1"/>
        <v>0</v>
      </c>
      <c r="I120" s="7">
        <f t="shared" si="1"/>
        <v>0</v>
      </c>
      <c r="J120" s="7">
        <f t="shared" si="1"/>
        <v>6268</v>
      </c>
      <c r="K120" s="7">
        <f t="shared" si="1"/>
        <v>6007.42</v>
      </c>
      <c r="L120" s="7">
        <f t="shared" si="1"/>
        <v>6331</v>
      </c>
      <c r="M120" s="7">
        <f t="shared" si="1"/>
        <v>14827</v>
      </c>
      <c r="N120" s="7">
        <f t="shared" si="1"/>
        <v>15682</v>
      </c>
      <c r="O120" s="7">
        <f t="shared" si="1"/>
        <v>14473.92</v>
      </c>
      <c r="P120" s="7">
        <f t="shared" si="1"/>
        <v>14684</v>
      </c>
      <c r="Q120" s="7">
        <f t="shared" si="1"/>
        <v>9223</v>
      </c>
      <c r="R120" s="7">
        <f t="shared" si="1"/>
        <v>0</v>
      </c>
      <c r="S120" s="7">
        <f t="shared" si="1"/>
        <v>0</v>
      </c>
      <c r="T120" s="7">
        <f t="shared" si="1"/>
        <v>0</v>
      </c>
      <c r="U120" s="7">
        <f t="shared" si="1"/>
        <v>0</v>
      </c>
      <c r="V120" s="7">
        <f t="shared" si="1"/>
        <v>0</v>
      </c>
      <c r="W120" s="7">
        <f t="shared" si="1"/>
        <v>0</v>
      </c>
      <c r="X120" s="7">
        <f t="shared" si="1"/>
        <v>0</v>
      </c>
      <c r="Y120" s="7">
        <f t="shared" si="1"/>
        <v>0</v>
      </c>
      <c r="Z120" s="7">
        <f t="shared" si="1"/>
        <v>0</v>
      </c>
      <c r="AA120" s="7">
        <f t="shared" si="1"/>
        <v>0</v>
      </c>
      <c r="AB120" s="7">
        <f t="shared" si="1"/>
        <v>0</v>
      </c>
      <c r="AC120" s="7">
        <f t="shared" si="1"/>
        <v>0</v>
      </c>
      <c r="AD120" s="7">
        <f t="shared" si="1"/>
        <v>0</v>
      </c>
      <c r="AE120" s="7">
        <f t="shared" si="1"/>
        <v>0</v>
      </c>
      <c r="AF120" s="7">
        <f t="shared" si="1"/>
        <v>0</v>
      </c>
      <c r="AG120" s="7">
        <f t="shared" si="1"/>
        <v>0</v>
      </c>
      <c r="AH120" s="7">
        <f t="shared" si="1"/>
        <v>0</v>
      </c>
      <c r="AI120" s="7">
        <f t="shared" si="1"/>
        <v>0</v>
      </c>
      <c r="AJ120" s="7">
        <f t="shared" si="1"/>
        <v>0</v>
      </c>
      <c r="AK120" s="7">
        <f t="shared" si="1"/>
        <v>0</v>
      </c>
      <c r="AL120" s="7">
        <f t="shared" si="1"/>
        <v>0</v>
      </c>
      <c r="AM120" s="7">
        <f t="shared" si="1"/>
        <v>0</v>
      </c>
      <c r="AN120" s="7">
        <f t="shared" si="1"/>
        <v>0</v>
      </c>
      <c r="AO120" s="7">
        <f t="shared" si="1"/>
        <v>0</v>
      </c>
      <c r="AP120" s="7">
        <f t="shared" si="1"/>
        <v>0</v>
      </c>
      <c r="AQ120" s="7">
        <f t="shared" si="1"/>
        <v>0</v>
      </c>
      <c r="AR120" s="7">
        <f t="shared" si="1"/>
        <v>0</v>
      </c>
      <c r="AS120" s="7">
        <f t="shared" si="1"/>
        <v>0</v>
      </c>
      <c r="AT120" s="7">
        <f t="shared" si="1"/>
        <v>0</v>
      </c>
      <c r="AU120" s="7">
        <f t="shared" si="1"/>
        <v>0</v>
      </c>
      <c r="AV120" s="7">
        <f t="shared" si="1"/>
        <v>0</v>
      </c>
      <c r="AW120" s="7">
        <f t="shared" si="1"/>
        <v>0</v>
      </c>
      <c r="AX120" s="7">
        <f t="shared" si="1"/>
        <v>0</v>
      </c>
      <c r="AY120" s="7">
        <f t="shared" si="1"/>
        <v>0</v>
      </c>
      <c r="AZ120" s="7">
        <f t="shared" si="1"/>
        <v>0</v>
      </c>
      <c r="BA120" s="7">
        <f t="shared" si="1"/>
        <v>0</v>
      </c>
      <c r="BB120" s="7">
        <f t="shared" si="1"/>
        <v>0</v>
      </c>
      <c r="BC120" s="7">
        <f t="shared" si="1"/>
        <v>0</v>
      </c>
      <c r="BD120" s="7">
        <f t="shared" si="1"/>
        <v>0</v>
      </c>
      <c r="BE120" s="7">
        <f t="shared" si="1"/>
        <v>0</v>
      </c>
      <c r="BF120" s="7">
        <f t="shared" si="1"/>
        <v>0</v>
      </c>
      <c r="BG120" s="7">
        <f t="shared" si="1"/>
        <v>0</v>
      </c>
      <c r="BH120" s="7">
        <f t="shared" si="1"/>
        <v>813734</v>
      </c>
      <c r="BI120" s="7">
        <f t="shared" si="1"/>
        <v>494736</v>
      </c>
      <c r="BJ120" s="7">
        <f t="shared" si="1"/>
        <v>0</v>
      </c>
      <c r="BK120" s="7">
        <f t="shared" si="1"/>
        <v>0</v>
      </c>
      <c r="BL120" s="7">
        <f t="shared" si="1"/>
        <v>0</v>
      </c>
    </row>
    <row r="121" spans="1:73" x14ac:dyDescent="0.3">
      <c r="A121" s="6" t="s">
        <v>108</v>
      </c>
      <c r="B121" s="7">
        <f>INDEX(B$3:B$117,MATCH($A$121,$A$3:$A$117,0),1)</f>
        <v>34278525</v>
      </c>
      <c r="C121" s="7">
        <f t="shared" ref="C121:BL121" si="2">INDEX(C$3:C$117,MATCH($A$121,$A3:$A117,0),1)</f>
        <v>25902396.43</v>
      </c>
      <c r="D121" s="7">
        <f t="shared" si="2"/>
        <v>21808381</v>
      </c>
      <c r="E121" s="7">
        <f t="shared" si="2"/>
        <v>21302477</v>
      </c>
      <c r="F121" s="7">
        <f t="shared" si="2"/>
        <v>21300918</v>
      </c>
      <c r="G121" s="7">
        <f t="shared" si="2"/>
        <v>19366440.940000001</v>
      </c>
      <c r="H121" s="7">
        <f t="shared" si="2"/>
        <v>8367748</v>
      </c>
      <c r="I121" s="7">
        <f t="shared" si="2"/>
        <v>13583351</v>
      </c>
      <c r="J121" s="7">
        <f t="shared" si="2"/>
        <v>10569648</v>
      </c>
      <c r="K121" s="7">
        <f t="shared" si="2"/>
        <v>19825347.129999999</v>
      </c>
      <c r="L121" s="7">
        <f t="shared" si="2"/>
        <v>39490263</v>
      </c>
      <c r="M121" s="7">
        <f t="shared" si="2"/>
        <v>33611204</v>
      </c>
      <c r="N121" s="7">
        <f t="shared" si="2"/>
        <v>26804520</v>
      </c>
      <c r="O121" s="7">
        <f t="shared" si="2"/>
        <v>12528488.57</v>
      </c>
      <c r="P121" s="7">
        <f t="shared" si="2"/>
        <v>1629428</v>
      </c>
      <c r="Q121" s="7">
        <f t="shared" si="2"/>
        <v>13562991</v>
      </c>
      <c r="R121" s="7">
        <f t="shared" si="2"/>
        <v>12023275</v>
      </c>
      <c r="S121" s="7">
        <f t="shared" si="2"/>
        <v>23088776.829999998</v>
      </c>
      <c r="T121" s="7">
        <f t="shared" si="2"/>
        <v>37288372</v>
      </c>
      <c r="U121" s="7">
        <f t="shared" si="2"/>
        <v>25363115</v>
      </c>
      <c r="V121" s="7">
        <f t="shared" si="2"/>
        <v>27844315</v>
      </c>
      <c r="W121" s="7">
        <f t="shared" si="2"/>
        <v>16778562.129999999</v>
      </c>
      <c r="X121" s="7">
        <f t="shared" si="2"/>
        <v>10506511</v>
      </c>
      <c r="Y121" s="7">
        <f t="shared" si="2"/>
        <v>16857439</v>
      </c>
      <c r="Z121" s="7">
        <f t="shared" si="2"/>
        <v>14357480</v>
      </c>
      <c r="AA121" s="7">
        <f t="shared" si="2"/>
        <v>27937000</v>
      </c>
      <c r="AB121" s="7">
        <f t="shared" si="2"/>
        <v>31778200</v>
      </c>
      <c r="AC121" s="7">
        <f t="shared" si="2"/>
        <v>25427300</v>
      </c>
      <c r="AD121" s="7">
        <f t="shared" si="2"/>
        <v>25427300</v>
      </c>
      <c r="AE121" s="7">
        <f t="shared" si="2"/>
        <v>11841200</v>
      </c>
      <c r="AF121" s="7">
        <f t="shared" si="2"/>
        <v>0</v>
      </c>
      <c r="AG121" s="7">
        <f t="shared" si="2"/>
        <v>0</v>
      </c>
      <c r="AH121" s="7">
        <f t="shared" si="2"/>
        <v>5733000</v>
      </c>
      <c r="AI121" s="7">
        <f t="shared" si="2"/>
        <v>4914000</v>
      </c>
      <c r="AJ121" s="7">
        <f t="shared" si="2"/>
        <v>0</v>
      </c>
      <c r="AK121" s="7">
        <f t="shared" si="2"/>
        <v>0</v>
      </c>
      <c r="AL121" s="7">
        <f t="shared" si="2"/>
        <v>0</v>
      </c>
      <c r="AM121" s="7">
        <f t="shared" si="2"/>
        <v>0</v>
      </c>
      <c r="AN121" s="7">
        <f t="shared" si="2"/>
        <v>0</v>
      </c>
      <c r="AO121" s="7">
        <f t="shared" si="2"/>
        <v>0</v>
      </c>
      <c r="AP121" s="7">
        <f t="shared" si="2"/>
        <v>0</v>
      </c>
      <c r="AQ121" s="7">
        <f t="shared" si="2"/>
        <v>0</v>
      </c>
      <c r="AR121" s="7">
        <f t="shared" si="2"/>
        <v>0</v>
      </c>
      <c r="AS121" s="7">
        <f t="shared" si="2"/>
        <v>0</v>
      </c>
      <c r="AT121" s="7">
        <f t="shared" si="2"/>
        <v>0</v>
      </c>
      <c r="AU121" s="7">
        <f t="shared" si="2"/>
        <v>0</v>
      </c>
      <c r="AV121" s="7">
        <f t="shared" si="2"/>
        <v>0</v>
      </c>
      <c r="AW121" s="7">
        <f t="shared" si="2"/>
        <v>0</v>
      </c>
      <c r="AX121" s="7">
        <f t="shared" si="2"/>
        <v>0</v>
      </c>
      <c r="AY121" s="7">
        <f t="shared" si="2"/>
        <v>0</v>
      </c>
      <c r="AZ121" s="7">
        <f t="shared" si="2"/>
        <v>0</v>
      </c>
      <c r="BA121" s="7">
        <f t="shared" si="2"/>
        <v>0</v>
      </c>
      <c r="BB121" s="7">
        <f t="shared" si="2"/>
        <v>0</v>
      </c>
      <c r="BC121" s="7">
        <f t="shared" si="2"/>
        <v>0</v>
      </c>
      <c r="BD121" s="7">
        <f t="shared" si="2"/>
        <v>0</v>
      </c>
      <c r="BE121" s="7">
        <f t="shared" si="2"/>
        <v>0</v>
      </c>
      <c r="BF121" s="7">
        <f t="shared" si="2"/>
        <v>0</v>
      </c>
      <c r="BG121" s="7">
        <f t="shared" si="2"/>
        <v>0</v>
      </c>
      <c r="BH121" s="7">
        <f t="shared" si="2"/>
        <v>100924</v>
      </c>
      <c r="BI121" s="7">
        <f t="shared" si="2"/>
        <v>412639</v>
      </c>
      <c r="BJ121" s="7">
        <f t="shared" si="2"/>
        <v>0</v>
      </c>
      <c r="BK121" s="7">
        <f t="shared" si="2"/>
        <v>0</v>
      </c>
      <c r="BL121" s="7">
        <f t="shared" si="2"/>
        <v>0</v>
      </c>
    </row>
    <row r="122" spans="1:73" x14ac:dyDescent="0.3">
      <c r="A122" s="6" t="s">
        <v>120</v>
      </c>
      <c r="B122" s="7">
        <f>INDEX(B$3:B$117,MATCH($A$122,$A3:$A$117,0),1)</f>
        <v>270135063</v>
      </c>
      <c r="C122" s="7">
        <f>INDEX(C$3:C$117,MATCH($A$122,$A3:$A$117,0),1)</f>
        <v>309060581.29000002</v>
      </c>
      <c r="D122" s="7">
        <f>INDEX(D$3:D$117,MATCH($A$122,$A3:$A$117,0),1)</f>
        <v>325617930</v>
      </c>
      <c r="E122" s="7">
        <f>INDEX(E$3:E$117,MATCH($A$122,$A3:$A$117,0),1)</f>
        <v>306678182</v>
      </c>
      <c r="F122" s="7">
        <f>INDEX(F$3:F$117,MATCH($A$122,$A3:$A$117,0),1)</f>
        <v>304152517</v>
      </c>
      <c r="G122" s="7">
        <f>INDEX(G$3:G$117,MATCH($A$122,$A3:$A$117,0),1)</f>
        <v>311679354.19</v>
      </c>
      <c r="H122" s="7">
        <f>INDEX(H$3:H$117,MATCH($A$122,$A3:$A$117,0),1)</f>
        <v>224757952</v>
      </c>
      <c r="I122" s="7">
        <f>INDEX(I$3:I$117,MATCH($A$122,$A3:$A$117,0),1)</f>
        <v>224674587</v>
      </c>
      <c r="J122" s="7">
        <f>INDEX(J$3:J$117,MATCH($A$122,$A3:$A$117,0),1)</f>
        <v>222521679</v>
      </c>
      <c r="K122" s="7">
        <f>INDEX(K$3:K$117,MATCH($A$122,$A3:$A$117,0),1)</f>
        <v>221502551.21000001</v>
      </c>
      <c r="L122" s="7">
        <f>INDEX(L$3:L$117,MATCH($A$122,$A3:$A$117,0),1)</f>
        <v>142072785</v>
      </c>
      <c r="M122" s="7">
        <f>INDEX(M$3:M$117,MATCH($A$122,$A3:$A$117,0),1)</f>
        <v>122232436</v>
      </c>
      <c r="N122" s="7">
        <f>INDEX(N$3:N$117,MATCH($A$122,$A3:$A$117,0),1)</f>
        <v>114954030</v>
      </c>
      <c r="O122" s="7">
        <f>INDEX(O$3:O$117,MATCH($A$122,$A3:$A$117,0),1)</f>
        <v>129193061.48</v>
      </c>
      <c r="P122" s="7">
        <f>INDEX(P$3:P$117,MATCH($A$122,$A3:$A$117,0),1)</f>
        <v>140144762</v>
      </c>
      <c r="Q122" s="7">
        <f>INDEX(Q$3:Q$117,MATCH($A$122,$A3:$A$117,0),1)</f>
        <v>140218194</v>
      </c>
      <c r="R122" s="7">
        <f>INDEX(R$3:R$117,MATCH($A$122,$A3:$A$117,0),1)</f>
        <v>141891689</v>
      </c>
      <c r="S122" s="7">
        <f>INDEX(S$3:S$117,MATCH($A$122,$A3:$A$117,0),1)</f>
        <v>126893493.59</v>
      </c>
      <c r="T122" s="7">
        <f>INDEX(T$3:T$117,MATCH($A$122,$A3:$A$117,0),1)</f>
        <v>126955935</v>
      </c>
      <c r="U122" s="7">
        <f>INDEX(U$3:U$117,MATCH($A$122,$A3:$A$117,0),1)</f>
        <v>137013325</v>
      </c>
      <c r="V122" s="7">
        <f>INDEX(V$3:V$117,MATCH($A$122,$A3:$A$117,0),1)</f>
        <v>137043628</v>
      </c>
      <c r="W122" s="7">
        <f>INDEX(W$3:W$117,MATCH($A$122,$A3:$A$117,0),1)</f>
        <v>145127987.16</v>
      </c>
      <c r="X122" s="7">
        <f>INDEX(X$3:X$117,MATCH($A$122,$A3:$A$117,0),1)</f>
        <v>157283423</v>
      </c>
      <c r="Y122" s="7">
        <f>INDEX(Y$3:Y$117,MATCH($A$122,$A3:$A$117,0),1)</f>
        <v>160502284</v>
      </c>
      <c r="Z122" s="7">
        <f>INDEX(Z$3:Z$117,MATCH($A$122,$A3:$A$117,0),1)</f>
        <v>162215555</v>
      </c>
      <c r="AA122" s="7">
        <f>INDEX(AA$3:AA$117,MATCH($A$122,$A3:$A$117,0),1)</f>
        <v>156807034.69999999</v>
      </c>
      <c r="AB122" s="7">
        <f>INDEX(AB$3:AB$117,MATCH($A$122,$A3:$A$117,0),1)</f>
        <v>164434178</v>
      </c>
      <c r="AC122" s="7">
        <f>INDEX(AC$3:AC$117,MATCH($A$122,$A3:$A$117,0),1)</f>
        <v>158572700</v>
      </c>
      <c r="AD122" s="7">
        <f>INDEX(AD$3:AD$117,MATCH($A$122,$A3:$A$117,0),1)</f>
        <v>158572700</v>
      </c>
      <c r="AE122" s="7">
        <f>INDEX(AE$3:AE$117,MATCH($A$122,$A3:$A$117,0),1)</f>
        <v>165158800</v>
      </c>
      <c r="AF122" s="7">
        <f>INDEX(AF$3:AF$117,MATCH($A$122,$A3:$A$117,0),1)</f>
        <v>175000000</v>
      </c>
      <c r="AG122" s="7">
        <f>INDEX(AG$3:AG$117,MATCH($A$122,$A3:$A$117,0),1)</f>
        <v>175000000</v>
      </c>
      <c r="AH122" s="7">
        <f>INDEX(AH$3:AH$117,MATCH($A$122,$A3:$A$117,0),1)</f>
        <v>176867881</v>
      </c>
      <c r="AI122" s="7">
        <f>INDEX(AI$3:AI$117,MATCH($A$122,$A3:$A$117,0),1)</f>
        <v>193605311.38999999</v>
      </c>
      <c r="AJ122" s="7">
        <f>INDEX(AJ$3:AJ$117,MATCH($A$122,$A3:$A$117,0),1)</f>
        <v>197152345</v>
      </c>
      <c r="AK122" s="7">
        <f>INDEX(AK$3:AK$117,MATCH($A$122,$A3:$A$117,0),1)</f>
        <v>198036797</v>
      </c>
      <c r="AL122" s="7">
        <f>INDEX(AL$3:AL$117,MATCH($A$122,$A3:$A$117,0),1)</f>
        <v>198675242</v>
      </c>
      <c r="AM122" s="7">
        <f>INDEX(AM$3:AM$117,MATCH($A$122,$A3:$A$117,0),1)</f>
        <v>50000000</v>
      </c>
      <c r="AN122" s="7">
        <f>INDEX(AN$3:AN$117,MATCH($A$122,$A3:$A$117,0),1)</f>
        <v>0</v>
      </c>
      <c r="AO122" s="7">
        <f>INDEX(AO$3:AO$117,MATCH($A$122,$A3:$A$117,0),1)</f>
        <v>0</v>
      </c>
      <c r="AP122" s="7">
        <f>INDEX(AP$3:AP$117,MATCH($A$122,$A3:$A$117,0),1)</f>
        <v>0</v>
      </c>
      <c r="AQ122" s="7">
        <f>INDEX(AQ$3:AQ$117,MATCH($A$122,$A3:$A$117,0),1)</f>
        <v>0</v>
      </c>
      <c r="AR122" s="7">
        <f>INDEX(AR$3:AR$117,MATCH($A$122,$A3:$A$117,0),1)</f>
        <v>0</v>
      </c>
      <c r="AS122" s="7">
        <f>INDEX(AS$3:AS$117,MATCH($A$122,$A3:$A$117,0),1)</f>
        <v>0</v>
      </c>
      <c r="AT122" s="7">
        <f>INDEX(AT$3:AT$117,MATCH($A$122,$A3:$A$117,0),1)</f>
        <v>0</v>
      </c>
      <c r="AU122" s="7">
        <f>INDEX(AU$3:AU$117,MATCH($A$122,$A3:$A$117,0),1)</f>
        <v>0</v>
      </c>
      <c r="AV122" s="7">
        <f>INDEX(AV$3:AV$117,MATCH($A$122,$A3:$A$117,0),1)</f>
        <v>0</v>
      </c>
      <c r="AW122" s="7">
        <f>INDEX(AW$3:AW$117,MATCH($A$122,$A3:$A$117,0),1)</f>
        <v>0</v>
      </c>
      <c r="AX122" s="7">
        <f>INDEX(AX$3:AX$117,MATCH($A$122,$A3:$A$117,0),1)</f>
        <v>0</v>
      </c>
      <c r="AY122" s="7">
        <f>INDEX(AY$3:AY$117,MATCH($A$122,$A3:$A$117,0),1)</f>
        <v>0</v>
      </c>
      <c r="AZ122" s="7">
        <f>INDEX(AZ$3:AZ$117,MATCH($A$122,$A3:$A$117,0),1)</f>
        <v>0</v>
      </c>
      <c r="BA122" s="7">
        <f>INDEX(BA$3:BA$117,MATCH($A$122,$A3:$A$117,0),1)</f>
        <v>0</v>
      </c>
      <c r="BB122" s="7">
        <f>INDEX(BB$3:BB$117,MATCH($A$122,$A3:$A$117,0),1)</f>
        <v>0</v>
      </c>
      <c r="BC122" s="7">
        <f>INDEX(BC$3:BC$117,MATCH($A$122,$A3:$A$117,0),1)</f>
        <v>0</v>
      </c>
      <c r="BD122" s="7">
        <f>INDEX(BD$3:BD$117,MATCH($A$122,$A3:$A$117,0),1)</f>
        <v>0</v>
      </c>
      <c r="BE122" s="7">
        <f>INDEX(BE$3:BE$117,MATCH($A$122,$A3:$A$117,0),1)</f>
        <v>0</v>
      </c>
      <c r="BF122" s="7">
        <f>INDEX(BF$3:BF$117,MATCH($A$122,$A3:$A$117,0),1)</f>
        <v>0</v>
      </c>
      <c r="BG122" s="7">
        <f>INDEX(BG$3:BG$117,MATCH($A$122,$A3:$A$117,0),1)</f>
        <v>0</v>
      </c>
      <c r="BH122" s="7">
        <f>INDEX(BH$3:BH$117,MATCH($A$122,$A3:$A$117,0),1)</f>
        <v>2036947</v>
      </c>
      <c r="BI122" s="7">
        <f>INDEX(BI$3:BI$117,MATCH($A$122,$A3:$A$117,0),1)</f>
        <v>0</v>
      </c>
      <c r="BJ122" s="7">
        <f>INDEX(BJ$3:BJ$117,MATCH($A$122,$A3:$A$117,0),1)</f>
        <v>734061</v>
      </c>
      <c r="BK122" s="7">
        <f>INDEX(BK$3:BK$117,MATCH($A$122,$A3:$A$117,0),1)</f>
        <v>0</v>
      </c>
      <c r="BL122" s="7">
        <f>INDEX(BL$3:BL$117,MATCH($A$122,$A3:$A$117,0),1)</f>
        <v>0</v>
      </c>
    </row>
    <row r="123" spans="1:73" s="5" customFormat="1" x14ac:dyDescent="0.3">
      <c r="A123" s="8" t="s">
        <v>220</v>
      </c>
      <c r="B123" s="5">
        <f>B119+B120+B121</f>
        <v>65832184</v>
      </c>
      <c r="C123" s="5">
        <f t="shared" ref="C123:BC123" si="3">C119+C120+C121</f>
        <v>42758106.689999998</v>
      </c>
      <c r="D123" s="5">
        <f t="shared" si="3"/>
        <v>30452055</v>
      </c>
      <c r="E123" s="5">
        <f t="shared" si="3"/>
        <v>42519168</v>
      </c>
      <c r="F123" s="5">
        <f t="shared" si="3"/>
        <v>64725616</v>
      </c>
      <c r="G123" s="5">
        <f t="shared" si="3"/>
        <v>62057285.450000003</v>
      </c>
      <c r="H123" s="5">
        <f t="shared" si="3"/>
        <v>22824799</v>
      </c>
      <c r="I123" s="5">
        <f t="shared" si="3"/>
        <v>24184802</v>
      </c>
      <c r="J123" s="5">
        <f t="shared" si="3"/>
        <v>23204083</v>
      </c>
      <c r="K123" s="5">
        <f t="shared" si="3"/>
        <v>20881603.199999999</v>
      </c>
      <c r="L123" s="5">
        <f t="shared" si="3"/>
        <v>45184216</v>
      </c>
      <c r="M123" s="5">
        <f t="shared" si="3"/>
        <v>49487022</v>
      </c>
      <c r="N123" s="5">
        <f t="shared" si="3"/>
        <v>30532114</v>
      </c>
      <c r="O123" s="5">
        <f t="shared" si="3"/>
        <v>15869746.120000001</v>
      </c>
      <c r="P123" s="5">
        <f t="shared" si="3"/>
        <v>10287283</v>
      </c>
      <c r="Q123" s="5">
        <f t="shared" si="3"/>
        <v>17258684</v>
      </c>
      <c r="R123" s="5">
        <f t="shared" si="3"/>
        <v>12702856</v>
      </c>
      <c r="S123" s="5">
        <f t="shared" si="3"/>
        <v>26671360.57</v>
      </c>
      <c r="T123" s="5">
        <f t="shared" si="3"/>
        <v>40717717</v>
      </c>
      <c r="U123" s="5">
        <f t="shared" si="3"/>
        <v>28867845</v>
      </c>
      <c r="V123" s="5">
        <f t="shared" si="3"/>
        <v>28465722</v>
      </c>
      <c r="W123" s="5">
        <f t="shared" si="3"/>
        <v>21104091.969999999</v>
      </c>
      <c r="X123" s="5">
        <f t="shared" si="3"/>
        <v>17245092</v>
      </c>
      <c r="Y123" s="5">
        <f t="shared" si="3"/>
        <v>24368403</v>
      </c>
      <c r="Z123" s="5">
        <f t="shared" si="3"/>
        <v>19889980</v>
      </c>
      <c r="AA123" s="5">
        <f t="shared" si="3"/>
        <v>31452916.379999999</v>
      </c>
      <c r="AB123" s="5">
        <f t="shared" si="3"/>
        <v>36653081</v>
      </c>
      <c r="AC123" s="5">
        <f t="shared" si="3"/>
        <v>33624247</v>
      </c>
      <c r="AD123" s="5">
        <f t="shared" si="3"/>
        <v>32098071</v>
      </c>
      <c r="AE123" s="5">
        <f t="shared" si="3"/>
        <v>23722573.16</v>
      </c>
      <c r="AF123" s="5">
        <f t="shared" si="3"/>
        <v>13437416</v>
      </c>
      <c r="AG123" s="5">
        <f t="shared" si="3"/>
        <v>16735857</v>
      </c>
      <c r="AH123" s="5">
        <f t="shared" si="3"/>
        <v>10583314</v>
      </c>
      <c r="AI123" s="5">
        <f t="shared" si="3"/>
        <v>19640390.369999997</v>
      </c>
      <c r="AJ123" s="5">
        <f t="shared" si="3"/>
        <v>5663426</v>
      </c>
      <c r="AK123" s="5">
        <f t="shared" si="3"/>
        <v>7184521</v>
      </c>
      <c r="AL123" s="5">
        <f t="shared" si="3"/>
        <v>3228136</v>
      </c>
      <c r="AM123" s="5">
        <f t="shared" si="3"/>
        <v>135143340.84999999</v>
      </c>
      <c r="AN123" s="5">
        <f t="shared" si="3"/>
        <v>186157179</v>
      </c>
      <c r="AO123" s="5">
        <f t="shared" si="3"/>
        <v>143332789</v>
      </c>
      <c r="AP123" s="5">
        <f t="shared" si="3"/>
        <v>22</v>
      </c>
      <c r="AQ123" s="5">
        <f t="shared" si="3"/>
        <v>0</v>
      </c>
      <c r="AR123" s="5">
        <f t="shared" si="3"/>
        <v>21136</v>
      </c>
      <c r="AS123" s="5">
        <f t="shared" si="3"/>
        <v>442</v>
      </c>
      <c r="AT123" s="5">
        <f t="shared" si="3"/>
        <v>7407</v>
      </c>
      <c r="AU123" s="5">
        <f t="shared" si="3"/>
        <v>2173.4699999999998</v>
      </c>
      <c r="AV123" s="5">
        <f t="shared" si="3"/>
        <v>48</v>
      </c>
      <c r="AW123" s="5">
        <f t="shared" si="3"/>
        <v>39</v>
      </c>
      <c r="AX123" s="5">
        <f t="shared" si="3"/>
        <v>3197</v>
      </c>
      <c r="AY123" s="5">
        <f t="shared" si="3"/>
        <v>0</v>
      </c>
      <c r="AZ123" s="5">
        <f t="shared" si="3"/>
        <v>0</v>
      </c>
      <c r="BA123" s="5">
        <f t="shared" si="3"/>
        <v>0</v>
      </c>
      <c r="BB123" s="5">
        <f t="shared" si="3"/>
        <v>17987</v>
      </c>
      <c r="BC123" s="5">
        <f t="shared" si="3"/>
        <v>10212.02</v>
      </c>
      <c r="BD123" s="5">
        <f t="shared" ref="BD123:BL123" si="4">+BI42+BI46+BI49</f>
        <v>23627856</v>
      </c>
      <c r="BE123" s="5">
        <f t="shared" si="4"/>
        <v>23833351</v>
      </c>
      <c r="BF123" s="5">
        <f t="shared" si="4"/>
        <v>0</v>
      </c>
      <c r="BG123" s="5">
        <f t="shared" si="4"/>
        <v>0</v>
      </c>
      <c r="BH123" s="5">
        <f t="shared" si="4"/>
        <v>0</v>
      </c>
      <c r="BI123" s="5">
        <f t="shared" si="4"/>
        <v>0</v>
      </c>
      <c r="BJ123" s="5">
        <f t="shared" si="4"/>
        <v>0</v>
      </c>
      <c r="BK123" s="5">
        <f t="shared" si="4"/>
        <v>0</v>
      </c>
      <c r="BL123" s="5">
        <f t="shared" si="4"/>
        <v>0</v>
      </c>
    </row>
    <row r="124" spans="1:73" s="5" customFormat="1" x14ac:dyDescent="0.3">
      <c r="A124" s="8" t="s">
        <v>221</v>
      </c>
      <c r="B124" s="5">
        <f>B122</f>
        <v>270135063</v>
      </c>
      <c r="C124" s="5">
        <f t="shared" ref="C124:BL124" si="5">C122</f>
        <v>309060581.29000002</v>
      </c>
      <c r="D124" s="5">
        <f t="shared" si="5"/>
        <v>325617930</v>
      </c>
      <c r="E124" s="5">
        <f t="shared" si="5"/>
        <v>306678182</v>
      </c>
      <c r="F124" s="5">
        <f t="shared" si="5"/>
        <v>304152517</v>
      </c>
      <c r="G124" s="5">
        <f t="shared" si="5"/>
        <v>311679354.19</v>
      </c>
      <c r="H124" s="5">
        <f t="shared" si="5"/>
        <v>224757952</v>
      </c>
      <c r="I124" s="5">
        <f t="shared" si="5"/>
        <v>224674587</v>
      </c>
      <c r="J124" s="5">
        <f t="shared" si="5"/>
        <v>222521679</v>
      </c>
      <c r="K124" s="5">
        <f t="shared" si="5"/>
        <v>221502551.21000001</v>
      </c>
      <c r="L124" s="5">
        <f t="shared" si="5"/>
        <v>142072785</v>
      </c>
      <c r="M124" s="5">
        <f t="shared" si="5"/>
        <v>122232436</v>
      </c>
      <c r="N124" s="5">
        <f t="shared" si="5"/>
        <v>114954030</v>
      </c>
      <c r="O124" s="5">
        <f t="shared" si="5"/>
        <v>129193061.48</v>
      </c>
      <c r="P124" s="5">
        <f t="shared" si="5"/>
        <v>140144762</v>
      </c>
      <c r="Q124" s="5">
        <f t="shared" si="5"/>
        <v>140218194</v>
      </c>
      <c r="R124" s="5">
        <f t="shared" si="5"/>
        <v>141891689</v>
      </c>
      <c r="S124" s="5">
        <f t="shared" si="5"/>
        <v>126893493.59</v>
      </c>
      <c r="T124" s="5">
        <f t="shared" si="5"/>
        <v>126955935</v>
      </c>
      <c r="U124" s="5">
        <f t="shared" si="5"/>
        <v>137013325</v>
      </c>
      <c r="V124" s="5">
        <f t="shared" si="5"/>
        <v>137043628</v>
      </c>
      <c r="W124" s="5">
        <f t="shared" si="5"/>
        <v>145127987.16</v>
      </c>
      <c r="X124" s="5">
        <f t="shared" si="5"/>
        <v>157283423</v>
      </c>
      <c r="Y124" s="5">
        <f t="shared" si="5"/>
        <v>160502284</v>
      </c>
      <c r="Z124" s="5">
        <f t="shared" si="5"/>
        <v>162215555</v>
      </c>
      <c r="AA124" s="5">
        <f t="shared" si="5"/>
        <v>156807034.69999999</v>
      </c>
      <c r="AB124" s="5">
        <f t="shared" si="5"/>
        <v>164434178</v>
      </c>
      <c r="AC124" s="5">
        <f t="shared" si="5"/>
        <v>158572700</v>
      </c>
      <c r="AD124" s="5">
        <f t="shared" si="5"/>
        <v>158572700</v>
      </c>
      <c r="AE124" s="5">
        <f t="shared" si="5"/>
        <v>165158800</v>
      </c>
      <c r="AF124" s="5">
        <f t="shared" si="5"/>
        <v>175000000</v>
      </c>
      <c r="AG124" s="5">
        <f t="shared" si="5"/>
        <v>175000000</v>
      </c>
      <c r="AH124" s="5">
        <f t="shared" si="5"/>
        <v>176867881</v>
      </c>
      <c r="AI124" s="5">
        <f t="shared" si="5"/>
        <v>193605311.38999999</v>
      </c>
      <c r="AJ124" s="5">
        <f t="shared" si="5"/>
        <v>197152345</v>
      </c>
      <c r="AK124" s="5">
        <f t="shared" si="5"/>
        <v>198036797</v>
      </c>
      <c r="AL124" s="5">
        <f t="shared" si="5"/>
        <v>198675242</v>
      </c>
      <c r="AM124" s="5">
        <f t="shared" si="5"/>
        <v>50000000</v>
      </c>
      <c r="AN124" s="5">
        <f t="shared" si="5"/>
        <v>0</v>
      </c>
      <c r="AO124" s="5">
        <f t="shared" si="5"/>
        <v>0</v>
      </c>
      <c r="AP124" s="5">
        <f t="shared" si="5"/>
        <v>0</v>
      </c>
      <c r="AQ124" s="5">
        <f t="shared" si="5"/>
        <v>0</v>
      </c>
      <c r="AR124" s="5">
        <f t="shared" si="5"/>
        <v>0</v>
      </c>
      <c r="AS124" s="5">
        <f t="shared" si="5"/>
        <v>0</v>
      </c>
      <c r="AT124" s="5">
        <f t="shared" si="5"/>
        <v>0</v>
      </c>
      <c r="AU124" s="5">
        <f t="shared" si="5"/>
        <v>0</v>
      </c>
      <c r="AV124" s="5">
        <f t="shared" si="5"/>
        <v>0</v>
      </c>
      <c r="AW124" s="5">
        <f t="shared" si="5"/>
        <v>0</v>
      </c>
      <c r="AX124" s="5">
        <f t="shared" si="5"/>
        <v>0</v>
      </c>
      <c r="AY124" s="5">
        <f t="shared" si="5"/>
        <v>0</v>
      </c>
      <c r="AZ124" s="5">
        <f t="shared" si="5"/>
        <v>0</v>
      </c>
      <c r="BA124" s="5">
        <f t="shared" si="5"/>
        <v>0</v>
      </c>
      <c r="BB124" s="5">
        <f t="shared" si="5"/>
        <v>0</v>
      </c>
      <c r="BC124" s="5">
        <f t="shared" si="5"/>
        <v>0</v>
      </c>
      <c r="BD124" s="5">
        <f t="shared" si="5"/>
        <v>0</v>
      </c>
      <c r="BE124" s="5">
        <f t="shared" si="5"/>
        <v>0</v>
      </c>
      <c r="BF124" s="5">
        <f t="shared" si="5"/>
        <v>0</v>
      </c>
      <c r="BG124" s="5">
        <f t="shared" si="5"/>
        <v>0</v>
      </c>
      <c r="BH124" s="5">
        <f t="shared" si="5"/>
        <v>2036947</v>
      </c>
      <c r="BI124" s="5">
        <f t="shared" si="5"/>
        <v>0</v>
      </c>
      <c r="BJ124" s="5">
        <f t="shared" si="5"/>
        <v>734061</v>
      </c>
      <c r="BK124" s="5">
        <f t="shared" si="5"/>
        <v>0</v>
      </c>
      <c r="BL124" s="5">
        <f t="shared" si="5"/>
        <v>0</v>
      </c>
    </row>
    <row r="125" spans="1:73" s="9" customFormat="1" x14ac:dyDescent="0.3">
      <c r="A125" s="8" t="s">
        <v>222</v>
      </c>
      <c r="B125" s="9">
        <f>SUM(B123:B124)</f>
        <v>335967247</v>
      </c>
      <c r="C125" s="9">
        <f t="shared" ref="C125:BL125" si="6">SUM(C123:C124)</f>
        <v>351818687.98000002</v>
      </c>
      <c r="D125" s="9">
        <f t="shared" si="6"/>
        <v>356069985</v>
      </c>
      <c r="E125" s="9">
        <f t="shared" si="6"/>
        <v>349197350</v>
      </c>
      <c r="F125" s="9">
        <f t="shared" si="6"/>
        <v>368878133</v>
      </c>
      <c r="G125" s="9">
        <f t="shared" si="6"/>
        <v>373736639.63999999</v>
      </c>
      <c r="H125" s="9">
        <f t="shared" si="6"/>
        <v>247582751</v>
      </c>
      <c r="I125" s="9">
        <f t="shared" si="6"/>
        <v>248859389</v>
      </c>
      <c r="J125" s="9">
        <f t="shared" si="6"/>
        <v>245725762</v>
      </c>
      <c r="K125" s="9">
        <f t="shared" si="6"/>
        <v>242384154.41</v>
      </c>
      <c r="L125" s="9">
        <f t="shared" si="6"/>
        <v>187257001</v>
      </c>
      <c r="M125" s="9">
        <f t="shared" si="6"/>
        <v>171719458</v>
      </c>
      <c r="N125" s="9">
        <f t="shared" si="6"/>
        <v>145486144</v>
      </c>
      <c r="O125" s="9">
        <f t="shared" si="6"/>
        <v>145062807.59999999</v>
      </c>
      <c r="P125" s="9">
        <f t="shared" si="6"/>
        <v>150432045</v>
      </c>
      <c r="Q125" s="9">
        <f t="shared" si="6"/>
        <v>157476878</v>
      </c>
      <c r="R125" s="9">
        <f t="shared" si="6"/>
        <v>154594545</v>
      </c>
      <c r="S125" s="9">
        <f t="shared" si="6"/>
        <v>153564854.16</v>
      </c>
      <c r="T125" s="9">
        <f t="shared" si="6"/>
        <v>167673652</v>
      </c>
      <c r="U125" s="9">
        <f t="shared" si="6"/>
        <v>165881170</v>
      </c>
      <c r="V125" s="9">
        <f t="shared" si="6"/>
        <v>165509350</v>
      </c>
      <c r="W125" s="9">
        <f t="shared" si="6"/>
        <v>166232079.13</v>
      </c>
      <c r="X125" s="9">
        <f t="shared" si="6"/>
        <v>174528515</v>
      </c>
      <c r="Y125" s="9">
        <f t="shared" si="6"/>
        <v>184870687</v>
      </c>
      <c r="Z125" s="9">
        <f t="shared" si="6"/>
        <v>182105535</v>
      </c>
      <c r="AA125" s="9">
        <f t="shared" si="6"/>
        <v>188259951.07999998</v>
      </c>
      <c r="AB125" s="9">
        <f t="shared" si="6"/>
        <v>201087259</v>
      </c>
      <c r="AC125" s="9">
        <f t="shared" si="6"/>
        <v>192196947</v>
      </c>
      <c r="AD125" s="9">
        <f t="shared" si="6"/>
        <v>190670771</v>
      </c>
      <c r="AE125" s="9">
        <f t="shared" si="6"/>
        <v>188881373.16</v>
      </c>
      <c r="AF125" s="9">
        <f t="shared" si="6"/>
        <v>188437416</v>
      </c>
      <c r="AG125" s="9">
        <f t="shared" si="6"/>
        <v>191735857</v>
      </c>
      <c r="AH125" s="9">
        <f t="shared" si="6"/>
        <v>187451195</v>
      </c>
      <c r="AI125" s="9">
        <f t="shared" si="6"/>
        <v>213245701.75999999</v>
      </c>
      <c r="AJ125" s="9">
        <f t="shared" si="6"/>
        <v>202815771</v>
      </c>
      <c r="AK125" s="9">
        <f t="shared" si="6"/>
        <v>205221318</v>
      </c>
      <c r="AL125" s="9">
        <f t="shared" si="6"/>
        <v>201903378</v>
      </c>
      <c r="AM125" s="9">
        <f t="shared" si="6"/>
        <v>185143340.84999999</v>
      </c>
      <c r="AN125" s="9">
        <f t="shared" si="6"/>
        <v>186157179</v>
      </c>
      <c r="AO125" s="9">
        <f t="shared" si="6"/>
        <v>143332789</v>
      </c>
      <c r="AP125" s="9">
        <f t="shared" si="6"/>
        <v>22</v>
      </c>
      <c r="AQ125" s="9">
        <f t="shared" si="6"/>
        <v>0</v>
      </c>
      <c r="AR125" s="9">
        <f t="shared" si="6"/>
        <v>21136</v>
      </c>
      <c r="AS125" s="9">
        <f t="shared" si="6"/>
        <v>442</v>
      </c>
      <c r="AT125" s="9">
        <f t="shared" si="6"/>
        <v>7407</v>
      </c>
      <c r="AU125" s="9">
        <f t="shared" si="6"/>
        <v>2173.4699999999998</v>
      </c>
      <c r="AV125" s="9">
        <f t="shared" si="6"/>
        <v>48</v>
      </c>
      <c r="AW125" s="9">
        <f t="shared" si="6"/>
        <v>39</v>
      </c>
      <c r="AX125" s="9">
        <f t="shared" si="6"/>
        <v>3197</v>
      </c>
      <c r="AY125" s="9">
        <f t="shared" si="6"/>
        <v>0</v>
      </c>
      <c r="AZ125" s="9">
        <f t="shared" si="6"/>
        <v>0</v>
      </c>
      <c r="BA125" s="9">
        <f t="shared" si="6"/>
        <v>0</v>
      </c>
      <c r="BB125" s="9">
        <f t="shared" si="6"/>
        <v>17987</v>
      </c>
      <c r="BC125" s="9">
        <f t="shared" si="6"/>
        <v>10212.02</v>
      </c>
      <c r="BD125" s="9">
        <f t="shared" si="6"/>
        <v>23627856</v>
      </c>
      <c r="BE125" s="9">
        <f t="shared" si="6"/>
        <v>23833351</v>
      </c>
      <c r="BF125" s="9">
        <f t="shared" si="6"/>
        <v>0</v>
      </c>
      <c r="BG125" s="9">
        <f t="shared" si="6"/>
        <v>0</v>
      </c>
      <c r="BH125" s="9">
        <f t="shared" si="6"/>
        <v>2036947</v>
      </c>
      <c r="BI125" s="9">
        <f t="shared" si="6"/>
        <v>0</v>
      </c>
      <c r="BJ125" s="9">
        <f t="shared" si="6"/>
        <v>734061</v>
      </c>
      <c r="BK125" s="9">
        <f t="shared" si="6"/>
        <v>0</v>
      </c>
      <c r="BL125" s="9">
        <f t="shared" si="6"/>
        <v>0</v>
      </c>
    </row>
    <row r="126" spans="1:73" x14ac:dyDescent="0.3">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row>
    <row r="127" spans="1:73" x14ac:dyDescent="0.3">
      <c r="A127" s="10" t="s">
        <v>223</v>
      </c>
    </row>
    <row r="128" spans="1:73" s="3" customFormat="1" x14ac:dyDescent="0.3">
      <c r="A128" t="s">
        <v>1</v>
      </c>
      <c r="B128" t="s">
        <v>2</v>
      </c>
      <c r="C128" t="s">
        <v>224</v>
      </c>
      <c r="D128" t="s">
        <v>4</v>
      </c>
      <c r="E128" t="s">
        <v>5</v>
      </c>
      <c r="F128" t="s">
        <v>6</v>
      </c>
      <c r="G128" t="s">
        <v>225</v>
      </c>
      <c r="H128" t="s">
        <v>8</v>
      </c>
      <c r="I128" t="s">
        <v>9</v>
      </c>
      <c r="J128" t="s">
        <v>10</v>
      </c>
      <c r="K128" t="s">
        <v>226</v>
      </c>
      <c r="L128" t="s">
        <v>12</v>
      </c>
      <c r="M128" t="s">
        <v>13</v>
      </c>
      <c r="N128" t="s">
        <v>14</v>
      </c>
      <c r="O128" t="s">
        <v>227</v>
      </c>
      <c r="P128" t="s">
        <v>16</v>
      </c>
      <c r="Q128" t="s">
        <v>17</v>
      </c>
      <c r="R128" t="s">
        <v>18</v>
      </c>
      <c r="S128" t="s">
        <v>228</v>
      </c>
      <c r="T128" t="s">
        <v>20</v>
      </c>
      <c r="U128" t="s">
        <v>21</v>
      </c>
      <c r="V128" t="s">
        <v>22</v>
      </c>
      <c r="W128" t="s">
        <v>229</v>
      </c>
      <c r="X128" t="s">
        <v>24</v>
      </c>
      <c r="Y128" t="s">
        <v>25</v>
      </c>
      <c r="Z128" t="s">
        <v>26</v>
      </c>
      <c r="AA128" t="s">
        <v>230</v>
      </c>
      <c r="AB128" t="s">
        <v>28</v>
      </c>
      <c r="AC128" t="s">
        <v>29</v>
      </c>
      <c r="AD128" t="s">
        <v>30</v>
      </c>
      <c r="AE128" t="s">
        <v>231</v>
      </c>
      <c r="AF128" t="s">
        <v>32</v>
      </c>
      <c r="AG128" t="s">
        <v>33</v>
      </c>
      <c r="AH128" t="s">
        <v>34</v>
      </c>
      <c r="AI128" t="s">
        <v>232</v>
      </c>
      <c r="AJ128" t="s">
        <v>36</v>
      </c>
      <c r="AK128" t="s">
        <v>37</v>
      </c>
      <c r="AL128" t="s">
        <v>38</v>
      </c>
      <c r="AM128" t="s">
        <v>233</v>
      </c>
      <c r="AN128" t="s">
        <v>40</v>
      </c>
      <c r="AO128" t="s">
        <v>41</v>
      </c>
      <c r="AP128" t="s">
        <v>42</v>
      </c>
      <c r="AQ128" t="s">
        <v>234</v>
      </c>
      <c r="AR128" t="s">
        <v>44</v>
      </c>
      <c r="AS128" t="s">
        <v>45</v>
      </c>
      <c r="AT128" t="s">
        <v>46</v>
      </c>
      <c r="AU128" t="s">
        <v>235</v>
      </c>
      <c r="AV128" t="s">
        <v>48</v>
      </c>
      <c r="AW128" t="s">
        <v>49</v>
      </c>
      <c r="AX128" t="s">
        <v>50</v>
      </c>
      <c r="AY128" t="s">
        <v>236</v>
      </c>
      <c r="AZ128" t="s">
        <v>52</v>
      </c>
      <c r="BA128" t="s">
        <v>53</v>
      </c>
      <c r="BB128" t="s">
        <v>54</v>
      </c>
      <c r="BC128" t="s">
        <v>237</v>
      </c>
      <c r="BD128" t="s">
        <v>56</v>
      </c>
      <c r="BE128" t="s">
        <v>57</v>
      </c>
      <c r="BF128" t="s">
        <v>58</v>
      </c>
      <c r="BG128" t="s">
        <v>238</v>
      </c>
      <c r="BH128" t="s">
        <v>60</v>
      </c>
      <c r="BI128" t="s">
        <v>61</v>
      </c>
      <c r="BJ128" t="s">
        <v>62</v>
      </c>
      <c r="BK128"/>
      <c r="BL128"/>
      <c r="BM128"/>
      <c r="BN128"/>
      <c r="BO128"/>
      <c r="BP128"/>
      <c r="BQ128"/>
      <c r="BR128"/>
      <c r="BS128"/>
      <c r="BT128"/>
      <c r="BU128"/>
    </row>
    <row r="129" spans="1:73" x14ac:dyDescent="0.3">
      <c r="A129" t="s">
        <v>239</v>
      </c>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row>
    <row r="130" spans="1:73" x14ac:dyDescent="0.3">
      <c r="A130" t="s">
        <v>240</v>
      </c>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row>
    <row r="131" spans="1:73" x14ac:dyDescent="0.3">
      <c r="A131" t="s">
        <v>241</v>
      </c>
      <c r="B131">
        <v>215895116</v>
      </c>
      <c r="C131">
        <v>218862876.47999999</v>
      </c>
      <c r="D131">
        <v>207616873</v>
      </c>
      <c r="E131">
        <v>208210342</v>
      </c>
      <c r="F131">
        <v>194408684</v>
      </c>
      <c r="G131">
        <v>179226117.40000001</v>
      </c>
      <c r="H131">
        <v>125286925</v>
      </c>
      <c r="I131">
        <v>132145662</v>
      </c>
      <c r="J131">
        <v>128548583</v>
      </c>
      <c r="K131">
        <v>131822726.40000001</v>
      </c>
      <c r="L131">
        <v>129990020</v>
      </c>
      <c r="M131">
        <v>123101061</v>
      </c>
      <c r="N131">
        <v>140970512</v>
      </c>
      <c r="O131">
        <v>142510625.53999999</v>
      </c>
      <c r="P131">
        <v>135762706</v>
      </c>
      <c r="Q131">
        <v>138395714</v>
      </c>
      <c r="R131">
        <v>134317668</v>
      </c>
      <c r="S131">
        <v>134503438.96000001</v>
      </c>
      <c r="T131">
        <v>125482337</v>
      </c>
      <c r="U131">
        <v>124914898</v>
      </c>
      <c r="V131">
        <v>123651803</v>
      </c>
      <c r="W131">
        <v>123364653.17</v>
      </c>
      <c r="X131">
        <v>118241828</v>
      </c>
      <c r="Y131">
        <v>116133912</v>
      </c>
      <c r="Z131">
        <v>113328832</v>
      </c>
      <c r="AA131">
        <v>111103385.91</v>
      </c>
      <c r="AB131">
        <v>108642041</v>
      </c>
      <c r="AC131">
        <v>109997677</v>
      </c>
      <c r="AD131">
        <v>104968767</v>
      </c>
      <c r="AE131">
        <v>102607555.26000001</v>
      </c>
      <c r="AF131">
        <v>96363864</v>
      </c>
      <c r="AG131">
        <v>97292252</v>
      </c>
      <c r="AH131">
        <v>95553652</v>
      </c>
      <c r="AI131">
        <v>94990804.730000004</v>
      </c>
      <c r="AJ131">
        <v>87672418</v>
      </c>
      <c r="AK131">
        <v>88945118</v>
      </c>
      <c r="AL131">
        <v>86158017</v>
      </c>
      <c r="AM131">
        <v>88413932.790000007</v>
      </c>
      <c r="AN131">
        <v>82350552</v>
      </c>
      <c r="AO131">
        <v>51081934</v>
      </c>
      <c r="AP131">
        <v>50439114</v>
      </c>
      <c r="AQ131">
        <v>51568839.490000002</v>
      </c>
      <c r="AR131">
        <v>48503536</v>
      </c>
      <c r="AS131">
        <v>45615209</v>
      </c>
      <c r="AT131">
        <v>43014463</v>
      </c>
      <c r="AU131">
        <v>39160084.920000002</v>
      </c>
      <c r="AV131">
        <v>40046338</v>
      </c>
      <c r="AW131">
        <v>38982979</v>
      </c>
      <c r="AX131">
        <v>37170465</v>
      </c>
      <c r="AY131">
        <v>36498116.479999997</v>
      </c>
      <c r="AZ131">
        <v>33285270</v>
      </c>
      <c r="BA131">
        <v>33188480</v>
      </c>
      <c r="BB131">
        <v>31981948</v>
      </c>
      <c r="BC131">
        <v>30668553.719999999</v>
      </c>
      <c r="BD131">
        <v>28395618</v>
      </c>
      <c r="BE131">
        <v>27394918</v>
      </c>
      <c r="BF131">
        <v>25917834</v>
      </c>
      <c r="BG131">
        <v>28770180</v>
      </c>
      <c r="BH131">
        <v>33043923</v>
      </c>
      <c r="BI131">
        <v>30817922</v>
      </c>
      <c r="BJ131">
        <v>31450686</v>
      </c>
      <c r="BK131"/>
      <c r="BL131"/>
      <c r="BM131"/>
      <c r="BN131"/>
      <c r="BO131"/>
      <c r="BP131"/>
      <c r="BQ131"/>
      <c r="BR131"/>
      <c r="BS131"/>
      <c r="BT131"/>
      <c r="BU131"/>
    </row>
    <row r="132" spans="1:73" x14ac:dyDescent="0.3">
      <c r="A132" t="s">
        <v>242</v>
      </c>
      <c r="B132">
        <v>215895116</v>
      </c>
      <c r="C132">
        <v>218862876.47999999</v>
      </c>
      <c r="D132">
        <v>207616873</v>
      </c>
      <c r="E132">
        <v>208210342</v>
      </c>
      <c r="F132">
        <v>194408684</v>
      </c>
      <c r="G132">
        <v>179226117.40000001</v>
      </c>
      <c r="H132">
        <v>125286925</v>
      </c>
      <c r="I132">
        <v>132145662</v>
      </c>
      <c r="J132">
        <v>128548583</v>
      </c>
      <c r="K132">
        <v>131822726.40000001</v>
      </c>
      <c r="L132">
        <v>129990020</v>
      </c>
      <c r="M132">
        <v>123101061</v>
      </c>
      <c r="N132">
        <v>140970512</v>
      </c>
      <c r="O132">
        <v>142510625.53999999</v>
      </c>
      <c r="P132">
        <v>135762706</v>
      </c>
      <c r="Q132">
        <v>138395714</v>
      </c>
      <c r="R132">
        <v>134317668</v>
      </c>
      <c r="S132">
        <v>134503438.96000001</v>
      </c>
      <c r="T132">
        <v>125482337</v>
      </c>
      <c r="U132">
        <v>124914898</v>
      </c>
      <c r="V132">
        <v>123651803</v>
      </c>
      <c r="W132">
        <v>123364653.17</v>
      </c>
      <c r="X132">
        <v>118241828</v>
      </c>
      <c r="Y132">
        <v>116133912</v>
      </c>
      <c r="Z132">
        <v>113328832</v>
      </c>
      <c r="AA132">
        <v>111103385.91</v>
      </c>
      <c r="AB132">
        <v>108642041</v>
      </c>
      <c r="AC132">
        <v>109997677</v>
      </c>
      <c r="AD132">
        <v>104968767</v>
      </c>
      <c r="AE132">
        <v>102607555.26000001</v>
      </c>
      <c r="AF132">
        <v>96363864</v>
      </c>
      <c r="AG132">
        <v>97292252</v>
      </c>
      <c r="AH132">
        <v>95553652</v>
      </c>
      <c r="AI132">
        <v>94990804.730000004</v>
      </c>
      <c r="AJ132">
        <v>87672418</v>
      </c>
      <c r="AK132">
        <v>88945118</v>
      </c>
      <c r="AL132">
        <v>86158017</v>
      </c>
      <c r="AM132">
        <v>88413932.790000007</v>
      </c>
      <c r="AN132">
        <v>82350552</v>
      </c>
      <c r="AO132">
        <v>51081934</v>
      </c>
      <c r="AP132">
        <v>50439114</v>
      </c>
      <c r="AQ132">
        <v>51568839.490000002</v>
      </c>
      <c r="AR132">
        <v>48503536</v>
      </c>
      <c r="AS132">
        <v>45615209</v>
      </c>
      <c r="AT132">
        <v>43014463</v>
      </c>
      <c r="AU132">
        <v>39160084.920000002</v>
      </c>
      <c r="AV132">
        <v>40046338</v>
      </c>
      <c r="AW132">
        <v>38982979</v>
      </c>
      <c r="AX132">
        <v>37170465</v>
      </c>
      <c r="AY132">
        <v>36498116.479999997</v>
      </c>
      <c r="AZ132">
        <v>33285270</v>
      </c>
      <c r="BA132">
        <v>33188480</v>
      </c>
      <c r="BB132">
        <v>31981948</v>
      </c>
      <c r="BC132">
        <v>30668553.719999999</v>
      </c>
      <c r="BD132">
        <v>28395618</v>
      </c>
      <c r="BE132">
        <v>27394918</v>
      </c>
      <c r="BF132">
        <v>25917834</v>
      </c>
      <c r="BG132">
        <v>28770180</v>
      </c>
      <c r="BH132">
        <v>33043923</v>
      </c>
      <c r="BI132">
        <v>30817922</v>
      </c>
      <c r="BJ132">
        <v>31450686</v>
      </c>
      <c r="BK132"/>
      <c r="BL132"/>
      <c r="BM132"/>
      <c r="BN132"/>
      <c r="BO132"/>
      <c r="BP132"/>
      <c r="BQ132"/>
      <c r="BR132"/>
      <c r="BS132"/>
      <c r="BT132"/>
      <c r="BU132"/>
    </row>
    <row r="133" spans="1:73" x14ac:dyDescent="0.3">
      <c r="A133" t="s">
        <v>243</v>
      </c>
      <c r="B133">
        <v>93957</v>
      </c>
      <c r="C133">
        <v>84107.49</v>
      </c>
      <c r="D133">
        <v>58900</v>
      </c>
      <c r="E133">
        <v>71216</v>
      </c>
      <c r="F133">
        <v>69338</v>
      </c>
      <c r="G133">
        <v>52377.23</v>
      </c>
      <c r="H133">
        <v>22460</v>
      </c>
      <c r="I133">
        <v>21512</v>
      </c>
      <c r="J133">
        <v>32869</v>
      </c>
      <c r="K133">
        <v>43976.25</v>
      </c>
      <c r="L133">
        <v>32202</v>
      </c>
      <c r="M133">
        <v>38204</v>
      </c>
      <c r="N133">
        <v>42453</v>
      </c>
      <c r="O133">
        <v>50033.760000000002</v>
      </c>
      <c r="P133">
        <v>57951</v>
      </c>
      <c r="Q133">
        <v>74303</v>
      </c>
      <c r="R133">
        <v>112436</v>
      </c>
      <c r="S133">
        <v>64947.82</v>
      </c>
      <c r="T133">
        <v>70553</v>
      </c>
      <c r="U133">
        <v>90025</v>
      </c>
      <c r="V133">
        <v>54414</v>
      </c>
      <c r="W133">
        <v>55653.120000000003</v>
      </c>
      <c r="X133">
        <v>45139</v>
      </c>
      <c r="Y133">
        <v>53717</v>
      </c>
      <c r="Z133">
        <v>84175</v>
      </c>
      <c r="AA133">
        <v>75555.539999999994</v>
      </c>
      <c r="AB133">
        <v>59447</v>
      </c>
      <c r="AC133">
        <v>49289</v>
      </c>
      <c r="AD133">
        <v>45562</v>
      </c>
      <c r="AE133">
        <v>46520.29</v>
      </c>
      <c r="AF133">
        <v>42657</v>
      </c>
      <c r="AG133">
        <v>50589</v>
      </c>
      <c r="AH133">
        <v>64897</v>
      </c>
      <c r="AI133">
        <v>54586.32</v>
      </c>
      <c r="AJ133">
        <v>54357</v>
      </c>
      <c r="AK133">
        <v>61344</v>
      </c>
      <c r="AL133">
        <v>67644</v>
      </c>
      <c r="AM133">
        <v>65045.48</v>
      </c>
      <c r="AN133">
        <v>56740</v>
      </c>
      <c r="AO133">
        <v>152311</v>
      </c>
      <c r="AP133">
        <v>204422</v>
      </c>
      <c r="AQ133">
        <v>209663.48</v>
      </c>
      <c r="AR133">
        <v>181383</v>
      </c>
      <c r="AS133">
        <v>181430</v>
      </c>
      <c r="AT133">
        <v>159971</v>
      </c>
      <c r="AU133">
        <v>146471.91</v>
      </c>
      <c r="AV133">
        <v>120372</v>
      </c>
      <c r="AW133">
        <v>109225</v>
      </c>
      <c r="AX133">
        <v>74568</v>
      </c>
      <c r="AY133">
        <v>54221.64</v>
      </c>
      <c r="AZ133">
        <v>31459</v>
      </c>
      <c r="BA133">
        <v>132602</v>
      </c>
      <c r="BB133">
        <v>120957</v>
      </c>
      <c r="BC133">
        <v>117880.13</v>
      </c>
      <c r="BD133">
        <v>98056</v>
      </c>
      <c r="BE133">
        <v>32030</v>
      </c>
      <c r="BF133">
        <v>48963</v>
      </c>
      <c r="BG133">
        <v>75066</v>
      </c>
      <c r="BH133">
        <v>68521</v>
      </c>
      <c r="BI133">
        <v>66239</v>
      </c>
      <c r="BJ133">
        <v>64822</v>
      </c>
      <c r="BK133"/>
      <c r="BL133"/>
      <c r="BM133"/>
      <c r="BN133"/>
      <c r="BO133"/>
      <c r="BP133"/>
      <c r="BQ133"/>
      <c r="BR133"/>
      <c r="BS133"/>
      <c r="BT133"/>
      <c r="BU133"/>
    </row>
    <row r="134" spans="1:73" x14ac:dyDescent="0.3">
      <c r="A134" t="s">
        <v>244</v>
      </c>
      <c r="B134">
        <v>93834</v>
      </c>
      <c r="C134">
        <v>83982.81</v>
      </c>
      <c r="D134">
        <v>58792</v>
      </c>
      <c r="E134">
        <v>71114</v>
      </c>
      <c r="F134">
        <v>69241</v>
      </c>
      <c r="G134">
        <v>52277.599999999999</v>
      </c>
      <c r="H134">
        <v>22378</v>
      </c>
      <c r="I134">
        <v>21433</v>
      </c>
      <c r="J134">
        <v>32793</v>
      </c>
      <c r="K134">
        <v>43899.61</v>
      </c>
      <c r="L134">
        <v>32129</v>
      </c>
      <c r="M134">
        <v>38128</v>
      </c>
      <c r="N134">
        <v>42379</v>
      </c>
      <c r="O134">
        <v>49962.36</v>
      </c>
      <c r="P134">
        <v>57891</v>
      </c>
      <c r="Q134">
        <v>74241</v>
      </c>
      <c r="R134">
        <v>112373</v>
      </c>
      <c r="S134">
        <v>64883.09</v>
      </c>
      <c r="T134">
        <v>70499</v>
      </c>
      <c r="U134">
        <v>89972</v>
      </c>
      <c r="V134">
        <v>54363</v>
      </c>
      <c r="W134">
        <v>55604.42</v>
      </c>
      <c r="X134">
        <v>45095</v>
      </c>
      <c r="Y134">
        <v>53673</v>
      </c>
      <c r="Z134">
        <v>84129</v>
      </c>
      <c r="AA134">
        <v>75509.3</v>
      </c>
      <c r="AB134">
        <v>59408</v>
      </c>
      <c r="AC134">
        <v>49250</v>
      </c>
      <c r="AD134">
        <v>45523</v>
      </c>
      <c r="AE134">
        <v>46480.24</v>
      </c>
      <c r="AF134">
        <v>42623</v>
      </c>
      <c r="AG134">
        <v>50558</v>
      </c>
      <c r="AH134">
        <v>64866</v>
      </c>
      <c r="AI134">
        <v>54554.86</v>
      </c>
      <c r="AJ134">
        <v>54333</v>
      </c>
      <c r="AK134">
        <v>61318</v>
      </c>
      <c r="AL134">
        <v>67618</v>
      </c>
      <c r="AM134">
        <v>65019.79</v>
      </c>
      <c r="AN134">
        <v>56719</v>
      </c>
      <c r="AO134">
        <v>151900</v>
      </c>
      <c r="AP134">
        <v>204403</v>
      </c>
      <c r="AQ134">
        <v>206121.16</v>
      </c>
      <c r="AR134">
        <v>181370</v>
      </c>
      <c r="AS134">
        <v>181417</v>
      </c>
      <c r="AT134">
        <v>159958</v>
      </c>
      <c r="AU134">
        <v>146456.6</v>
      </c>
      <c r="AV134">
        <v>120362</v>
      </c>
      <c r="AW134">
        <v>109214</v>
      </c>
      <c r="AX134">
        <v>74558</v>
      </c>
      <c r="AY134">
        <v>54211.519999999997</v>
      </c>
      <c r="AZ134">
        <v>31450</v>
      </c>
      <c r="BA134">
        <v>132593</v>
      </c>
      <c r="BB134">
        <v>120948</v>
      </c>
      <c r="BC134">
        <v>117870.39999999999</v>
      </c>
      <c r="BD134">
        <v>98048</v>
      </c>
      <c r="BE134">
        <v>32023</v>
      </c>
      <c r="BF134">
        <v>48963</v>
      </c>
      <c r="BG134">
        <v>75066</v>
      </c>
      <c r="BH134">
        <v>68521</v>
      </c>
      <c r="BI134">
        <v>66239</v>
      </c>
      <c r="BJ134">
        <v>64822</v>
      </c>
      <c r="BK134"/>
      <c r="BL134"/>
      <c r="BM134"/>
      <c r="BN134"/>
      <c r="BO134"/>
      <c r="BP134"/>
      <c r="BQ134"/>
      <c r="BR134"/>
      <c r="BS134"/>
      <c r="BT134"/>
      <c r="BU134"/>
    </row>
    <row r="135" spans="1:73" x14ac:dyDescent="0.3">
      <c r="A135" t="s">
        <v>245</v>
      </c>
      <c r="B135">
        <v>123</v>
      </c>
      <c r="C135">
        <v>124.68</v>
      </c>
      <c r="D135">
        <v>108</v>
      </c>
      <c r="E135">
        <v>102</v>
      </c>
      <c r="F135">
        <v>97</v>
      </c>
      <c r="G135">
        <v>99.63</v>
      </c>
      <c r="H135">
        <v>82</v>
      </c>
      <c r="I135">
        <v>79</v>
      </c>
      <c r="J135">
        <v>76</v>
      </c>
      <c r="K135">
        <v>76.64</v>
      </c>
      <c r="L135">
        <v>73</v>
      </c>
      <c r="M135">
        <v>76</v>
      </c>
      <c r="N135">
        <v>74</v>
      </c>
      <c r="O135">
        <v>71.41</v>
      </c>
      <c r="P135">
        <v>60</v>
      </c>
      <c r="Q135">
        <v>62</v>
      </c>
      <c r="R135">
        <v>63</v>
      </c>
      <c r="S135">
        <v>64.72</v>
      </c>
      <c r="T135">
        <v>54</v>
      </c>
      <c r="U135">
        <v>53</v>
      </c>
      <c r="V135">
        <v>51</v>
      </c>
      <c r="W135">
        <v>48.7</v>
      </c>
      <c r="X135">
        <v>44</v>
      </c>
      <c r="Y135">
        <v>44</v>
      </c>
      <c r="Z135">
        <v>46</v>
      </c>
      <c r="AA135">
        <v>46.24</v>
      </c>
      <c r="AB135">
        <v>39</v>
      </c>
      <c r="AC135">
        <v>39</v>
      </c>
      <c r="AD135">
        <v>39</v>
      </c>
      <c r="AE135">
        <v>40.04</v>
      </c>
      <c r="AF135">
        <v>34</v>
      </c>
      <c r="AG135">
        <v>31</v>
      </c>
      <c r="AH135">
        <v>31</v>
      </c>
      <c r="AI135">
        <v>31.46</v>
      </c>
      <c r="AJ135">
        <v>24</v>
      </c>
      <c r="AK135">
        <v>26</v>
      </c>
      <c r="AL135">
        <v>26</v>
      </c>
      <c r="AM135">
        <v>25.7</v>
      </c>
      <c r="AN135">
        <v>21</v>
      </c>
      <c r="AO135">
        <v>411</v>
      </c>
      <c r="AP135">
        <v>19</v>
      </c>
      <c r="AQ135">
        <v>3542.32</v>
      </c>
      <c r="AR135">
        <v>13</v>
      </c>
      <c r="AS135">
        <v>13</v>
      </c>
      <c r="AT135">
        <v>13</v>
      </c>
      <c r="AU135">
        <v>15.31</v>
      </c>
      <c r="AV135">
        <v>10</v>
      </c>
      <c r="AW135">
        <v>11</v>
      </c>
      <c r="AX135">
        <v>10</v>
      </c>
      <c r="AY135">
        <v>10.119999999999999</v>
      </c>
      <c r="AZ135">
        <v>9</v>
      </c>
      <c r="BA135">
        <v>9</v>
      </c>
      <c r="BB135">
        <v>9</v>
      </c>
      <c r="BC135">
        <v>9.74</v>
      </c>
      <c r="BD135">
        <v>8</v>
      </c>
      <c r="BE135">
        <v>7</v>
      </c>
      <c r="BF135">
        <v>0</v>
      </c>
      <c r="BG135">
        <v>0</v>
      </c>
      <c r="BH135">
        <v>0</v>
      </c>
      <c r="BI135">
        <v>0</v>
      </c>
      <c r="BJ135">
        <v>0</v>
      </c>
      <c r="BK135"/>
      <c r="BL135"/>
      <c r="BM135"/>
      <c r="BN135"/>
      <c r="BO135"/>
      <c r="BP135"/>
      <c r="BQ135"/>
      <c r="BR135"/>
      <c r="BS135"/>
      <c r="BT135"/>
      <c r="BU135"/>
    </row>
    <row r="136" spans="1:73" x14ac:dyDescent="0.3">
      <c r="A136" t="s">
        <v>246</v>
      </c>
      <c r="B136">
        <v>6030717</v>
      </c>
      <c r="C136">
        <v>6463456.8700000001</v>
      </c>
      <c r="D136">
        <v>6132381</v>
      </c>
      <c r="E136">
        <v>5373915</v>
      </c>
      <c r="F136">
        <v>5253129</v>
      </c>
      <c r="G136">
        <v>6827948.46</v>
      </c>
      <c r="H136">
        <v>5010617</v>
      </c>
      <c r="I136">
        <v>5224269</v>
      </c>
      <c r="J136">
        <v>4790420</v>
      </c>
      <c r="K136">
        <v>5181248.3499999996</v>
      </c>
      <c r="L136">
        <v>5466550</v>
      </c>
      <c r="M136">
        <v>4888055</v>
      </c>
      <c r="N136">
        <v>4787011</v>
      </c>
      <c r="O136">
        <v>5296947.2300000004</v>
      </c>
      <c r="P136">
        <v>5251591</v>
      </c>
      <c r="Q136">
        <v>4796823</v>
      </c>
      <c r="R136">
        <v>4465610</v>
      </c>
      <c r="S136">
        <v>5005008.55</v>
      </c>
      <c r="T136">
        <v>4941596</v>
      </c>
      <c r="U136">
        <v>4701357</v>
      </c>
      <c r="V136">
        <v>4339655</v>
      </c>
      <c r="W136">
        <v>4612990.4800000004</v>
      </c>
      <c r="X136">
        <v>4923553</v>
      </c>
      <c r="Y136">
        <v>4464309</v>
      </c>
      <c r="Z136">
        <v>4094488</v>
      </c>
      <c r="AA136">
        <v>4335431.79</v>
      </c>
      <c r="AB136">
        <v>4297996</v>
      </c>
      <c r="AC136">
        <v>4573992</v>
      </c>
      <c r="AD136">
        <v>3712618</v>
      </c>
      <c r="AE136">
        <v>3745277.02</v>
      </c>
      <c r="AF136">
        <v>3630498</v>
      </c>
      <c r="AG136">
        <v>3333320</v>
      </c>
      <c r="AH136">
        <v>3162157</v>
      </c>
      <c r="AI136">
        <v>3532267.8</v>
      </c>
      <c r="AJ136">
        <v>3338085</v>
      </c>
      <c r="AK136">
        <v>3126178</v>
      </c>
      <c r="AL136">
        <v>2923276</v>
      </c>
      <c r="AM136">
        <v>3500872.29</v>
      </c>
      <c r="AN136">
        <v>3748413</v>
      </c>
      <c r="AO136">
        <v>2326848</v>
      </c>
      <c r="AP136">
        <v>2258403</v>
      </c>
      <c r="AQ136">
        <v>2375219</v>
      </c>
      <c r="AR136">
        <v>2540123</v>
      </c>
      <c r="AS136">
        <v>1934688</v>
      </c>
      <c r="AT136">
        <v>1492490</v>
      </c>
      <c r="AU136">
        <v>1066243.72</v>
      </c>
      <c r="AV136">
        <v>1595604</v>
      </c>
      <c r="AW136">
        <v>1590375</v>
      </c>
      <c r="AX136">
        <v>1610751</v>
      </c>
      <c r="AY136">
        <v>1744138.84</v>
      </c>
      <c r="AZ136">
        <v>1417359</v>
      </c>
      <c r="BA136">
        <v>1307115</v>
      </c>
      <c r="BB136">
        <v>1321883</v>
      </c>
      <c r="BC136">
        <v>1447914.82</v>
      </c>
      <c r="BD136">
        <v>1186110</v>
      </c>
      <c r="BE136">
        <v>1145514</v>
      </c>
      <c r="BF136">
        <v>1307386</v>
      </c>
      <c r="BG136">
        <v>1363006</v>
      </c>
      <c r="BH136">
        <v>1107407</v>
      </c>
      <c r="BI136">
        <v>1178089</v>
      </c>
      <c r="BJ136">
        <v>1207163</v>
      </c>
      <c r="BK136"/>
      <c r="BL136"/>
      <c r="BM136"/>
      <c r="BN136"/>
      <c r="BO136"/>
      <c r="BP136"/>
      <c r="BQ136"/>
      <c r="BR136"/>
      <c r="BS136"/>
      <c r="BT136"/>
      <c r="BU136"/>
    </row>
    <row r="137" spans="1:73" x14ac:dyDescent="0.3">
      <c r="A137" t="s">
        <v>247</v>
      </c>
      <c r="B137">
        <v>222019790</v>
      </c>
      <c r="C137">
        <v>225410440.84</v>
      </c>
      <c r="D137">
        <v>213808154</v>
      </c>
      <c r="E137">
        <v>213655473</v>
      </c>
      <c r="F137">
        <v>199731151</v>
      </c>
      <c r="G137">
        <v>186106443.09</v>
      </c>
      <c r="H137">
        <v>130320002</v>
      </c>
      <c r="I137">
        <v>137391443</v>
      </c>
      <c r="J137">
        <v>133371872</v>
      </c>
      <c r="K137">
        <v>137047950.99000001</v>
      </c>
      <c r="L137">
        <v>135488772</v>
      </c>
      <c r="M137">
        <v>128027320</v>
      </c>
      <c r="N137">
        <v>145799976</v>
      </c>
      <c r="O137">
        <v>147857606.53</v>
      </c>
      <c r="P137">
        <v>141072248</v>
      </c>
      <c r="Q137">
        <v>143266840</v>
      </c>
      <c r="R137">
        <v>138895714</v>
      </c>
      <c r="S137">
        <v>139573395.33000001</v>
      </c>
      <c r="T137">
        <v>130494486</v>
      </c>
      <c r="U137">
        <v>129706280</v>
      </c>
      <c r="V137">
        <v>128045872</v>
      </c>
      <c r="W137">
        <v>128033296.77</v>
      </c>
      <c r="X137">
        <v>123210520</v>
      </c>
      <c r="Y137">
        <v>120651938</v>
      </c>
      <c r="Z137">
        <v>117507495</v>
      </c>
      <c r="AA137">
        <v>115514373.23999999</v>
      </c>
      <c r="AB137">
        <v>112999484</v>
      </c>
      <c r="AC137">
        <v>114620958</v>
      </c>
      <c r="AD137">
        <v>108726947</v>
      </c>
      <c r="AE137">
        <v>106399352.56999999</v>
      </c>
      <c r="AF137">
        <v>100037019</v>
      </c>
      <c r="AG137">
        <v>100676161</v>
      </c>
      <c r="AH137">
        <v>98780706</v>
      </c>
      <c r="AI137">
        <v>98577658.849999994</v>
      </c>
      <c r="AJ137">
        <v>91064860</v>
      </c>
      <c r="AK137">
        <v>92132640</v>
      </c>
      <c r="AL137">
        <v>89148937</v>
      </c>
      <c r="AM137">
        <v>91979850.560000002</v>
      </c>
      <c r="AN137">
        <v>86155705</v>
      </c>
      <c r="AO137">
        <v>53561093</v>
      </c>
      <c r="AP137">
        <v>52901939</v>
      </c>
      <c r="AQ137">
        <v>54153721.960000001</v>
      </c>
      <c r="AR137">
        <v>51225042</v>
      </c>
      <c r="AS137">
        <v>47731327</v>
      </c>
      <c r="AT137">
        <v>44666924</v>
      </c>
      <c r="AU137">
        <v>40372800.539999999</v>
      </c>
      <c r="AV137">
        <v>41762314</v>
      </c>
      <c r="AW137">
        <v>40682579</v>
      </c>
      <c r="AX137">
        <v>38855784</v>
      </c>
      <c r="AY137">
        <v>38296476.960000001</v>
      </c>
      <c r="AZ137">
        <v>34734088</v>
      </c>
      <c r="BA137">
        <v>34628197</v>
      </c>
      <c r="BB137">
        <v>33424788</v>
      </c>
      <c r="BC137">
        <v>32234348.670000002</v>
      </c>
      <c r="BD137">
        <v>29679784</v>
      </c>
      <c r="BE137">
        <v>28572462</v>
      </c>
      <c r="BF137">
        <v>27274183</v>
      </c>
      <c r="BG137">
        <v>30208252</v>
      </c>
      <c r="BH137">
        <v>34219851</v>
      </c>
      <c r="BI137">
        <v>32062250</v>
      </c>
      <c r="BJ137">
        <v>32722671</v>
      </c>
      <c r="BK137"/>
      <c r="BL137"/>
      <c r="BM137"/>
      <c r="BN137"/>
      <c r="BO137"/>
      <c r="BP137"/>
      <c r="BQ137"/>
      <c r="BR137"/>
      <c r="BS137"/>
      <c r="BT137"/>
      <c r="BU137"/>
    </row>
    <row r="138" spans="1:73" x14ac:dyDescent="0.3">
      <c r="A138" t="s">
        <v>248</v>
      </c>
      <c r="B138"/>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row>
    <row r="139" spans="1:73" x14ac:dyDescent="0.3">
      <c r="A139" t="s">
        <v>249</v>
      </c>
      <c r="B139">
        <v>168982593</v>
      </c>
      <c r="C139">
        <v>171614504.36000001</v>
      </c>
      <c r="D139">
        <v>162428679</v>
      </c>
      <c r="E139">
        <v>164469840</v>
      </c>
      <c r="F139">
        <v>152586691</v>
      </c>
      <c r="G139">
        <v>140462806.69999999</v>
      </c>
      <c r="H139">
        <v>99023321</v>
      </c>
      <c r="I139">
        <v>104082818</v>
      </c>
      <c r="J139">
        <v>101269499</v>
      </c>
      <c r="K139">
        <v>103009578.81</v>
      </c>
      <c r="L139">
        <v>101422483</v>
      </c>
      <c r="M139">
        <v>96659238</v>
      </c>
      <c r="N139">
        <v>109788727</v>
      </c>
      <c r="O139">
        <v>110138600.89</v>
      </c>
      <c r="P139">
        <v>104585596</v>
      </c>
      <c r="Q139">
        <v>107180802</v>
      </c>
      <c r="R139">
        <v>104244085</v>
      </c>
      <c r="S139">
        <v>104120052.86</v>
      </c>
      <c r="T139">
        <v>97474391</v>
      </c>
      <c r="U139">
        <v>97508629</v>
      </c>
      <c r="V139">
        <v>96214167</v>
      </c>
      <c r="W139">
        <v>95492591.769999996</v>
      </c>
      <c r="X139">
        <v>91742078</v>
      </c>
      <c r="Y139">
        <v>90333235</v>
      </c>
      <c r="Z139">
        <v>88434390</v>
      </c>
      <c r="AA139">
        <v>86800357.959999993</v>
      </c>
      <c r="AB139">
        <v>84599591</v>
      </c>
      <c r="AC139">
        <v>86035371</v>
      </c>
      <c r="AD139">
        <v>82252728</v>
      </c>
      <c r="AE139">
        <v>80190984.370000005</v>
      </c>
      <c r="AF139">
        <v>75068073</v>
      </c>
      <c r="AG139">
        <v>76134726</v>
      </c>
      <c r="AH139">
        <v>75124884</v>
      </c>
      <c r="AI139">
        <v>74419302.129999995</v>
      </c>
      <c r="AJ139">
        <v>68841769</v>
      </c>
      <c r="AK139">
        <v>70030538</v>
      </c>
      <c r="AL139">
        <v>68151816</v>
      </c>
      <c r="AM139">
        <v>70474869.730000004</v>
      </c>
      <c r="AN139">
        <v>65137805</v>
      </c>
      <c r="AO139">
        <v>37655206</v>
      </c>
      <c r="AP139">
        <v>37388877</v>
      </c>
      <c r="AQ139">
        <v>38418391.670000002</v>
      </c>
      <c r="AR139">
        <v>35981672</v>
      </c>
      <c r="AS139">
        <v>33724856</v>
      </c>
      <c r="AT139">
        <v>31966248</v>
      </c>
      <c r="AU139">
        <v>29652526.469999999</v>
      </c>
      <c r="AV139">
        <v>29934076</v>
      </c>
      <c r="AW139">
        <v>29317441</v>
      </c>
      <c r="AX139">
        <v>27958524</v>
      </c>
      <c r="AY139">
        <v>26846817.199999999</v>
      </c>
      <c r="AZ139">
        <v>24302607</v>
      </c>
      <c r="BA139">
        <v>24179394</v>
      </c>
      <c r="BB139">
        <v>23508220</v>
      </c>
      <c r="BC139">
        <v>22653316.27</v>
      </c>
      <c r="BD139">
        <v>20835831</v>
      </c>
      <c r="BE139">
        <v>20099355</v>
      </c>
      <c r="BF139">
        <v>19129633</v>
      </c>
      <c r="BG139">
        <v>21650557</v>
      </c>
      <c r="BH139">
        <v>25160698</v>
      </c>
      <c r="BI139">
        <v>23352368</v>
      </c>
      <c r="BJ139">
        <v>24190319</v>
      </c>
      <c r="BK139"/>
      <c r="BL139"/>
      <c r="BM139"/>
      <c r="BN139"/>
      <c r="BO139"/>
      <c r="BP139"/>
      <c r="BQ139"/>
      <c r="BR139"/>
      <c r="BS139"/>
      <c r="BT139"/>
      <c r="BU139"/>
    </row>
    <row r="140" spans="1:73" x14ac:dyDescent="0.3">
      <c r="A140" t="s">
        <v>250</v>
      </c>
      <c r="B140">
        <v>43177853</v>
      </c>
      <c r="C140">
        <v>44398452.990000002</v>
      </c>
      <c r="D140">
        <v>41916333</v>
      </c>
      <c r="E140">
        <v>40804449</v>
      </c>
      <c r="F140">
        <v>38294644</v>
      </c>
      <c r="G140">
        <v>36609559.57</v>
      </c>
      <c r="H140">
        <v>26602329</v>
      </c>
      <c r="I140">
        <v>27437832</v>
      </c>
      <c r="J140">
        <v>26217141</v>
      </c>
      <c r="K140">
        <v>27231871.879999999</v>
      </c>
      <c r="L140">
        <v>27306687</v>
      </c>
      <c r="M140">
        <v>26012794</v>
      </c>
      <c r="N140">
        <v>27306845</v>
      </c>
      <c r="O140">
        <v>28863883.68</v>
      </c>
      <c r="P140">
        <v>28029324</v>
      </c>
      <c r="Q140">
        <v>28848813</v>
      </c>
      <c r="R140">
        <v>25820044</v>
      </c>
      <c r="S140">
        <v>27189019.210000001</v>
      </c>
      <c r="T140">
        <v>24997645</v>
      </c>
      <c r="U140">
        <v>24604230</v>
      </c>
      <c r="V140">
        <v>23404237</v>
      </c>
      <c r="W140">
        <v>24254353.609999999</v>
      </c>
      <c r="X140">
        <v>23624495</v>
      </c>
      <c r="Y140">
        <v>22744305</v>
      </c>
      <c r="Z140">
        <v>21278575</v>
      </c>
      <c r="AA140">
        <v>21512510.09</v>
      </c>
      <c r="AB140">
        <v>21283051</v>
      </c>
      <c r="AC140">
        <v>21450813</v>
      </c>
      <c r="AD140">
        <v>19419678</v>
      </c>
      <c r="AE140">
        <v>19455409.170000002</v>
      </c>
      <c r="AF140">
        <v>18906220</v>
      </c>
      <c r="AG140">
        <v>18454078</v>
      </c>
      <c r="AH140">
        <v>17085459</v>
      </c>
      <c r="AI140">
        <v>18761026.390000001</v>
      </c>
      <c r="AJ140">
        <v>16732864</v>
      </c>
      <c r="AK140">
        <v>16885322</v>
      </c>
      <c r="AL140">
        <v>16448807</v>
      </c>
      <c r="AM140">
        <v>17668209.390000001</v>
      </c>
      <c r="AN140">
        <v>16435557</v>
      </c>
      <c r="AO140">
        <v>12623922</v>
      </c>
      <c r="AP140">
        <v>11581524</v>
      </c>
      <c r="AQ140">
        <v>12239973.279999999</v>
      </c>
      <c r="AR140">
        <v>11538260</v>
      </c>
      <c r="AS140">
        <v>10525305</v>
      </c>
      <c r="AT140">
        <v>9070208</v>
      </c>
      <c r="AU140">
        <v>8640926.4299999997</v>
      </c>
      <c r="AV140">
        <v>8861044</v>
      </c>
      <c r="AW140">
        <v>8292511</v>
      </c>
      <c r="AX140">
        <v>7932297</v>
      </c>
      <c r="AY140">
        <v>9094414.6600000001</v>
      </c>
      <c r="AZ140">
        <v>8104545</v>
      </c>
      <c r="BA140">
        <v>7978324</v>
      </c>
      <c r="BB140">
        <v>7545002</v>
      </c>
      <c r="BC140">
        <v>8178802.79</v>
      </c>
      <c r="BD140">
        <v>6851477</v>
      </c>
      <c r="BE140">
        <v>6669942</v>
      </c>
      <c r="BF140">
        <v>6305166</v>
      </c>
      <c r="BG140">
        <v>7773556</v>
      </c>
      <c r="BH140">
        <v>8184598</v>
      </c>
      <c r="BI140">
        <v>7957131</v>
      </c>
      <c r="BJ140">
        <v>7152108</v>
      </c>
      <c r="BK140"/>
      <c r="BL140"/>
      <c r="BM140"/>
      <c r="BN140"/>
      <c r="BO140"/>
      <c r="BP140"/>
      <c r="BQ140"/>
      <c r="BR140"/>
      <c r="BS140"/>
      <c r="BT140"/>
      <c r="BU140"/>
    </row>
    <row r="141" spans="1:73" x14ac:dyDescent="0.3">
      <c r="A141" t="s">
        <v>251</v>
      </c>
      <c r="B141">
        <v>36297666</v>
      </c>
      <c r="C141">
        <v>36922402.560000002</v>
      </c>
      <c r="D141">
        <v>34573170</v>
      </c>
      <c r="E141">
        <v>33640717</v>
      </c>
      <c r="F141">
        <v>31614785</v>
      </c>
      <c r="G141">
        <v>29760087.379999999</v>
      </c>
      <c r="H141">
        <v>22469496</v>
      </c>
      <c r="I141">
        <v>23338931</v>
      </c>
      <c r="J141">
        <v>22111956</v>
      </c>
      <c r="K141">
        <v>23181756.809999999</v>
      </c>
      <c r="L141">
        <v>23032080</v>
      </c>
      <c r="M141">
        <v>22042799</v>
      </c>
      <c r="N141">
        <v>22878915</v>
      </c>
      <c r="O141">
        <v>24046681.350000001</v>
      </c>
      <c r="P141">
        <v>23638917</v>
      </c>
      <c r="Q141">
        <v>23869872</v>
      </c>
      <c r="R141">
        <v>21834905</v>
      </c>
      <c r="S141">
        <v>22706258.989999998</v>
      </c>
      <c r="T141">
        <v>21170349</v>
      </c>
      <c r="U141">
        <v>20770693</v>
      </c>
      <c r="V141">
        <v>19838773</v>
      </c>
      <c r="W141">
        <v>20305500.359999999</v>
      </c>
      <c r="X141">
        <v>20003348</v>
      </c>
      <c r="Y141">
        <v>19150619</v>
      </c>
      <c r="Z141">
        <v>17840384</v>
      </c>
      <c r="AA141">
        <v>18182706.100000001</v>
      </c>
      <c r="AB141">
        <v>18063436</v>
      </c>
      <c r="AC141">
        <v>18435327</v>
      </c>
      <c r="AD141">
        <v>16509115</v>
      </c>
      <c r="AE141">
        <v>16379404.73</v>
      </c>
      <c r="AF141">
        <v>15994853</v>
      </c>
      <c r="AG141">
        <v>15481647</v>
      </c>
      <c r="AH141">
        <v>14153287</v>
      </c>
      <c r="AI141">
        <v>15758619.890000001</v>
      </c>
      <c r="AJ141">
        <v>13913869</v>
      </c>
      <c r="AK141">
        <v>14133158</v>
      </c>
      <c r="AL141">
        <v>12262903</v>
      </c>
      <c r="AM141">
        <v>13343917.699999999</v>
      </c>
      <c r="AN141">
        <v>12773097</v>
      </c>
      <c r="AO141">
        <v>10551328</v>
      </c>
      <c r="AP141">
        <v>9736244</v>
      </c>
      <c r="AQ141">
        <v>10096698.83</v>
      </c>
      <c r="AR141">
        <v>9747647</v>
      </c>
      <c r="AS141">
        <v>8924611</v>
      </c>
      <c r="AT141">
        <v>7492022</v>
      </c>
      <c r="AU141">
        <v>6809280.0899999999</v>
      </c>
      <c r="AV141">
        <v>7120128</v>
      </c>
      <c r="AW141">
        <v>6906899</v>
      </c>
      <c r="AX141">
        <v>6297196</v>
      </c>
      <c r="AY141">
        <v>6902481.8899999997</v>
      </c>
      <c r="AZ141">
        <v>5997966</v>
      </c>
      <c r="BA141">
        <v>5829805</v>
      </c>
      <c r="BB141">
        <v>5470380</v>
      </c>
      <c r="BC141">
        <v>5825006.0199999996</v>
      </c>
      <c r="BD141">
        <v>5119062</v>
      </c>
      <c r="BE141">
        <v>4978867</v>
      </c>
      <c r="BF141">
        <v>0</v>
      </c>
      <c r="BG141">
        <v>0</v>
      </c>
      <c r="BH141">
        <v>0</v>
      </c>
      <c r="BI141">
        <v>0</v>
      </c>
      <c r="BJ141">
        <v>0</v>
      </c>
      <c r="BK141"/>
      <c r="BL141"/>
      <c r="BM141"/>
      <c r="BN141"/>
      <c r="BO141"/>
      <c r="BP141"/>
      <c r="BQ141"/>
      <c r="BR141"/>
      <c r="BS141"/>
      <c r="BT141"/>
      <c r="BU141"/>
    </row>
    <row r="142" spans="1:73" x14ac:dyDescent="0.3">
      <c r="A142" t="s">
        <v>252</v>
      </c>
      <c r="B142">
        <v>6880187</v>
      </c>
      <c r="C142">
        <v>7476050.4299999997</v>
      </c>
      <c r="D142">
        <v>7343163</v>
      </c>
      <c r="E142">
        <v>7163732</v>
      </c>
      <c r="F142">
        <v>6679859</v>
      </c>
      <c r="G142">
        <v>6849472.2000000002</v>
      </c>
      <c r="H142">
        <v>4132833</v>
      </c>
      <c r="I142">
        <v>4098901</v>
      </c>
      <c r="J142">
        <v>4105185</v>
      </c>
      <c r="K142">
        <v>4050115.07</v>
      </c>
      <c r="L142">
        <v>4274607</v>
      </c>
      <c r="M142">
        <v>3969995</v>
      </c>
      <c r="N142">
        <v>4427930</v>
      </c>
      <c r="O142">
        <v>4817202.34</v>
      </c>
      <c r="P142">
        <v>4390407</v>
      </c>
      <c r="Q142">
        <v>4978941</v>
      </c>
      <c r="R142">
        <v>3985139</v>
      </c>
      <c r="S142">
        <v>4482760.22</v>
      </c>
      <c r="T142">
        <v>3827296</v>
      </c>
      <c r="U142">
        <v>3833537</v>
      </c>
      <c r="V142">
        <v>3565464</v>
      </c>
      <c r="W142">
        <v>3948853.25</v>
      </c>
      <c r="X142">
        <v>3621147</v>
      </c>
      <c r="Y142">
        <v>3593686</v>
      </c>
      <c r="Z142">
        <v>3438191</v>
      </c>
      <c r="AA142">
        <v>3329803.99</v>
      </c>
      <c r="AB142">
        <v>3219615</v>
      </c>
      <c r="AC142">
        <v>3015486</v>
      </c>
      <c r="AD142">
        <v>2910563</v>
      </c>
      <c r="AE142">
        <v>3076004.44</v>
      </c>
      <c r="AF142">
        <v>2911367</v>
      </c>
      <c r="AG142">
        <v>2972431</v>
      </c>
      <c r="AH142">
        <v>2932172</v>
      </c>
      <c r="AI142">
        <v>3002406.5</v>
      </c>
      <c r="AJ142">
        <v>2818995</v>
      </c>
      <c r="AK142">
        <v>2752164</v>
      </c>
      <c r="AL142">
        <v>4185904</v>
      </c>
      <c r="AM142">
        <v>4324291.6900000004</v>
      </c>
      <c r="AN142">
        <v>3662460</v>
      </c>
      <c r="AO142">
        <v>2072594</v>
      </c>
      <c r="AP142">
        <v>1845280</v>
      </c>
      <c r="AQ142">
        <v>2143274.4500000002</v>
      </c>
      <c r="AR142">
        <v>1790613</v>
      </c>
      <c r="AS142">
        <v>1600694</v>
      </c>
      <c r="AT142">
        <v>1578186</v>
      </c>
      <c r="AU142">
        <v>1831646.34</v>
      </c>
      <c r="AV142">
        <v>1740916</v>
      </c>
      <c r="AW142">
        <v>1385612</v>
      </c>
      <c r="AX142">
        <v>1635101</v>
      </c>
      <c r="AY142">
        <v>2191932.77</v>
      </c>
      <c r="AZ142">
        <v>2106579</v>
      </c>
      <c r="BA142">
        <v>2148519</v>
      </c>
      <c r="BB142">
        <v>2074622</v>
      </c>
      <c r="BC142">
        <v>2353796.77</v>
      </c>
      <c r="BD142">
        <v>1732415</v>
      </c>
      <c r="BE142">
        <v>1691075</v>
      </c>
      <c r="BF142">
        <v>0</v>
      </c>
      <c r="BG142">
        <v>0</v>
      </c>
      <c r="BH142">
        <v>0</v>
      </c>
      <c r="BI142">
        <v>0</v>
      </c>
      <c r="BJ142">
        <v>0</v>
      </c>
      <c r="BK142"/>
      <c r="BL142"/>
      <c r="BM142"/>
      <c r="BN142"/>
      <c r="BO142"/>
      <c r="BP142"/>
      <c r="BQ142"/>
      <c r="BR142"/>
      <c r="BS142"/>
      <c r="BT142"/>
      <c r="BU142"/>
    </row>
    <row r="143" spans="1:73" x14ac:dyDescent="0.3">
      <c r="A143" t="s">
        <v>253</v>
      </c>
      <c r="B143">
        <v>0</v>
      </c>
      <c r="C143">
        <v>0</v>
      </c>
      <c r="D143">
        <v>0</v>
      </c>
      <c r="E143">
        <v>0</v>
      </c>
      <c r="F143">
        <v>0</v>
      </c>
      <c r="G143">
        <v>0</v>
      </c>
      <c r="H143">
        <v>0</v>
      </c>
      <c r="I143">
        <v>0</v>
      </c>
      <c r="J143">
        <v>0</v>
      </c>
      <c r="K143">
        <v>0</v>
      </c>
      <c r="L143">
        <v>0</v>
      </c>
      <c r="M143">
        <v>0</v>
      </c>
      <c r="N143">
        <v>0</v>
      </c>
      <c r="O143">
        <v>0</v>
      </c>
      <c r="P143">
        <v>0</v>
      </c>
      <c r="Q143">
        <v>0</v>
      </c>
      <c r="R143">
        <v>0</v>
      </c>
      <c r="S143">
        <v>0</v>
      </c>
      <c r="T143">
        <v>0</v>
      </c>
      <c r="U143">
        <v>0</v>
      </c>
      <c r="V143">
        <v>0</v>
      </c>
      <c r="W143">
        <v>0</v>
      </c>
      <c r="X143">
        <v>0</v>
      </c>
      <c r="Y143">
        <v>0</v>
      </c>
      <c r="Z143">
        <v>0</v>
      </c>
      <c r="AA143">
        <v>0</v>
      </c>
      <c r="AB143">
        <v>0</v>
      </c>
      <c r="AC143">
        <v>0</v>
      </c>
      <c r="AD143">
        <v>0</v>
      </c>
      <c r="AE143">
        <v>0</v>
      </c>
      <c r="AF143">
        <v>0</v>
      </c>
      <c r="AG143">
        <v>0</v>
      </c>
      <c r="AH143">
        <v>0</v>
      </c>
      <c r="AI143">
        <v>0</v>
      </c>
      <c r="AJ143">
        <v>0</v>
      </c>
      <c r="AK143">
        <v>0</v>
      </c>
      <c r="AL143">
        <v>0</v>
      </c>
      <c r="AM143">
        <v>0</v>
      </c>
      <c r="AN143">
        <v>0</v>
      </c>
      <c r="AO143">
        <v>0</v>
      </c>
      <c r="AP143">
        <v>0</v>
      </c>
      <c r="AQ143">
        <v>62064.15</v>
      </c>
      <c r="AR143">
        <v>76860</v>
      </c>
      <c r="AS143">
        <v>126754</v>
      </c>
      <c r="AT143">
        <v>96861</v>
      </c>
      <c r="AU143">
        <v>53214.68</v>
      </c>
      <c r="AV143">
        <v>54529</v>
      </c>
      <c r="AW143">
        <v>130668</v>
      </c>
      <c r="AX143">
        <v>67241</v>
      </c>
      <c r="AY143">
        <v>69133.48</v>
      </c>
      <c r="AZ143">
        <v>66508</v>
      </c>
      <c r="BA143">
        <v>63978</v>
      </c>
      <c r="BB143">
        <v>60761</v>
      </c>
      <c r="BC143">
        <v>-114189.02</v>
      </c>
      <c r="BD143">
        <v>118991</v>
      </c>
      <c r="BE143">
        <v>118032</v>
      </c>
      <c r="BF143">
        <v>118819</v>
      </c>
      <c r="BG143">
        <v>2159</v>
      </c>
      <c r="BH143">
        <v>2162</v>
      </c>
      <c r="BI143">
        <v>2160</v>
      </c>
      <c r="BJ143">
        <v>2160</v>
      </c>
      <c r="BK143"/>
      <c r="BL143"/>
      <c r="BM143"/>
      <c r="BN143"/>
      <c r="BO143"/>
      <c r="BP143"/>
      <c r="BQ143"/>
      <c r="BR143"/>
      <c r="BS143"/>
      <c r="BT143"/>
      <c r="BU143"/>
    </row>
    <row r="144" spans="1:73" x14ac:dyDescent="0.3">
      <c r="A144" t="s">
        <v>254</v>
      </c>
      <c r="B144">
        <v>0</v>
      </c>
      <c r="C144">
        <v>0</v>
      </c>
      <c r="D144">
        <v>0</v>
      </c>
      <c r="E144">
        <v>0</v>
      </c>
      <c r="F144">
        <v>0</v>
      </c>
      <c r="G144">
        <v>1789771.59</v>
      </c>
      <c r="H144">
        <v>0</v>
      </c>
      <c r="I144">
        <v>0</v>
      </c>
      <c r="J144">
        <v>0</v>
      </c>
      <c r="K144">
        <v>0</v>
      </c>
      <c r="L144">
        <v>0</v>
      </c>
      <c r="M144">
        <v>0</v>
      </c>
      <c r="N144">
        <v>0</v>
      </c>
      <c r="O144">
        <v>0</v>
      </c>
      <c r="P144">
        <v>0</v>
      </c>
      <c r="Q144">
        <v>0</v>
      </c>
      <c r="R144">
        <v>0</v>
      </c>
      <c r="S144">
        <v>0</v>
      </c>
      <c r="T144">
        <v>0</v>
      </c>
      <c r="U144">
        <v>0</v>
      </c>
      <c r="V144">
        <v>0</v>
      </c>
      <c r="W144">
        <v>0</v>
      </c>
      <c r="X144">
        <v>0</v>
      </c>
      <c r="Y144">
        <v>0</v>
      </c>
      <c r="Z144">
        <v>0</v>
      </c>
      <c r="AA144">
        <v>0</v>
      </c>
      <c r="AB144">
        <v>0</v>
      </c>
      <c r="AC144">
        <v>0</v>
      </c>
      <c r="AD144">
        <v>0</v>
      </c>
      <c r="AE144">
        <v>0</v>
      </c>
      <c r="AF144">
        <v>0</v>
      </c>
      <c r="AG144">
        <v>0</v>
      </c>
      <c r="AH144">
        <v>0</v>
      </c>
      <c r="AI144">
        <v>0</v>
      </c>
      <c r="AJ144">
        <v>0</v>
      </c>
      <c r="AK144">
        <v>0</v>
      </c>
      <c r="AL144">
        <v>0</v>
      </c>
      <c r="AM144">
        <v>0</v>
      </c>
      <c r="AN144">
        <v>0</v>
      </c>
      <c r="AO144">
        <v>0</v>
      </c>
      <c r="AP144">
        <v>0</v>
      </c>
      <c r="AQ144">
        <v>0</v>
      </c>
      <c r="AR144">
        <v>0</v>
      </c>
      <c r="AS144">
        <v>0</v>
      </c>
      <c r="AT144">
        <v>0</v>
      </c>
      <c r="AU144">
        <v>0</v>
      </c>
      <c r="AV144">
        <v>0</v>
      </c>
      <c r="AW144">
        <v>0</v>
      </c>
      <c r="AX144">
        <v>0</v>
      </c>
      <c r="AY144">
        <v>0</v>
      </c>
      <c r="AZ144">
        <v>0</v>
      </c>
      <c r="BA144">
        <v>0</v>
      </c>
      <c r="BB144">
        <v>0</v>
      </c>
      <c r="BC144">
        <v>0</v>
      </c>
      <c r="BD144">
        <v>0</v>
      </c>
      <c r="BE144">
        <v>0</v>
      </c>
      <c r="BF144">
        <v>0</v>
      </c>
      <c r="BG144">
        <v>0</v>
      </c>
      <c r="BH144">
        <v>0</v>
      </c>
      <c r="BI144">
        <v>0</v>
      </c>
      <c r="BJ144">
        <v>0</v>
      </c>
      <c r="BK144"/>
      <c r="BL144"/>
      <c r="BM144"/>
      <c r="BN144"/>
      <c r="BO144"/>
      <c r="BP144"/>
      <c r="BQ144"/>
      <c r="BR144"/>
      <c r="BS144"/>
      <c r="BT144"/>
      <c r="BU144"/>
    </row>
    <row r="145" spans="1:73" x14ac:dyDescent="0.3">
      <c r="A145" t="s">
        <v>255</v>
      </c>
      <c r="B145">
        <v>212160446</v>
      </c>
      <c r="C145">
        <v>216012957.34999999</v>
      </c>
      <c r="D145">
        <v>204345012</v>
      </c>
      <c r="E145">
        <v>205274289</v>
      </c>
      <c r="F145">
        <v>190881335</v>
      </c>
      <c r="G145">
        <v>184231452.63999999</v>
      </c>
      <c r="H145">
        <v>125625650</v>
      </c>
      <c r="I145">
        <v>131520650</v>
      </c>
      <c r="J145">
        <v>127486640</v>
      </c>
      <c r="K145">
        <v>130241450.69</v>
      </c>
      <c r="L145">
        <v>128729170</v>
      </c>
      <c r="M145">
        <v>122672032</v>
      </c>
      <c r="N145">
        <v>137095572</v>
      </c>
      <c r="O145">
        <v>139002484.56999999</v>
      </c>
      <c r="P145">
        <v>132614920</v>
      </c>
      <c r="Q145">
        <v>136029615</v>
      </c>
      <c r="R145">
        <v>130064129</v>
      </c>
      <c r="S145">
        <v>131309072.06999999</v>
      </c>
      <c r="T145">
        <v>122472036</v>
      </c>
      <c r="U145">
        <v>122112859</v>
      </c>
      <c r="V145">
        <v>119618404</v>
      </c>
      <c r="W145">
        <v>119746945.38</v>
      </c>
      <c r="X145">
        <v>115366573</v>
      </c>
      <c r="Y145">
        <v>113077540</v>
      </c>
      <c r="Z145">
        <v>109712965</v>
      </c>
      <c r="AA145">
        <v>108312868.05</v>
      </c>
      <c r="AB145">
        <v>105882642</v>
      </c>
      <c r="AC145">
        <v>107486184</v>
      </c>
      <c r="AD145">
        <v>101672406</v>
      </c>
      <c r="AE145">
        <v>99646393.540000007</v>
      </c>
      <c r="AF145">
        <v>93974293</v>
      </c>
      <c r="AG145">
        <v>94588804</v>
      </c>
      <c r="AH145">
        <v>92210343</v>
      </c>
      <c r="AI145">
        <v>93180328.530000001</v>
      </c>
      <c r="AJ145">
        <v>85574633</v>
      </c>
      <c r="AK145">
        <v>86915860</v>
      </c>
      <c r="AL145">
        <v>84600623</v>
      </c>
      <c r="AM145">
        <v>88143079.129999995</v>
      </c>
      <c r="AN145">
        <v>81573362</v>
      </c>
      <c r="AO145">
        <v>50279128</v>
      </c>
      <c r="AP145">
        <v>48970401</v>
      </c>
      <c r="AQ145">
        <v>50720429.100000001</v>
      </c>
      <c r="AR145">
        <v>47596792</v>
      </c>
      <c r="AS145">
        <v>44376915</v>
      </c>
      <c r="AT145">
        <v>41133317</v>
      </c>
      <c r="AU145">
        <v>38346667.579999998</v>
      </c>
      <c r="AV145">
        <v>38849649</v>
      </c>
      <c r="AW145">
        <v>37740620</v>
      </c>
      <c r="AX145">
        <v>35958062</v>
      </c>
      <c r="AY145">
        <v>36010365.340000004</v>
      </c>
      <c r="AZ145">
        <v>32473660</v>
      </c>
      <c r="BA145">
        <v>32221696</v>
      </c>
      <c r="BB145">
        <v>31113983</v>
      </c>
      <c r="BC145">
        <v>30717930.039999999</v>
      </c>
      <c r="BD145">
        <v>27806299</v>
      </c>
      <c r="BE145">
        <v>26887329</v>
      </c>
      <c r="BF145">
        <v>25553618</v>
      </c>
      <c r="BG145">
        <v>29426272</v>
      </c>
      <c r="BH145">
        <v>33347458</v>
      </c>
      <c r="BI145">
        <v>31311659</v>
      </c>
      <c r="BJ145">
        <v>31344587</v>
      </c>
      <c r="BK145"/>
      <c r="BL145"/>
      <c r="BM145"/>
      <c r="BN145"/>
      <c r="BO145"/>
      <c r="BP145"/>
      <c r="BQ145"/>
      <c r="BR145"/>
      <c r="BS145"/>
      <c r="BT145"/>
      <c r="BU145"/>
    </row>
    <row r="146" spans="1:73" x14ac:dyDescent="0.3">
      <c r="A146" t="s">
        <v>256</v>
      </c>
      <c r="B146">
        <v>192877</v>
      </c>
      <c r="C146">
        <v>175408.39</v>
      </c>
      <c r="D146">
        <v>229662</v>
      </c>
      <c r="E146">
        <v>202059</v>
      </c>
      <c r="F146">
        <v>224294</v>
      </c>
      <c r="G146">
        <v>148509.70000000001</v>
      </c>
      <c r="H146">
        <v>-281627</v>
      </c>
      <c r="I146">
        <v>-129095</v>
      </c>
      <c r="J146">
        <v>35738</v>
      </c>
      <c r="K146">
        <v>-62657.21</v>
      </c>
      <c r="L146">
        <v>-523</v>
      </c>
      <c r="M146">
        <v>-235</v>
      </c>
      <c r="N146">
        <v>0</v>
      </c>
      <c r="O146">
        <v>0</v>
      </c>
      <c r="P146">
        <v>0</v>
      </c>
      <c r="Q146">
        <v>0</v>
      </c>
      <c r="R146">
        <v>0</v>
      </c>
      <c r="S146">
        <v>0</v>
      </c>
      <c r="T146">
        <v>0</v>
      </c>
      <c r="U146">
        <v>0</v>
      </c>
      <c r="V146">
        <v>0</v>
      </c>
      <c r="W146">
        <v>0</v>
      </c>
      <c r="X146">
        <v>0</v>
      </c>
      <c r="Y146">
        <v>0</v>
      </c>
      <c r="Z146">
        <v>0</v>
      </c>
      <c r="AA146">
        <v>0</v>
      </c>
      <c r="AB146">
        <v>0</v>
      </c>
      <c r="AC146">
        <v>0</v>
      </c>
      <c r="AD146">
        <v>0</v>
      </c>
      <c r="AE146">
        <v>0</v>
      </c>
      <c r="AF146">
        <v>0</v>
      </c>
      <c r="AG146">
        <v>0</v>
      </c>
      <c r="AH146">
        <v>0</v>
      </c>
      <c r="AI146">
        <v>0</v>
      </c>
      <c r="AJ146">
        <v>0</v>
      </c>
      <c r="AK146">
        <v>0</v>
      </c>
      <c r="AL146">
        <v>0</v>
      </c>
      <c r="AM146">
        <v>0</v>
      </c>
      <c r="AN146">
        <v>0</v>
      </c>
      <c r="AO146">
        <v>0</v>
      </c>
      <c r="AP146">
        <v>0</v>
      </c>
      <c r="AQ146">
        <v>0</v>
      </c>
      <c r="AR146">
        <v>0</v>
      </c>
      <c r="AS146">
        <v>0</v>
      </c>
      <c r="AT146">
        <v>0</v>
      </c>
      <c r="AU146">
        <v>0</v>
      </c>
      <c r="AV146">
        <v>0</v>
      </c>
      <c r="AW146">
        <v>0</v>
      </c>
      <c r="AX146">
        <v>0</v>
      </c>
      <c r="AY146">
        <v>0</v>
      </c>
      <c r="AZ146">
        <v>0</v>
      </c>
      <c r="BA146">
        <v>0</v>
      </c>
      <c r="BB146">
        <v>0</v>
      </c>
      <c r="BC146">
        <v>0</v>
      </c>
      <c r="BD146">
        <v>0</v>
      </c>
      <c r="BE146">
        <v>0</v>
      </c>
      <c r="BF146">
        <v>0</v>
      </c>
      <c r="BG146">
        <v>0</v>
      </c>
      <c r="BH146">
        <v>0</v>
      </c>
      <c r="BI146">
        <v>0</v>
      </c>
      <c r="BJ146">
        <v>0</v>
      </c>
      <c r="BK146"/>
      <c r="BL146"/>
      <c r="BM146"/>
      <c r="BN146"/>
      <c r="BO146"/>
      <c r="BP146"/>
      <c r="BQ146"/>
      <c r="BR146"/>
      <c r="BS146"/>
      <c r="BT146"/>
      <c r="BU146"/>
    </row>
    <row r="147" spans="1:73" x14ac:dyDescent="0.3">
      <c r="A147" t="s">
        <v>257</v>
      </c>
      <c r="B147">
        <v>351859</v>
      </c>
      <c r="C147">
        <v>230521.3</v>
      </c>
      <c r="D147">
        <v>-132609</v>
      </c>
      <c r="E147">
        <v>-58638</v>
      </c>
      <c r="F147">
        <v>-48590</v>
      </c>
      <c r="G147">
        <v>6754927.5099999998</v>
      </c>
      <c r="H147">
        <v>23564</v>
      </c>
      <c r="I147">
        <v>283552</v>
      </c>
      <c r="J147">
        <v>59449</v>
      </c>
      <c r="K147">
        <v>161162.67000000001</v>
      </c>
      <c r="L147">
        <v>11306</v>
      </c>
      <c r="M147">
        <v>-2482</v>
      </c>
      <c r="N147">
        <v>55990</v>
      </c>
      <c r="O147">
        <v>68901.240000000005</v>
      </c>
      <c r="P147">
        <v>-22214</v>
      </c>
      <c r="Q147">
        <v>58902</v>
      </c>
      <c r="R147">
        <v>-2012</v>
      </c>
      <c r="S147">
        <v>-7339.96</v>
      </c>
      <c r="T147">
        <v>57790</v>
      </c>
      <c r="U147">
        <v>-3933</v>
      </c>
      <c r="V147">
        <v>-6799</v>
      </c>
      <c r="W147">
        <v>8250.56</v>
      </c>
      <c r="X147">
        <v>4550</v>
      </c>
      <c r="Y147">
        <v>-18376</v>
      </c>
      <c r="Z147">
        <v>5036</v>
      </c>
      <c r="AA147">
        <v>-17328.46</v>
      </c>
      <c r="AB147">
        <v>28142</v>
      </c>
      <c r="AC147">
        <v>7685</v>
      </c>
      <c r="AD147">
        <v>58587</v>
      </c>
      <c r="AE147">
        <v>25740.9</v>
      </c>
      <c r="AF147">
        <v>25535</v>
      </c>
      <c r="AG147">
        <v>-36122</v>
      </c>
      <c r="AH147">
        <v>-19335</v>
      </c>
      <c r="AI147">
        <v>-38190.019999999997</v>
      </c>
      <c r="AJ147">
        <v>236946</v>
      </c>
      <c r="AK147">
        <v>1262</v>
      </c>
      <c r="AL147">
        <v>176962</v>
      </c>
      <c r="AM147">
        <v>-146982.76</v>
      </c>
      <c r="AN147">
        <v>-391277</v>
      </c>
      <c r="AO147">
        <v>37253</v>
      </c>
      <c r="AP147">
        <v>3055</v>
      </c>
      <c r="AQ147">
        <v>17623.25</v>
      </c>
      <c r="AR147">
        <v>41999</v>
      </c>
      <c r="AS147">
        <v>-28559</v>
      </c>
      <c r="AT147">
        <v>7524</v>
      </c>
      <c r="AU147">
        <v>59743.49</v>
      </c>
      <c r="AV147">
        <v>53625</v>
      </c>
      <c r="AW147">
        <v>57863</v>
      </c>
      <c r="AX147">
        <v>45073</v>
      </c>
      <c r="AY147">
        <v>-90825.25</v>
      </c>
      <c r="AZ147">
        <v>8351</v>
      </c>
      <c r="BA147">
        <v>-14876</v>
      </c>
      <c r="BB147">
        <v>-9258</v>
      </c>
      <c r="BC147">
        <v>-3582.48</v>
      </c>
      <c r="BD147">
        <v>138</v>
      </c>
      <c r="BE147">
        <v>-4873</v>
      </c>
      <c r="BF147">
        <v>2294</v>
      </c>
      <c r="BG147">
        <v>4301</v>
      </c>
      <c r="BH147">
        <v>23427</v>
      </c>
      <c r="BI147">
        <v>76014</v>
      </c>
      <c r="BJ147">
        <v>137694</v>
      </c>
      <c r="BK147"/>
      <c r="BL147"/>
      <c r="BM147"/>
      <c r="BN147"/>
      <c r="BO147"/>
      <c r="BP147"/>
      <c r="BQ147"/>
      <c r="BR147"/>
      <c r="BS147"/>
      <c r="BT147"/>
      <c r="BU147"/>
    </row>
    <row r="148" spans="1:73" x14ac:dyDescent="0.3">
      <c r="A148" t="s">
        <v>258</v>
      </c>
      <c r="B148">
        <v>351859</v>
      </c>
      <c r="C148">
        <v>230521.3</v>
      </c>
      <c r="D148">
        <v>-132609</v>
      </c>
      <c r="E148">
        <v>-58638</v>
      </c>
      <c r="F148">
        <v>-48590</v>
      </c>
      <c r="G148">
        <v>40626.81</v>
      </c>
      <c r="H148">
        <v>23564</v>
      </c>
      <c r="I148">
        <v>283552</v>
      </c>
      <c r="J148">
        <v>59449</v>
      </c>
      <c r="K148">
        <v>161162.67000000001</v>
      </c>
      <c r="L148">
        <v>11306</v>
      </c>
      <c r="M148">
        <v>-2482</v>
      </c>
      <c r="N148">
        <v>55990</v>
      </c>
      <c r="O148">
        <v>68901.240000000005</v>
      </c>
      <c r="P148">
        <v>-22214</v>
      </c>
      <c r="Q148">
        <v>58902</v>
      </c>
      <c r="R148">
        <v>-2012</v>
      </c>
      <c r="S148">
        <v>-7339.96</v>
      </c>
      <c r="T148">
        <v>57790</v>
      </c>
      <c r="U148">
        <v>-3933</v>
      </c>
      <c r="V148">
        <v>-6799</v>
      </c>
      <c r="W148">
        <v>8250.56</v>
      </c>
      <c r="X148">
        <v>4550</v>
      </c>
      <c r="Y148">
        <v>-18376</v>
      </c>
      <c r="Z148">
        <v>5036</v>
      </c>
      <c r="AA148">
        <v>-17328.46</v>
      </c>
      <c r="AB148">
        <v>28142</v>
      </c>
      <c r="AC148">
        <v>7685</v>
      </c>
      <c r="AD148">
        <v>58587</v>
      </c>
      <c r="AE148">
        <v>25740.9</v>
      </c>
      <c r="AF148">
        <v>25535</v>
      </c>
      <c r="AG148">
        <v>-36122</v>
      </c>
      <c r="AH148">
        <v>-19335</v>
      </c>
      <c r="AI148">
        <v>-38190.019999999997</v>
      </c>
      <c r="AJ148">
        <v>236946</v>
      </c>
      <c r="AK148">
        <v>1262</v>
      </c>
      <c r="AL148">
        <v>176962</v>
      </c>
      <c r="AM148">
        <v>-146982.79</v>
      </c>
      <c r="AN148">
        <v>-391277</v>
      </c>
      <c r="AO148">
        <v>-34449</v>
      </c>
      <c r="AP148">
        <v>3055</v>
      </c>
      <c r="AQ148">
        <v>17623.25</v>
      </c>
      <c r="AR148">
        <v>41999</v>
      </c>
      <c r="AS148">
        <v>-28559</v>
      </c>
      <c r="AT148">
        <v>7524</v>
      </c>
      <c r="AU148">
        <v>59743.49</v>
      </c>
      <c r="AV148">
        <v>53625</v>
      </c>
      <c r="AW148">
        <v>57863</v>
      </c>
      <c r="AX148">
        <v>45073</v>
      </c>
      <c r="AY148">
        <v>-90825.25</v>
      </c>
      <c r="AZ148">
        <v>8351</v>
      </c>
      <c r="BA148">
        <v>-14876</v>
      </c>
      <c r="BB148">
        <v>-9258</v>
      </c>
      <c r="BC148">
        <v>-3582.48</v>
      </c>
      <c r="BD148">
        <v>138</v>
      </c>
      <c r="BE148">
        <v>-4873</v>
      </c>
      <c r="BF148">
        <v>2294</v>
      </c>
      <c r="BG148">
        <v>4301</v>
      </c>
      <c r="BH148">
        <v>23427</v>
      </c>
      <c r="BI148">
        <v>76014</v>
      </c>
      <c r="BJ148">
        <v>137694</v>
      </c>
      <c r="BK148"/>
      <c r="BL148"/>
      <c r="BM148"/>
      <c r="BN148"/>
      <c r="BO148"/>
      <c r="BP148"/>
      <c r="BQ148"/>
      <c r="BR148"/>
      <c r="BS148"/>
      <c r="BT148"/>
      <c r="BU148"/>
    </row>
    <row r="149" spans="1:73" x14ac:dyDescent="0.3">
      <c r="A149" t="s">
        <v>259</v>
      </c>
      <c r="B149">
        <v>0</v>
      </c>
      <c r="C149">
        <v>0</v>
      </c>
      <c r="D149">
        <v>0</v>
      </c>
      <c r="E149">
        <v>0</v>
      </c>
      <c r="F149">
        <v>0</v>
      </c>
      <c r="G149">
        <v>0</v>
      </c>
      <c r="H149">
        <v>0</v>
      </c>
      <c r="I149">
        <v>0</v>
      </c>
      <c r="J149">
        <v>0</v>
      </c>
      <c r="K149">
        <v>0</v>
      </c>
      <c r="L149">
        <v>0</v>
      </c>
      <c r="M149">
        <v>0</v>
      </c>
      <c r="N149">
        <v>0</v>
      </c>
      <c r="O149">
        <v>0</v>
      </c>
      <c r="P149">
        <v>0</v>
      </c>
      <c r="Q149">
        <v>0</v>
      </c>
      <c r="R149">
        <v>0</v>
      </c>
      <c r="S149">
        <v>0</v>
      </c>
      <c r="T149">
        <v>0</v>
      </c>
      <c r="U149">
        <v>0</v>
      </c>
      <c r="V149">
        <v>0</v>
      </c>
      <c r="W149">
        <v>0</v>
      </c>
      <c r="X149">
        <v>0</v>
      </c>
      <c r="Y149">
        <v>0</v>
      </c>
      <c r="Z149">
        <v>0</v>
      </c>
      <c r="AA149">
        <v>0</v>
      </c>
      <c r="AB149">
        <v>0</v>
      </c>
      <c r="AC149">
        <v>0</v>
      </c>
      <c r="AD149">
        <v>0</v>
      </c>
      <c r="AE149">
        <v>0</v>
      </c>
      <c r="AF149">
        <v>0</v>
      </c>
      <c r="AG149">
        <v>0</v>
      </c>
      <c r="AH149">
        <v>0</v>
      </c>
      <c r="AI149">
        <v>0</v>
      </c>
      <c r="AJ149">
        <v>0</v>
      </c>
      <c r="AK149">
        <v>0</v>
      </c>
      <c r="AL149">
        <v>0</v>
      </c>
      <c r="AM149">
        <v>0.03</v>
      </c>
      <c r="AN149">
        <v>0</v>
      </c>
      <c r="AO149">
        <v>71702</v>
      </c>
      <c r="AP149">
        <v>0</v>
      </c>
      <c r="AQ149">
        <v>0</v>
      </c>
      <c r="AR149">
        <v>0</v>
      </c>
      <c r="AS149">
        <v>0</v>
      </c>
      <c r="AT149">
        <v>0</v>
      </c>
      <c r="AU149">
        <v>0</v>
      </c>
      <c r="AV149">
        <v>0</v>
      </c>
      <c r="AW149">
        <v>0</v>
      </c>
      <c r="AX149">
        <v>0</v>
      </c>
      <c r="AY149">
        <v>0</v>
      </c>
      <c r="AZ149">
        <v>0</v>
      </c>
      <c r="BA149">
        <v>0</v>
      </c>
      <c r="BB149">
        <v>0</v>
      </c>
      <c r="BC149">
        <v>0</v>
      </c>
      <c r="BD149">
        <v>0</v>
      </c>
      <c r="BE149">
        <v>0</v>
      </c>
      <c r="BF149">
        <v>0</v>
      </c>
      <c r="BG149">
        <v>0</v>
      </c>
      <c r="BH149">
        <v>0</v>
      </c>
      <c r="BI149">
        <v>0</v>
      </c>
      <c r="BJ149">
        <v>0</v>
      </c>
      <c r="BK149"/>
      <c r="BL149"/>
      <c r="BM149"/>
      <c r="BN149"/>
      <c r="BO149"/>
      <c r="BP149"/>
      <c r="BQ149"/>
      <c r="BR149"/>
      <c r="BS149"/>
      <c r="BT149"/>
      <c r="BU149"/>
    </row>
    <row r="150" spans="1:73" x14ac:dyDescent="0.3">
      <c r="A150" t="s">
        <v>260</v>
      </c>
      <c r="B150">
        <v>0</v>
      </c>
      <c r="C150">
        <v>0</v>
      </c>
      <c r="D150">
        <v>0</v>
      </c>
      <c r="E150">
        <v>0</v>
      </c>
      <c r="F150">
        <v>0</v>
      </c>
      <c r="G150">
        <v>1678575.18</v>
      </c>
      <c r="H150">
        <v>0</v>
      </c>
      <c r="I150">
        <v>0</v>
      </c>
      <c r="J150">
        <v>0</v>
      </c>
      <c r="K150">
        <v>0</v>
      </c>
      <c r="L150">
        <v>0</v>
      </c>
      <c r="M150">
        <v>0</v>
      </c>
      <c r="N150">
        <v>0</v>
      </c>
      <c r="O150">
        <v>0</v>
      </c>
      <c r="P150">
        <v>0</v>
      </c>
      <c r="Q150">
        <v>0</v>
      </c>
      <c r="R150">
        <v>0</v>
      </c>
      <c r="S150">
        <v>0</v>
      </c>
      <c r="T150">
        <v>0</v>
      </c>
      <c r="U150">
        <v>0</v>
      </c>
      <c r="V150">
        <v>0</v>
      </c>
      <c r="W150">
        <v>0</v>
      </c>
      <c r="X150">
        <v>0</v>
      </c>
      <c r="Y150">
        <v>0</v>
      </c>
      <c r="Z150">
        <v>0</v>
      </c>
      <c r="AA150">
        <v>0</v>
      </c>
      <c r="AB150">
        <v>0</v>
      </c>
      <c r="AC150">
        <v>0</v>
      </c>
      <c r="AD150">
        <v>0</v>
      </c>
      <c r="AE150">
        <v>0</v>
      </c>
      <c r="AF150">
        <v>0</v>
      </c>
      <c r="AG150">
        <v>0</v>
      </c>
      <c r="AH150">
        <v>0</v>
      </c>
      <c r="AI150">
        <v>0</v>
      </c>
      <c r="AJ150">
        <v>0</v>
      </c>
      <c r="AK150">
        <v>0</v>
      </c>
      <c r="AL150">
        <v>0</v>
      </c>
      <c r="AM150">
        <v>0</v>
      </c>
      <c r="AN150">
        <v>0</v>
      </c>
      <c r="AO150">
        <v>0</v>
      </c>
      <c r="AP150">
        <v>0</v>
      </c>
      <c r="AQ150">
        <v>0</v>
      </c>
      <c r="AR150">
        <v>0</v>
      </c>
      <c r="AS150">
        <v>0</v>
      </c>
      <c r="AT150">
        <v>0</v>
      </c>
      <c r="AU150">
        <v>0</v>
      </c>
      <c r="AV150">
        <v>0</v>
      </c>
      <c r="AW150">
        <v>0</v>
      </c>
      <c r="AX150">
        <v>0</v>
      </c>
      <c r="AY150">
        <v>0</v>
      </c>
      <c r="AZ150">
        <v>0</v>
      </c>
      <c r="BA150">
        <v>0</v>
      </c>
      <c r="BB150">
        <v>0</v>
      </c>
      <c r="BC150">
        <v>0</v>
      </c>
      <c r="BD150">
        <v>0</v>
      </c>
      <c r="BE150">
        <v>0</v>
      </c>
      <c r="BF150">
        <v>0</v>
      </c>
      <c r="BG150">
        <v>0</v>
      </c>
      <c r="BH150">
        <v>0</v>
      </c>
      <c r="BI150">
        <v>0</v>
      </c>
      <c r="BJ150">
        <v>0</v>
      </c>
      <c r="BK150"/>
      <c r="BL150"/>
      <c r="BM150"/>
      <c r="BN150"/>
      <c r="BO150"/>
      <c r="BP150"/>
      <c r="BQ150"/>
      <c r="BR150"/>
      <c r="BS150"/>
      <c r="BT150"/>
      <c r="BU150"/>
    </row>
    <row r="151" spans="1:73" x14ac:dyDescent="0.3">
      <c r="A151" t="s">
        <v>261</v>
      </c>
      <c r="B151">
        <v>10404080</v>
      </c>
      <c r="C151">
        <v>9803413.1799999997</v>
      </c>
      <c r="D151">
        <v>9560195</v>
      </c>
      <c r="E151">
        <v>8524605</v>
      </c>
      <c r="F151">
        <v>9025520</v>
      </c>
      <c r="G151">
        <v>8778427.6600000001</v>
      </c>
      <c r="H151">
        <v>4436289</v>
      </c>
      <c r="I151">
        <v>6025250</v>
      </c>
      <c r="J151">
        <v>5980419</v>
      </c>
      <c r="K151">
        <v>6905005.7699999996</v>
      </c>
      <c r="L151">
        <v>6770385</v>
      </c>
      <c r="M151">
        <v>5352571</v>
      </c>
      <c r="N151">
        <v>8760394</v>
      </c>
      <c r="O151">
        <v>8924023.1999999993</v>
      </c>
      <c r="P151">
        <v>8435114</v>
      </c>
      <c r="Q151">
        <v>7296127</v>
      </c>
      <c r="R151">
        <v>8829573</v>
      </c>
      <c r="S151">
        <v>8256983.2999999998</v>
      </c>
      <c r="T151">
        <v>8080240</v>
      </c>
      <c r="U151">
        <v>7589488</v>
      </c>
      <c r="V151">
        <v>8420669</v>
      </c>
      <c r="W151">
        <v>8294601.96</v>
      </c>
      <c r="X151">
        <v>7848497</v>
      </c>
      <c r="Y151">
        <v>7556022</v>
      </c>
      <c r="Z151">
        <v>7799566</v>
      </c>
      <c r="AA151">
        <v>7184176.7300000004</v>
      </c>
      <c r="AB151">
        <v>7144984</v>
      </c>
      <c r="AC151">
        <v>7142459</v>
      </c>
      <c r="AD151">
        <v>7113128</v>
      </c>
      <c r="AE151">
        <v>6778699.9299999997</v>
      </c>
      <c r="AF151">
        <v>6088261</v>
      </c>
      <c r="AG151">
        <v>6051235</v>
      </c>
      <c r="AH151">
        <v>6551028</v>
      </c>
      <c r="AI151">
        <v>5359140.3099999996</v>
      </c>
      <c r="AJ151">
        <v>5727173</v>
      </c>
      <c r="AK151">
        <v>5218042</v>
      </c>
      <c r="AL151">
        <v>4725276</v>
      </c>
      <c r="AM151">
        <v>3689788.67</v>
      </c>
      <c r="AN151">
        <v>4191066</v>
      </c>
      <c r="AO151">
        <v>3319218</v>
      </c>
      <c r="AP151">
        <v>3934593</v>
      </c>
      <c r="AQ151">
        <v>3450916.11</v>
      </c>
      <c r="AR151">
        <v>3670249</v>
      </c>
      <c r="AS151">
        <v>3325853</v>
      </c>
      <c r="AT151">
        <v>3541131</v>
      </c>
      <c r="AU151">
        <v>2085876.45</v>
      </c>
      <c r="AV151">
        <v>2966290</v>
      </c>
      <c r="AW151">
        <v>2999822</v>
      </c>
      <c r="AX151">
        <v>2942795</v>
      </c>
      <c r="AY151">
        <v>2195286.37</v>
      </c>
      <c r="AZ151">
        <v>2268779</v>
      </c>
      <c r="BA151">
        <v>2391625</v>
      </c>
      <c r="BB151">
        <v>2301547</v>
      </c>
      <c r="BC151">
        <v>1512836.16</v>
      </c>
      <c r="BD151">
        <v>1873623</v>
      </c>
      <c r="BE151">
        <v>1680260</v>
      </c>
      <c r="BF151">
        <v>1722859</v>
      </c>
      <c r="BG151">
        <v>786281</v>
      </c>
      <c r="BH151">
        <v>895820</v>
      </c>
      <c r="BI151">
        <v>826605</v>
      </c>
      <c r="BJ151">
        <v>1515778</v>
      </c>
      <c r="BK151"/>
      <c r="BL151"/>
      <c r="BM151"/>
      <c r="BN151"/>
      <c r="BO151"/>
      <c r="BP151"/>
      <c r="BQ151"/>
      <c r="BR151"/>
      <c r="BS151"/>
      <c r="BT151"/>
      <c r="BU151"/>
    </row>
    <row r="152" spans="1:73" x14ac:dyDescent="0.3">
      <c r="A152" t="s">
        <v>262</v>
      </c>
      <c r="B152">
        <v>4407955</v>
      </c>
      <c r="C152">
        <v>4746698.62</v>
      </c>
      <c r="D152">
        <v>4283215</v>
      </c>
      <c r="E152">
        <v>3976862</v>
      </c>
      <c r="F152">
        <v>3825054</v>
      </c>
      <c r="G152">
        <v>3613172.58</v>
      </c>
      <c r="H152">
        <v>2599755</v>
      </c>
      <c r="I152">
        <v>3529316</v>
      </c>
      <c r="J152">
        <v>2900760</v>
      </c>
      <c r="K152">
        <v>2677863.02</v>
      </c>
      <c r="L152">
        <v>1991291</v>
      </c>
      <c r="M152">
        <v>1976254</v>
      </c>
      <c r="N152">
        <v>1880584</v>
      </c>
      <c r="O152">
        <v>1616475.7</v>
      </c>
      <c r="P152">
        <v>1671569</v>
      </c>
      <c r="Q152">
        <v>1683829</v>
      </c>
      <c r="R152">
        <v>1749106</v>
      </c>
      <c r="S152">
        <v>1739592.76</v>
      </c>
      <c r="T152">
        <v>1834799</v>
      </c>
      <c r="U152">
        <v>1832776</v>
      </c>
      <c r="V152">
        <v>1788503</v>
      </c>
      <c r="W152">
        <v>1938561.23</v>
      </c>
      <c r="X152">
        <v>2000204</v>
      </c>
      <c r="Y152">
        <v>2013538</v>
      </c>
      <c r="Z152">
        <v>2040296</v>
      </c>
      <c r="AA152">
        <v>2131442.83</v>
      </c>
      <c r="AB152">
        <v>2159679</v>
      </c>
      <c r="AC152">
        <v>2096779</v>
      </c>
      <c r="AD152">
        <v>2054419</v>
      </c>
      <c r="AE152">
        <v>2081732.36</v>
      </c>
      <c r="AF152">
        <v>2073650</v>
      </c>
      <c r="AG152">
        <v>2166959</v>
      </c>
      <c r="AH152">
        <v>2263162</v>
      </c>
      <c r="AI152">
        <v>2359528.7400000002</v>
      </c>
      <c r="AJ152">
        <v>2415337</v>
      </c>
      <c r="AK152">
        <v>2397968</v>
      </c>
      <c r="AL152">
        <v>1345661</v>
      </c>
      <c r="AM152">
        <v>1176603.3899999999</v>
      </c>
      <c r="AN152">
        <v>910001</v>
      </c>
      <c r="AO152">
        <v>127413</v>
      </c>
      <c r="AP152">
        <v>13</v>
      </c>
      <c r="AQ152">
        <v>6.26</v>
      </c>
      <c r="AR152">
        <v>8</v>
      </c>
      <c r="AS152">
        <v>10</v>
      </c>
      <c r="AT152">
        <v>1</v>
      </c>
      <c r="AU152">
        <v>6.87</v>
      </c>
      <c r="AV152">
        <v>2</v>
      </c>
      <c r="AW152">
        <v>3</v>
      </c>
      <c r="AX152">
        <v>0</v>
      </c>
      <c r="AY152">
        <v>2.71</v>
      </c>
      <c r="AZ152">
        <v>1</v>
      </c>
      <c r="BA152">
        <v>58</v>
      </c>
      <c r="BB152">
        <v>50</v>
      </c>
      <c r="BC152">
        <v>5.53</v>
      </c>
      <c r="BD152">
        <v>346</v>
      </c>
      <c r="BE152">
        <v>1220</v>
      </c>
      <c r="BF152">
        <v>902</v>
      </c>
      <c r="BG152">
        <v>60897</v>
      </c>
      <c r="BH152">
        <v>165490</v>
      </c>
      <c r="BI152">
        <v>154714</v>
      </c>
      <c r="BJ152">
        <v>148861</v>
      </c>
      <c r="BK152"/>
      <c r="BL152"/>
      <c r="BM152"/>
      <c r="BN152"/>
      <c r="BO152"/>
      <c r="BP152"/>
      <c r="BQ152"/>
      <c r="BR152"/>
      <c r="BS152"/>
      <c r="BT152"/>
      <c r="BU152"/>
    </row>
    <row r="153" spans="1:73" x14ac:dyDescent="0.3">
      <c r="A153" t="s">
        <v>263</v>
      </c>
      <c r="B153">
        <v>1042560</v>
      </c>
      <c r="C153">
        <v>995513.14</v>
      </c>
      <c r="D153">
        <v>986535</v>
      </c>
      <c r="E153">
        <v>932822</v>
      </c>
      <c r="F153">
        <v>946130</v>
      </c>
      <c r="G153">
        <v>-332486.5</v>
      </c>
      <c r="H153">
        <v>252678</v>
      </c>
      <c r="I153">
        <v>234466</v>
      </c>
      <c r="J153">
        <v>370232</v>
      </c>
      <c r="K153">
        <v>510933.19</v>
      </c>
      <c r="L153">
        <v>682325</v>
      </c>
      <c r="M153">
        <v>433981</v>
      </c>
      <c r="N153">
        <v>1132252</v>
      </c>
      <c r="O153">
        <v>1008438.97</v>
      </c>
      <c r="P153">
        <v>1067705</v>
      </c>
      <c r="Q153">
        <v>761854</v>
      </c>
      <c r="R153">
        <v>1231745</v>
      </c>
      <c r="S153">
        <v>861779.45</v>
      </c>
      <c r="T153">
        <v>998129</v>
      </c>
      <c r="U153">
        <v>927663</v>
      </c>
      <c r="V153">
        <v>1181100</v>
      </c>
      <c r="W153">
        <v>816829.68</v>
      </c>
      <c r="X153">
        <v>852968</v>
      </c>
      <c r="Y153">
        <v>866259</v>
      </c>
      <c r="Z153">
        <v>950989</v>
      </c>
      <c r="AA153">
        <v>714419.94</v>
      </c>
      <c r="AB153">
        <v>832198</v>
      </c>
      <c r="AC153">
        <v>817142</v>
      </c>
      <c r="AD153">
        <v>959576</v>
      </c>
      <c r="AE153">
        <v>790152.37</v>
      </c>
      <c r="AF153">
        <v>718076</v>
      </c>
      <c r="AG153">
        <v>715648</v>
      </c>
      <c r="AH153">
        <v>842338</v>
      </c>
      <c r="AI153">
        <v>449775.64</v>
      </c>
      <c r="AJ153">
        <v>595915</v>
      </c>
      <c r="AK153">
        <v>542107</v>
      </c>
      <c r="AL153">
        <v>643191</v>
      </c>
      <c r="AM153">
        <v>431070.52</v>
      </c>
      <c r="AN153">
        <v>585600</v>
      </c>
      <c r="AO153">
        <v>534474</v>
      </c>
      <c r="AP153">
        <v>741250</v>
      </c>
      <c r="AQ153">
        <v>679257.36</v>
      </c>
      <c r="AR153">
        <v>749605</v>
      </c>
      <c r="AS153">
        <v>720238</v>
      </c>
      <c r="AT153">
        <v>781712</v>
      </c>
      <c r="AU153">
        <v>505720.79</v>
      </c>
      <c r="AV153">
        <v>791566</v>
      </c>
      <c r="AW153">
        <v>827936</v>
      </c>
      <c r="AX153">
        <v>856238</v>
      </c>
      <c r="AY153">
        <v>639050.31999999995</v>
      </c>
      <c r="AZ153">
        <v>599821</v>
      </c>
      <c r="BA153">
        <v>624261</v>
      </c>
      <c r="BB153">
        <v>624226</v>
      </c>
      <c r="BC153">
        <v>377440.79</v>
      </c>
      <c r="BD153">
        <v>461807</v>
      </c>
      <c r="BE153">
        <v>452289</v>
      </c>
      <c r="BF153">
        <v>482430</v>
      </c>
      <c r="BG153">
        <v>228248</v>
      </c>
      <c r="BH153">
        <v>284741</v>
      </c>
      <c r="BI153">
        <v>322281</v>
      </c>
      <c r="BJ153">
        <v>369633</v>
      </c>
      <c r="BK153"/>
      <c r="BL153"/>
      <c r="BM153"/>
      <c r="BN153"/>
      <c r="BO153"/>
      <c r="BP153"/>
      <c r="BQ153"/>
      <c r="BR153"/>
      <c r="BS153"/>
      <c r="BT153"/>
      <c r="BU153"/>
    </row>
    <row r="154" spans="1:73" x14ac:dyDescent="0.3">
      <c r="A154" t="s">
        <v>264</v>
      </c>
      <c r="B154">
        <v>4953565</v>
      </c>
      <c r="C154">
        <v>4061201.42</v>
      </c>
      <c r="D154">
        <v>4290445</v>
      </c>
      <c r="E154">
        <v>3614921</v>
      </c>
      <c r="F154">
        <v>4254336</v>
      </c>
      <c r="G154">
        <v>5497741.5800000001</v>
      </c>
      <c r="H154">
        <v>1583856</v>
      </c>
      <c r="I154">
        <v>2261468</v>
      </c>
      <c r="J154">
        <v>2709427</v>
      </c>
      <c r="K154">
        <v>3716209.56</v>
      </c>
      <c r="L154">
        <v>4096769</v>
      </c>
      <c r="M154">
        <v>2942336</v>
      </c>
      <c r="N154">
        <v>5747558</v>
      </c>
      <c r="O154">
        <v>6299108.5300000003</v>
      </c>
      <c r="P154">
        <v>5695840</v>
      </c>
      <c r="Q154">
        <v>4850444</v>
      </c>
      <c r="R154">
        <v>5848722</v>
      </c>
      <c r="S154">
        <v>5655611.0999999996</v>
      </c>
      <c r="T154">
        <v>5247312</v>
      </c>
      <c r="U154">
        <v>4829049</v>
      </c>
      <c r="V154">
        <v>5451066</v>
      </c>
      <c r="W154">
        <v>5539211.0499999998</v>
      </c>
      <c r="X154">
        <v>4995325</v>
      </c>
      <c r="Y154">
        <v>4676225</v>
      </c>
      <c r="Z154">
        <v>4808281</v>
      </c>
      <c r="AA154">
        <v>4338313.96</v>
      </c>
      <c r="AB154">
        <v>4153107</v>
      </c>
      <c r="AC154">
        <v>4228538</v>
      </c>
      <c r="AD154">
        <v>4099133</v>
      </c>
      <c r="AE154">
        <v>3906815.2</v>
      </c>
      <c r="AF154">
        <v>3296535</v>
      </c>
      <c r="AG154">
        <v>3168628</v>
      </c>
      <c r="AH154">
        <v>3445528</v>
      </c>
      <c r="AI154">
        <v>2549835.9300000002</v>
      </c>
      <c r="AJ154">
        <v>2715921</v>
      </c>
      <c r="AK154">
        <v>2277967</v>
      </c>
      <c r="AL154">
        <v>2736424</v>
      </c>
      <c r="AM154">
        <v>2082114.76</v>
      </c>
      <c r="AN154">
        <v>2695465</v>
      </c>
      <c r="AO154">
        <v>2657331</v>
      </c>
      <c r="AP154">
        <v>3193330</v>
      </c>
      <c r="AQ154">
        <v>2771652.49</v>
      </c>
      <c r="AR154">
        <v>2920636</v>
      </c>
      <c r="AS154">
        <v>2605605</v>
      </c>
      <c r="AT154">
        <v>2759418</v>
      </c>
      <c r="AU154">
        <v>1580148.79</v>
      </c>
      <c r="AV154">
        <v>2174722</v>
      </c>
      <c r="AW154">
        <v>2171883</v>
      </c>
      <c r="AX154">
        <v>2086557</v>
      </c>
      <c r="AY154">
        <v>1556233.35</v>
      </c>
      <c r="AZ154">
        <v>1668957</v>
      </c>
      <c r="BA154">
        <v>1767306</v>
      </c>
      <c r="BB154">
        <v>1677271</v>
      </c>
      <c r="BC154">
        <v>1135389.8400000001</v>
      </c>
      <c r="BD154">
        <v>1411470</v>
      </c>
      <c r="BE154">
        <v>1226751</v>
      </c>
      <c r="BF154">
        <v>1239527</v>
      </c>
      <c r="BG154">
        <v>497136</v>
      </c>
      <c r="BH154">
        <v>445589</v>
      </c>
      <c r="BI154">
        <v>349610</v>
      </c>
      <c r="BJ154">
        <v>997284</v>
      </c>
      <c r="BK154"/>
      <c r="BL154"/>
      <c r="BM154"/>
      <c r="BN154"/>
      <c r="BO154"/>
      <c r="BP154"/>
      <c r="BQ154"/>
      <c r="BR154"/>
      <c r="BS154"/>
      <c r="BT154"/>
      <c r="BU154"/>
    </row>
    <row r="155" spans="1:73" x14ac:dyDescent="0.3">
      <c r="A155" t="s">
        <v>265</v>
      </c>
      <c r="B155">
        <v>4953565</v>
      </c>
      <c r="C155">
        <v>4061201.42</v>
      </c>
      <c r="D155">
        <v>4290445</v>
      </c>
      <c r="E155">
        <v>3614921</v>
      </c>
      <c r="F155">
        <v>4254336</v>
      </c>
      <c r="G155">
        <v>5497741.5800000001</v>
      </c>
      <c r="H155">
        <v>1583856</v>
      </c>
      <c r="I155">
        <v>2261468</v>
      </c>
      <c r="J155">
        <v>2709427</v>
      </c>
      <c r="K155">
        <v>3716209.56</v>
      </c>
      <c r="L155">
        <v>4096769</v>
      </c>
      <c r="M155">
        <v>2942336</v>
      </c>
      <c r="N155">
        <v>5747558</v>
      </c>
      <c r="O155">
        <v>6299108.5300000003</v>
      </c>
      <c r="P155">
        <v>5695840</v>
      </c>
      <c r="Q155">
        <v>4850444</v>
      </c>
      <c r="R155">
        <v>5848722</v>
      </c>
      <c r="S155">
        <v>5655611.0999999996</v>
      </c>
      <c r="T155">
        <v>5247312</v>
      </c>
      <c r="U155">
        <v>4829049</v>
      </c>
      <c r="V155">
        <v>5451066</v>
      </c>
      <c r="W155">
        <v>5539211.0499999998</v>
      </c>
      <c r="X155">
        <v>4995325</v>
      </c>
      <c r="Y155">
        <v>4676225</v>
      </c>
      <c r="Z155">
        <v>4808281</v>
      </c>
      <c r="AA155">
        <v>4338313.96</v>
      </c>
      <c r="AB155">
        <v>4153107</v>
      </c>
      <c r="AC155">
        <v>4228538</v>
      </c>
      <c r="AD155">
        <v>4099133</v>
      </c>
      <c r="AE155">
        <v>3906815.2</v>
      </c>
      <c r="AF155">
        <v>3296535</v>
      </c>
      <c r="AG155">
        <v>3168628</v>
      </c>
      <c r="AH155">
        <v>3445528</v>
      </c>
      <c r="AI155">
        <v>2549835.9300000002</v>
      </c>
      <c r="AJ155">
        <v>2715921</v>
      </c>
      <c r="AK155">
        <v>2277967</v>
      </c>
      <c r="AL155">
        <v>2736424</v>
      </c>
      <c r="AM155">
        <v>2082114.76</v>
      </c>
      <c r="AN155">
        <v>2695465</v>
      </c>
      <c r="AO155">
        <v>2657331</v>
      </c>
      <c r="AP155">
        <v>3193330</v>
      </c>
      <c r="AQ155">
        <v>2771652.49</v>
      </c>
      <c r="AR155">
        <v>2920636</v>
      </c>
      <c r="AS155">
        <v>2605605</v>
      </c>
      <c r="AT155">
        <v>2759418</v>
      </c>
      <c r="AU155">
        <v>1580148.79</v>
      </c>
      <c r="AV155">
        <v>2174722</v>
      </c>
      <c r="AW155">
        <v>2171883</v>
      </c>
      <c r="AX155">
        <v>2086557</v>
      </c>
      <c r="AY155">
        <v>1556233.35</v>
      </c>
      <c r="AZ155">
        <v>1668957</v>
      </c>
      <c r="BA155">
        <v>1767306</v>
      </c>
      <c r="BB155">
        <v>1677271</v>
      </c>
      <c r="BC155">
        <v>1135389.8400000001</v>
      </c>
      <c r="BD155">
        <v>1411470</v>
      </c>
      <c r="BE155">
        <v>1226751</v>
      </c>
      <c r="BF155">
        <v>1239527</v>
      </c>
      <c r="BG155">
        <v>497136</v>
      </c>
      <c r="BH155">
        <v>445589</v>
      </c>
      <c r="BI155">
        <v>349610</v>
      </c>
      <c r="BJ155">
        <v>997284</v>
      </c>
      <c r="BK155"/>
      <c r="BL155"/>
      <c r="BM155"/>
      <c r="BN155"/>
      <c r="BO155"/>
      <c r="BP155"/>
      <c r="BQ155"/>
      <c r="BR155"/>
      <c r="BS155"/>
      <c r="BT155"/>
      <c r="BU155"/>
    </row>
    <row r="156" spans="1:73" x14ac:dyDescent="0.3">
      <c r="A156" t="s">
        <v>266</v>
      </c>
      <c r="B156"/>
      <c r="C156"/>
      <c r="D156"/>
      <c r="E156"/>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row>
    <row r="157" spans="1:73" x14ac:dyDescent="0.3">
      <c r="A157" t="s">
        <v>267</v>
      </c>
      <c r="B157">
        <v>4953565</v>
      </c>
      <c r="C157">
        <v>4061201.42</v>
      </c>
      <c r="D157">
        <v>4290445</v>
      </c>
      <c r="E157">
        <v>3614921</v>
      </c>
      <c r="F157">
        <v>4254336</v>
      </c>
      <c r="G157">
        <v>5497741.5800000001</v>
      </c>
      <c r="H157">
        <v>1583856</v>
      </c>
      <c r="I157">
        <v>2261468</v>
      </c>
      <c r="J157">
        <v>2709427</v>
      </c>
      <c r="K157">
        <v>3716209.56</v>
      </c>
      <c r="L157">
        <v>4096769</v>
      </c>
      <c r="M157">
        <v>2942336</v>
      </c>
      <c r="N157">
        <v>5747558</v>
      </c>
      <c r="O157">
        <v>6299108.5300000003</v>
      </c>
      <c r="P157">
        <v>5695840</v>
      </c>
      <c r="Q157">
        <v>4850444</v>
      </c>
      <c r="R157">
        <v>5848722</v>
      </c>
      <c r="S157">
        <v>5655611.0999999996</v>
      </c>
      <c r="T157">
        <v>5247312</v>
      </c>
      <c r="U157">
        <v>4829049</v>
      </c>
      <c r="V157">
        <v>5451066</v>
      </c>
      <c r="W157">
        <v>5539211.0499999998</v>
      </c>
      <c r="X157">
        <v>4995325</v>
      </c>
      <c r="Y157">
        <v>4676225</v>
      </c>
      <c r="Z157">
        <v>4808281</v>
      </c>
      <c r="AA157">
        <v>4338313.96</v>
      </c>
      <c r="AB157">
        <v>4153107</v>
      </c>
      <c r="AC157">
        <v>4228538</v>
      </c>
      <c r="AD157">
        <v>4099133</v>
      </c>
      <c r="AE157">
        <v>3906815.2</v>
      </c>
      <c r="AF157">
        <v>3296535</v>
      </c>
      <c r="AG157">
        <v>3168628</v>
      </c>
      <c r="AH157">
        <v>3445528</v>
      </c>
      <c r="AI157">
        <v>2549835.9300000002</v>
      </c>
      <c r="AJ157">
        <v>2715921</v>
      </c>
      <c r="AK157">
        <v>2277967</v>
      </c>
      <c r="AL157">
        <v>2736424</v>
      </c>
      <c r="AM157">
        <v>2082114.76</v>
      </c>
      <c r="AN157">
        <v>2695465</v>
      </c>
      <c r="AO157">
        <v>2657331</v>
      </c>
      <c r="AP157">
        <v>3193330</v>
      </c>
      <c r="AQ157">
        <v>2771652.49</v>
      </c>
      <c r="AR157">
        <v>2920636</v>
      </c>
      <c r="AS157">
        <v>2605605</v>
      </c>
      <c r="AT157">
        <v>2759418</v>
      </c>
      <c r="AU157">
        <v>1580148.79</v>
      </c>
      <c r="AV157">
        <v>2174722</v>
      </c>
      <c r="AW157">
        <v>2171883</v>
      </c>
      <c r="AX157">
        <v>2086557</v>
      </c>
      <c r="AY157">
        <v>0</v>
      </c>
      <c r="AZ157">
        <v>0</v>
      </c>
      <c r="BA157">
        <v>0</v>
      </c>
      <c r="BB157">
        <v>0</v>
      </c>
      <c r="BC157">
        <v>0</v>
      </c>
      <c r="BD157">
        <v>0</v>
      </c>
      <c r="BE157">
        <v>0</v>
      </c>
      <c r="BF157">
        <v>0</v>
      </c>
      <c r="BG157">
        <v>0</v>
      </c>
      <c r="BH157">
        <v>0</v>
      </c>
      <c r="BI157">
        <v>0</v>
      </c>
      <c r="BJ157">
        <v>0</v>
      </c>
      <c r="BK157"/>
      <c r="BL157"/>
      <c r="BM157"/>
      <c r="BN157"/>
      <c r="BO157"/>
      <c r="BP157"/>
      <c r="BQ157"/>
      <c r="BR157"/>
      <c r="BS157"/>
      <c r="BT157"/>
      <c r="BU157"/>
    </row>
    <row r="158" spans="1:73" x14ac:dyDescent="0.3">
      <c r="A158" t="s">
        <v>268</v>
      </c>
      <c r="B158"/>
      <c r="C158"/>
      <c r="D158"/>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row>
    <row r="159" spans="1:73" x14ac:dyDescent="0.3">
      <c r="A159" t="s">
        <v>269</v>
      </c>
      <c r="B159">
        <v>-194896</v>
      </c>
      <c r="C159">
        <v>255935.62</v>
      </c>
      <c r="D159">
        <v>-19101</v>
      </c>
      <c r="E159">
        <v>107320</v>
      </c>
      <c r="F159">
        <v>-54281</v>
      </c>
      <c r="G159">
        <v>-33675.879999999997</v>
      </c>
      <c r="H159">
        <v>0</v>
      </c>
      <c r="I159">
        <v>0</v>
      </c>
      <c r="J159">
        <v>0</v>
      </c>
      <c r="K159">
        <v>-4140432.36</v>
      </c>
      <c r="L159">
        <v>1446520</v>
      </c>
      <c r="M159">
        <v>-2004557</v>
      </c>
      <c r="N159">
        <v>0</v>
      </c>
      <c r="O159">
        <v>0</v>
      </c>
      <c r="P159">
        <v>0</v>
      </c>
      <c r="Q159">
        <v>0</v>
      </c>
      <c r="R159">
        <v>0</v>
      </c>
      <c r="S159">
        <v>0</v>
      </c>
      <c r="T159">
        <v>0</v>
      </c>
      <c r="U159">
        <v>0</v>
      </c>
      <c r="V159">
        <v>0</v>
      </c>
      <c r="W159">
        <v>0</v>
      </c>
      <c r="X159">
        <v>0</v>
      </c>
      <c r="Y159">
        <v>0</v>
      </c>
      <c r="Z159">
        <v>0</v>
      </c>
      <c r="AA159">
        <v>0</v>
      </c>
      <c r="AB159">
        <v>0</v>
      </c>
      <c r="AC159">
        <v>0</v>
      </c>
      <c r="AD159">
        <v>0</v>
      </c>
      <c r="AE159">
        <v>0</v>
      </c>
      <c r="AF159">
        <v>0</v>
      </c>
      <c r="AG159">
        <v>0</v>
      </c>
      <c r="AH159">
        <v>0</v>
      </c>
      <c r="AI159">
        <v>0</v>
      </c>
      <c r="AJ159">
        <v>0</v>
      </c>
      <c r="AK159">
        <v>0</v>
      </c>
      <c r="AL159">
        <v>0</v>
      </c>
      <c r="AM159">
        <v>0</v>
      </c>
      <c r="AN159">
        <v>0</v>
      </c>
      <c r="AO159">
        <v>0</v>
      </c>
      <c r="AP159">
        <v>0</v>
      </c>
      <c r="AQ159">
        <v>0</v>
      </c>
      <c r="AR159">
        <v>0</v>
      </c>
      <c r="AS159">
        <v>0</v>
      </c>
      <c r="AT159">
        <v>0</v>
      </c>
      <c r="AU159">
        <v>0</v>
      </c>
      <c r="AV159">
        <v>0</v>
      </c>
      <c r="AW159">
        <v>0</v>
      </c>
      <c r="AX159">
        <v>0</v>
      </c>
      <c r="AY159">
        <v>0</v>
      </c>
      <c r="AZ159">
        <v>0</v>
      </c>
      <c r="BA159">
        <v>0</v>
      </c>
      <c r="BB159">
        <v>0</v>
      </c>
      <c r="BC159">
        <v>0</v>
      </c>
      <c r="BD159">
        <v>0</v>
      </c>
      <c r="BE159">
        <v>0</v>
      </c>
      <c r="BF159">
        <v>0</v>
      </c>
      <c r="BG159">
        <v>0</v>
      </c>
      <c r="BH159">
        <v>0</v>
      </c>
      <c r="BI159">
        <v>0</v>
      </c>
      <c r="BJ159">
        <v>0</v>
      </c>
      <c r="BK159"/>
      <c r="BL159"/>
      <c r="BM159"/>
      <c r="BN159"/>
      <c r="BO159"/>
      <c r="BP159"/>
      <c r="BQ159"/>
      <c r="BR159"/>
      <c r="BS159"/>
      <c r="BT159"/>
      <c r="BU159"/>
    </row>
    <row r="160" spans="1:73" x14ac:dyDescent="0.3">
      <c r="A160" t="s">
        <v>270</v>
      </c>
      <c r="B160">
        <v>-68096</v>
      </c>
      <c r="C160">
        <v>-1481760.81</v>
      </c>
      <c r="D160">
        <v>451878</v>
      </c>
      <c r="E160">
        <v>288630</v>
      </c>
      <c r="F160">
        <v>-284692</v>
      </c>
      <c r="G160">
        <v>98073.52</v>
      </c>
      <c r="H160">
        <v>675873</v>
      </c>
      <c r="I160">
        <v>317860</v>
      </c>
      <c r="J160">
        <v>430194</v>
      </c>
      <c r="K160">
        <v>-231346.27</v>
      </c>
      <c r="L160">
        <v>714546</v>
      </c>
      <c r="M160">
        <v>-664096</v>
      </c>
      <c r="N160">
        <v>739258</v>
      </c>
      <c r="O160">
        <v>-43252.02</v>
      </c>
      <c r="P160">
        <v>-328803</v>
      </c>
      <c r="Q160">
        <v>-551817</v>
      </c>
      <c r="R160">
        <v>63584</v>
      </c>
      <c r="S160">
        <v>23884.81</v>
      </c>
      <c r="T160">
        <v>-603058</v>
      </c>
      <c r="U160">
        <v>137514</v>
      </c>
      <c r="V160">
        <v>-157486</v>
      </c>
      <c r="W160">
        <v>-19818.63</v>
      </c>
      <c r="X160">
        <v>-43059</v>
      </c>
      <c r="Y160">
        <v>37696</v>
      </c>
      <c r="Z160">
        <v>-197038</v>
      </c>
      <c r="AA160">
        <v>-62838.51</v>
      </c>
      <c r="AB160">
        <v>-135833</v>
      </c>
      <c r="AC160">
        <v>-196622</v>
      </c>
      <c r="AD160">
        <v>-160588</v>
      </c>
      <c r="AE160">
        <v>-158737.85999999999</v>
      </c>
      <c r="AF160">
        <v>242406</v>
      </c>
      <c r="AG160">
        <v>170030</v>
      </c>
      <c r="AH160">
        <v>-48481</v>
      </c>
      <c r="AI160">
        <v>54804.22</v>
      </c>
      <c r="AJ160">
        <v>7969</v>
      </c>
      <c r="AK160">
        <v>1545</v>
      </c>
      <c r="AL160">
        <v>-97952</v>
      </c>
      <c r="AM160">
        <v>214485.21</v>
      </c>
      <c r="AN160">
        <v>61805</v>
      </c>
      <c r="AO160">
        <v>283823</v>
      </c>
      <c r="AP160">
        <v>-189348</v>
      </c>
      <c r="AQ160">
        <v>-24462</v>
      </c>
      <c r="AR160">
        <v>-139956</v>
      </c>
      <c r="AS160">
        <v>136708</v>
      </c>
      <c r="AT160">
        <v>-122730</v>
      </c>
      <c r="AU160">
        <v>76500.67</v>
      </c>
      <c r="AV160">
        <v>60942</v>
      </c>
      <c r="AW160">
        <v>63521</v>
      </c>
      <c r="AX160">
        <v>19549</v>
      </c>
      <c r="AY160">
        <v>0</v>
      </c>
      <c r="AZ160">
        <v>0</v>
      </c>
      <c r="BA160">
        <v>0</v>
      </c>
      <c r="BB160">
        <v>0</v>
      </c>
      <c r="BC160">
        <v>0</v>
      </c>
      <c r="BD160">
        <v>0</v>
      </c>
      <c r="BE160">
        <v>0</v>
      </c>
      <c r="BF160">
        <v>0</v>
      </c>
      <c r="BG160">
        <v>0</v>
      </c>
      <c r="BH160">
        <v>0</v>
      </c>
      <c r="BI160">
        <v>0</v>
      </c>
      <c r="BJ160">
        <v>0</v>
      </c>
      <c r="BK160"/>
      <c r="BL160"/>
      <c r="BM160"/>
      <c r="BN160"/>
      <c r="BO160"/>
      <c r="BP160"/>
      <c r="BQ160"/>
      <c r="BR160"/>
      <c r="BS160"/>
      <c r="BT160"/>
      <c r="BU160"/>
    </row>
    <row r="161" spans="1:73" x14ac:dyDescent="0.3">
      <c r="A161" t="s">
        <v>271</v>
      </c>
      <c r="B161">
        <v>0</v>
      </c>
      <c r="C161">
        <v>0</v>
      </c>
      <c r="D161">
        <v>0</v>
      </c>
      <c r="E161">
        <v>0</v>
      </c>
      <c r="F161">
        <v>0</v>
      </c>
      <c r="G161">
        <v>0</v>
      </c>
      <c r="H161">
        <v>272703</v>
      </c>
      <c r="I161">
        <v>30909</v>
      </c>
      <c r="J161">
        <v>60659</v>
      </c>
      <c r="K161">
        <v>108510.03</v>
      </c>
      <c r="L161">
        <v>874227</v>
      </c>
      <c r="M161">
        <v>-1001765</v>
      </c>
      <c r="N161">
        <v>0</v>
      </c>
      <c r="O161">
        <v>0</v>
      </c>
      <c r="P161">
        <v>0</v>
      </c>
      <c r="Q161">
        <v>0</v>
      </c>
      <c r="R161">
        <v>0</v>
      </c>
      <c r="S161">
        <v>0</v>
      </c>
      <c r="T161">
        <v>0</v>
      </c>
      <c r="U161">
        <v>0</v>
      </c>
      <c r="V161">
        <v>0</v>
      </c>
      <c r="W161">
        <v>0</v>
      </c>
      <c r="X161">
        <v>0</v>
      </c>
      <c r="Y161">
        <v>0</v>
      </c>
      <c r="Z161">
        <v>0</v>
      </c>
      <c r="AA161">
        <v>0</v>
      </c>
      <c r="AB161">
        <v>0</v>
      </c>
      <c r="AC161">
        <v>0</v>
      </c>
      <c r="AD161">
        <v>0</v>
      </c>
      <c r="AE161">
        <v>0</v>
      </c>
      <c r="AF161">
        <v>0</v>
      </c>
      <c r="AG161">
        <v>0</v>
      </c>
      <c r="AH161">
        <v>0</v>
      </c>
      <c r="AI161">
        <v>0</v>
      </c>
      <c r="AJ161">
        <v>0</v>
      </c>
      <c r="AK161">
        <v>0</v>
      </c>
      <c r="AL161">
        <v>0</v>
      </c>
      <c r="AM161">
        <v>0</v>
      </c>
      <c r="AN161">
        <v>0</v>
      </c>
      <c r="AO161">
        <v>0</v>
      </c>
      <c r="AP161">
        <v>0</v>
      </c>
      <c r="AQ161">
        <v>0</v>
      </c>
      <c r="AR161">
        <v>0</v>
      </c>
      <c r="AS161">
        <v>0</v>
      </c>
      <c r="AT161">
        <v>0</v>
      </c>
      <c r="AU161">
        <v>0</v>
      </c>
      <c r="AV161">
        <v>0</v>
      </c>
      <c r="AW161">
        <v>0</v>
      </c>
      <c r="AX161">
        <v>0</v>
      </c>
      <c r="AY161">
        <v>0</v>
      </c>
      <c r="AZ161">
        <v>0</v>
      </c>
      <c r="BA161">
        <v>0</v>
      </c>
      <c r="BB161">
        <v>0</v>
      </c>
      <c r="BC161">
        <v>0</v>
      </c>
      <c r="BD161">
        <v>0</v>
      </c>
      <c r="BE161">
        <v>0</v>
      </c>
      <c r="BF161">
        <v>0</v>
      </c>
      <c r="BG161">
        <v>0</v>
      </c>
      <c r="BH161">
        <v>0</v>
      </c>
      <c r="BI161">
        <v>0</v>
      </c>
      <c r="BJ161">
        <v>0</v>
      </c>
      <c r="BK161"/>
      <c r="BL161"/>
      <c r="BM161"/>
      <c r="BN161"/>
      <c r="BO161"/>
      <c r="BP161"/>
      <c r="BQ161"/>
      <c r="BR161"/>
      <c r="BS161"/>
      <c r="BT161"/>
      <c r="BU161"/>
    </row>
    <row r="162" spans="1:73" x14ac:dyDescent="0.3">
      <c r="A162" t="s">
        <v>272</v>
      </c>
      <c r="B162">
        <v>38979</v>
      </c>
      <c r="C162">
        <v>-51186.73</v>
      </c>
      <c r="D162">
        <v>3820</v>
      </c>
      <c r="E162">
        <v>-35111</v>
      </c>
      <c r="F162">
        <v>24503</v>
      </c>
      <c r="G162">
        <v>3323.43</v>
      </c>
      <c r="H162">
        <v>0</v>
      </c>
      <c r="I162">
        <v>0</v>
      </c>
      <c r="J162">
        <v>0</v>
      </c>
      <c r="K162">
        <v>-120120.2</v>
      </c>
      <c r="L162">
        <v>-289303</v>
      </c>
      <c r="M162">
        <v>400911</v>
      </c>
      <c r="N162">
        <v>0</v>
      </c>
      <c r="O162">
        <v>24674.58</v>
      </c>
      <c r="P162">
        <v>0</v>
      </c>
      <c r="Q162">
        <v>0</v>
      </c>
      <c r="R162">
        <v>0</v>
      </c>
      <c r="S162">
        <v>2361.85</v>
      </c>
      <c r="T162">
        <v>0</v>
      </c>
      <c r="U162">
        <v>0</v>
      </c>
      <c r="V162">
        <v>0</v>
      </c>
      <c r="W162">
        <v>2454.2600000000002</v>
      </c>
      <c r="X162">
        <v>0</v>
      </c>
      <c r="Y162">
        <v>0</v>
      </c>
      <c r="Z162">
        <v>0</v>
      </c>
      <c r="AA162">
        <v>471.27</v>
      </c>
      <c r="AB162">
        <v>29667</v>
      </c>
      <c r="AC162">
        <v>0</v>
      </c>
      <c r="AD162">
        <v>0</v>
      </c>
      <c r="AE162">
        <v>6160.49</v>
      </c>
      <c r="AF162">
        <v>27899</v>
      </c>
      <c r="AG162">
        <v>0</v>
      </c>
      <c r="AH162">
        <v>0</v>
      </c>
      <c r="AI162">
        <v>0</v>
      </c>
      <c r="AJ162">
        <v>0</v>
      </c>
      <c r="AK162">
        <v>0</v>
      </c>
      <c r="AL162">
        <v>0</v>
      </c>
      <c r="AM162">
        <v>0</v>
      </c>
      <c r="AN162">
        <v>0</v>
      </c>
      <c r="AO162">
        <v>0</v>
      </c>
      <c r="AP162">
        <v>0</v>
      </c>
      <c r="AQ162">
        <v>0</v>
      </c>
      <c r="AR162">
        <v>0</v>
      </c>
      <c r="AS162">
        <v>0</v>
      </c>
      <c r="AT162">
        <v>0</v>
      </c>
      <c r="AU162">
        <v>0</v>
      </c>
      <c r="AV162">
        <v>0</v>
      </c>
      <c r="AW162">
        <v>0</v>
      </c>
      <c r="AX162">
        <v>0</v>
      </c>
      <c r="AY162">
        <v>0</v>
      </c>
      <c r="AZ162">
        <v>0</v>
      </c>
      <c r="BA162">
        <v>0</v>
      </c>
      <c r="BB162">
        <v>0</v>
      </c>
      <c r="BC162">
        <v>0</v>
      </c>
      <c r="BD162">
        <v>0</v>
      </c>
      <c r="BE162">
        <v>0</v>
      </c>
      <c r="BF162">
        <v>0</v>
      </c>
      <c r="BG162">
        <v>0</v>
      </c>
      <c r="BH162">
        <v>0</v>
      </c>
      <c r="BI162">
        <v>0</v>
      </c>
      <c r="BJ162">
        <v>0</v>
      </c>
      <c r="BK162"/>
      <c r="BL162"/>
      <c r="BM162"/>
      <c r="BN162"/>
      <c r="BO162"/>
      <c r="BP162"/>
      <c r="BQ162"/>
      <c r="BR162"/>
      <c r="BS162"/>
      <c r="BT162"/>
      <c r="BU162"/>
    </row>
    <row r="163" spans="1:73" x14ac:dyDescent="0.3">
      <c r="A163" t="s">
        <v>273</v>
      </c>
      <c r="B163"/>
      <c r="C163"/>
      <c r="D163"/>
      <c r="E163"/>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row>
    <row r="164" spans="1:73" x14ac:dyDescent="0.3">
      <c r="A164" t="s">
        <v>274</v>
      </c>
      <c r="B164">
        <v>71264</v>
      </c>
      <c r="C164">
        <v>60623.519999999997</v>
      </c>
      <c r="D164">
        <v>-53108</v>
      </c>
      <c r="E164">
        <v>102608</v>
      </c>
      <c r="F164">
        <v>110400</v>
      </c>
      <c r="G164">
        <v>127999.67</v>
      </c>
      <c r="H164">
        <v>0</v>
      </c>
      <c r="I164">
        <v>0</v>
      </c>
      <c r="J164">
        <v>131657</v>
      </c>
      <c r="K164">
        <v>0</v>
      </c>
      <c r="L164">
        <v>0</v>
      </c>
      <c r="M164">
        <v>0</v>
      </c>
      <c r="N164">
        <v>0</v>
      </c>
      <c r="O164">
        <v>0</v>
      </c>
      <c r="P164">
        <v>0</v>
      </c>
      <c r="Q164">
        <v>0</v>
      </c>
      <c r="R164">
        <v>0</v>
      </c>
      <c r="S164">
        <v>0</v>
      </c>
      <c r="T164">
        <v>0</v>
      </c>
      <c r="U164">
        <v>0</v>
      </c>
      <c r="V164">
        <v>0</v>
      </c>
      <c r="W164">
        <v>0</v>
      </c>
      <c r="X164">
        <v>0</v>
      </c>
      <c r="Y164">
        <v>0</v>
      </c>
      <c r="Z164">
        <v>0</v>
      </c>
      <c r="AA164">
        <v>0</v>
      </c>
      <c r="AB164">
        <v>0</v>
      </c>
      <c r="AC164">
        <v>0</v>
      </c>
      <c r="AD164">
        <v>0</v>
      </c>
      <c r="AE164">
        <v>0</v>
      </c>
      <c r="AF164">
        <v>0</v>
      </c>
      <c r="AG164">
        <v>0</v>
      </c>
      <c r="AH164">
        <v>0</v>
      </c>
      <c r="AI164">
        <v>0</v>
      </c>
      <c r="AJ164">
        <v>0</v>
      </c>
      <c r="AK164">
        <v>0</v>
      </c>
      <c r="AL164">
        <v>0</v>
      </c>
      <c r="AM164">
        <v>0</v>
      </c>
      <c r="AN164">
        <v>0</v>
      </c>
      <c r="AO164">
        <v>0</v>
      </c>
      <c r="AP164">
        <v>0</v>
      </c>
      <c r="AQ164">
        <v>0</v>
      </c>
      <c r="AR164">
        <v>0</v>
      </c>
      <c r="AS164">
        <v>0</v>
      </c>
      <c r="AT164">
        <v>0</v>
      </c>
      <c r="AU164">
        <v>0</v>
      </c>
      <c r="AV164">
        <v>0</v>
      </c>
      <c r="AW164">
        <v>0</v>
      </c>
      <c r="AX164">
        <v>0</v>
      </c>
      <c r="AY164">
        <v>0</v>
      </c>
      <c r="AZ164">
        <v>0</v>
      </c>
      <c r="BA164">
        <v>0</v>
      </c>
      <c r="BB164">
        <v>0</v>
      </c>
      <c r="BC164">
        <v>0</v>
      </c>
      <c r="BD164">
        <v>0</v>
      </c>
      <c r="BE164">
        <v>0</v>
      </c>
      <c r="BF164">
        <v>0</v>
      </c>
      <c r="BG164">
        <v>0</v>
      </c>
      <c r="BH164">
        <v>0</v>
      </c>
      <c r="BI164">
        <v>0</v>
      </c>
      <c r="BJ164">
        <v>0</v>
      </c>
      <c r="BK164"/>
      <c r="BL164"/>
      <c r="BM164"/>
      <c r="BN164"/>
      <c r="BO164"/>
      <c r="BP164"/>
      <c r="BQ164"/>
      <c r="BR164"/>
      <c r="BS164"/>
      <c r="BT164"/>
      <c r="BU164"/>
    </row>
    <row r="165" spans="1:73" x14ac:dyDescent="0.3">
      <c r="A165" t="s">
        <v>275</v>
      </c>
      <c r="B165">
        <v>3557</v>
      </c>
      <c r="C165">
        <v>0</v>
      </c>
      <c r="D165">
        <v>0</v>
      </c>
      <c r="E165">
        <v>0</v>
      </c>
      <c r="F165">
        <v>0</v>
      </c>
      <c r="G165">
        <v>4756.99</v>
      </c>
      <c r="H165">
        <v>0</v>
      </c>
      <c r="I165">
        <v>0</v>
      </c>
      <c r="J165">
        <v>0</v>
      </c>
      <c r="K165">
        <v>0</v>
      </c>
      <c r="L165">
        <v>0</v>
      </c>
      <c r="M165">
        <v>0</v>
      </c>
      <c r="N165">
        <v>0</v>
      </c>
      <c r="O165">
        <v>0</v>
      </c>
      <c r="P165">
        <v>0</v>
      </c>
      <c r="Q165">
        <v>0</v>
      </c>
      <c r="R165">
        <v>0</v>
      </c>
      <c r="S165">
        <v>0</v>
      </c>
      <c r="T165">
        <v>0</v>
      </c>
      <c r="U165">
        <v>0</v>
      </c>
      <c r="V165">
        <v>0</v>
      </c>
      <c r="W165">
        <v>0</v>
      </c>
      <c r="X165">
        <v>0</v>
      </c>
      <c r="Y165">
        <v>0</v>
      </c>
      <c r="Z165">
        <v>0</v>
      </c>
      <c r="AA165">
        <v>0</v>
      </c>
      <c r="AB165">
        <v>0</v>
      </c>
      <c r="AC165">
        <v>0</v>
      </c>
      <c r="AD165">
        <v>0</v>
      </c>
      <c r="AE165">
        <v>0</v>
      </c>
      <c r="AF165">
        <v>0</v>
      </c>
      <c r="AG165">
        <v>0</v>
      </c>
      <c r="AH165">
        <v>0</v>
      </c>
      <c r="AI165">
        <v>0</v>
      </c>
      <c r="AJ165">
        <v>0</v>
      </c>
      <c r="AK165">
        <v>0</v>
      </c>
      <c r="AL165">
        <v>0</v>
      </c>
      <c r="AM165">
        <v>0</v>
      </c>
      <c r="AN165">
        <v>0</v>
      </c>
      <c r="AO165">
        <v>0</v>
      </c>
      <c r="AP165">
        <v>0</v>
      </c>
      <c r="AQ165">
        <v>0</v>
      </c>
      <c r="AR165">
        <v>0</v>
      </c>
      <c r="AS165">
        <v>0</v>
      </c>
      <c r="AT165">
        <v>0</v>
      </c>
      <c r="AU165">
        <v>0</v>
      </c>
      <c r="AV165">
        <v>0</v>
      </c>
      <c r="AW165">
        <v>0</v>
      </c>
      <c r="AX165">
        <v>0</v>
      </c>
      <c r="AY165">
        <v>0</v>
      </c>
      <c r="AZ165">
        <v>0</v>
      </c>
      <c r="BA165">
        <v>0</v>
      </c>
      <c r="BB165">
        <v>0</v>
      </c>
      <c r="BC165">
        <v>0</v>
      </c>
      <c r="BD165">
        <v>0</v>
      </c>
      <c r="BE165">
        <v>0</v>
      </c>
      <c r="BF165">
        <v>0</v>
      </c>
      <c r="BG165">
        <v>0</v>
      </c>
      <c r="BH165">
        <v>0</v>
      </c>
      <c r="BI165">
        <v>0</v>
      </c>
      <c r="BJ165">
        <v>0</v>
      </c>
      <c r="BK165"/>
      <c r="BL165"/>
      <c r="BM165"/>
      <c r="BN165"/>
      <c r="BO165"/>
      <c r="BP165"/>
      <c r="BQ165"/>
      <c r="BR165"/>
      <c r="BS165"/>
      <c r="BT165"/>
      <c r="BU165"/>
    </row>
    <row r="166" spans="1:73" x14ac:dyDescent="0.3">
      <c r="A166" t="s">
        <v>276</v>
      </c>
      <c r="B166">
        <v>0</v>
      </c>
      <c r="C166">
        <v>69336.28</v>
      </c>
      <c r="D166">
        <v>0</v>
      </c>
      <c r="E166">
        <v>0</v>
      </c>
      <c r="F166">
        <v>0</v>
      </c>
      <c r="G166">
        <v>69026.77</v>
      </c>
      <c r="H166">
        <v>0</v>
      </c>
      <c r="I166">
        <v>0</v>
      </c>
      <c r="J166">
        <v>0</v>
      </c>
      <c r="K166">
        <v>12692.38</v>
      </c>
      <c r="L166">
        <v>0</v>
      </c>
      <c r="M166">
        <v>0</v>
      </c>
      <c r="N166">
        <v>0</v>
      </c>
      <c r="O166">
        <v>-136167.13</v>
      </c>
      <c r="P166">
        <v>0</v>
      </c>
      <c r="Q166">
        <v>0</v>
      </c>
      <c r="R166">
        <v>0</v>
      </c>
      <c r="S166">
        <v>-13981.2</v>
      </c>
      <c r="T166">
        <v>0</v>
      </c>
      <c r="U166">
        <v>0</v>
      </c>
      <c r="V166">
        <v>0</v>
      </c>
      <c r="W166">
        <v>-12652.03</v>
      </c>
      <c r="X166">
        <v>0</v>
      </c>
      <c r="Y166">
        <v>0</v>
      </c>
      <c r="Z166">
        <v>0</v>
      </c>
      <c r="AA166">
        <v>-12630.41</v>
      </c>
      <c r="AB166">
        <v>-159776</v>
      </c>
      <c r="AC166">
        <v>0</v>
      </c>
      <c r="AD166">
        <v>0</v>
      </c>
      <c r="AE166">
        <v>-30801.81</v>
      </c>
      <c r="AF166">
        <v>-138082</v>
      </c>
      <c r="AG166">
        <v>0</v>
      </c>
      <c r="AH166">
        <v>0</v>
      </c>
      <c r="AI166">
        <v>0</v>
      </c>
      <c r="AJ166">
        <v>0</v>
      </c>
      <c r="AK166">
        <v>0</v>
      </c>
      <c r="AL166">
        <v>0</v>
      </c>
      <c r="AM166">
        <v>0</v>
      </c>
      <c r="AN166">
        <v>0</v>
      </c>
      <c r="AO166">
        <v>0</v>
      </c>
      <c r="AP166">
        <v>0</v>
      </c>
      <c r="AQ166">
        <v>0</v>
      </c>
      <c r="AR166">
        <v>0</v>
      </c>
      <c r="AS166">
        <v>0</v>
      </c>
      <c r="AT166">
        <v>0</v>
      </c>
      <c r="AU166">
        <v>0</v>
      </c>
      <c r="AV166">
        <v>0</v>
      </c>
      <c r="AW166">
        <v>0</v>
      </c>
      <c r="AX166">
        <v>0</v>
      </c>
      <c r="AY166">
        <v>0</v>
      </c>
      <c r="AZ166">
        <v>0</v>
      </c>
      <c r="BA166">
        <v>0</v>
      </c>
      <c r="BB166">
        <v>0</v>
      </c>
      <c r="BC166">
        <v>0</v>
      </c>
      <c r="BD166">
        <v>0</v>
      </c>
      <c r="BE166">
        <v>0</v>
      </c>
      <c r="BF166">
        <v>0</v>
      </c>
      <c r="BG166">
        <v>0</v>
      </c>
      <c r="BH166">
        <v>0</v>
      </c>
      <c r="BI166">
        <v>0</v>
      </c>
      <c r="BJ166">
        <v>0</v>
      </c>
      <c r="BK166"/>
      <c r="BL166"/>
      <c r="BM166"/>
      <c r="BN166"/>
      <c r="BO166"/>
      <c r="BP166"/>
      <c r="BQ166"/>
      <c r="BR166"/>
      <c r="BS166"/>
      <c r="BT166"/>
      <c r="BU166"/>
    </row>
    <row r="167" spans="1:73" x14ac:dyDescent="0.3">
      <c r="A167" t="s">
        <v>277</v>
      </c>
      <c r="B167">
        <v>0</v>
      </c>
      <c r="C167">
        <v>-12171.74</v>
      </c>
      <c r="D167">
        <v>0</v>
      </c>
      <c r="E167">
        <v>0</v>
      </c>
      <c r="F167">
        <v>0</v>
      </c>
      <c r="G167">
        <v>-13647.81</v>
      </c>
      <c r="H167">
        <v>0</v>
      </c>
      <c r="I167">
        <v>0</v>
      </c>
      <c r="J167">
        <v>0</v>
      </c>
      <c r="K167">
        <v>0</v>
      </c>
      <c r="L167">
        <v>0</v>
      </c>
      <c r="M167">
        <v>0</v>
      </c>
      <c r="N167">
        <v>0</v>
      </c>
      <c r="O167">
        <v>0</v>
      </c>
      <c r="P167">
        <v>0</v>
      </c>
      <c r="Q167">
        <v>0</v>
      </c>
      <c r="R167">
        <v>0</v>
      </c>
      <c r="S167">
        <v>0</v>
      </c>
      <c r="T167">
        <v>0</v>
      </c>
      <c r="U167">
        <v>0</v>
      </c>
      <c r="V167">
        <v>0</v>
      </c>
      <c r="W167">
        <v>0</v>
      </c>
      <c r="X167">
        <v>0</v>
      </c>
      <c r="Y167">
        <v>0</v>
      </c>
      <c r="Z167">
        <v>0</v>
      </c>
      <c r="AA167">
        <v>0</v>
      </c>
      <c r="AB167">
        <v>0</v>
      </c>
      <c r="AC167">
        <v>0</v>
      </c>
      <c r="AD167">
        <v>0</v>
      </c>
      <c r="AE167">
        <v>0</v>
      </c>
      <c r="AF167">
        <v>0</v>
      </c>
      <c r="AG167">
        <v>0</v>
      </c>
      <c r="AH167">
        <v>0</v>
      </c>
      <c r="AI167">
        <v>0</v>
      </c>
      <c r="AJ167">
        <v>0</v>
      </c>
      <c r="AK167">
        <v>0</v>
      </c>
      <c r="AL167">
        <v>0</v>
      </c>
      <c r="AM167">
        <v>0</v>
      </c>
      <c r="AN167">
        <v>0</v>
      </c>
      <c r="AO167">
        <v>0</v>
      </c>
      <c r="AP167">
        <v>0</v>
      </c>
      <c r="AQ167">
        <v>0</v>
      </c>
      <c r="AR167">
        <v>0</v>
      </c>
      <c r="AS167">
        <v>0</v>
      </c>
      <c r="AT167">
        <v>0</v>
      </c>
      <c r="AU167">
        <v>0</v>
      </c>
      <c r="AV167">
        <v>0</v>
      </c>
      <c r="AW167">
        <v>0</v>
      </c>
      <c r="AX167">
        <v>0</v>
      </c>
      <c r="AY167">
        <v>0</v>
      </c>
      <c r="AZ167">
        <v>0</v>
      </c>
      <c r="BA167">
        <v>0</v>
      </c>
      <c r="BB167">
        <v>0</v>
      </c>
      <c r="BC167">
        <v>0</v>
      </c>
      <c r="BD167">
        <v>0</v>
      </c>
      <c r="BE167">
        <v>0</v>
      </c>
      <c r="BF167">
        <v>0</v>
      </c>
      <c r="BG167">
        <v>0</v>
      </c>
      <c r="BH167">
        <v>0</v>
      </c>
      <c r="BI167">
        <v>0</v>
      </c>
      <c r="BJ167">
        <v>0</v>
      </c>
      <c r="BK167"/>
      <c r="BL167"/>
      <c r="BM167"/>
      <c r="BN167"/>
      <c r="BO167"/>
      <c r="BP167"/>
      <c r="BQ167"/>
      <c r="BR167"/>
      <c r="BS167"/>
      <c r="BT167"/>
      <c r="BU167"/>
    </row>
    <row r="168" spans="1:73" x14ac:dyDescent="0.3">
      <c r="A168" t="s">
        <v>278</v>
      </c>
      <c r="B168">
        <v>-149192</v>
      </c>
      <c r="C168">
        <v>-987730.22</v>
      </c>
      <c r="D168">
        <v>383489</v>
      </c>
      <c r="E168">
        <v>463447</v>
      </c>
      <c r="F168">
        <v>-204070</v>
      </c>
      <c r="G168">
        <v>-19063.86</v>
      </c>
      <c r="H168">
        <v>948576</v>
      </c>
      <c r="I168">
        <v>348769</v>
      </c>
      <c r="J168">
        <v>622510</v>
      </c>
      <c r="K168">
        <v>-4332619.3</v>
      </c>
      <c r="L168">
        <v>2745990</v>
      </c>
      <c r="M168">
        <v>-3269507</v>
      </c>
      <c r="N168">
        <v>739258</v>
      </c>
      <c r="O168">
        <v>-489222.2</v>
      </c>
      <c r="P168">
        <v>-328803</v>
      </c>
      <c r="Q168">
        <v>-551817</v>
      </c>
      <c r="R168">
        <v>63584</v>
      </c>
      <c r="S168">
        <v>-22592.58</v>
      </c>
      <c r="T168">
        <v>-603058</v>
      </c>
      <c r="U168">
        <v>137514</v>
      </c>
      <c r="V168">
        <v>-157486</v>
      </c>
      <c r="W168">
        <v>-60609.71</v>
      </c>
      <c r="X168">
        <v>-43059</v>
      </c>
      <c r="Y168">
        <v>37696</v>
      </c>
      <c r="Z168">
        <v>-197038</v>
      </c>
      <c r="AA168">
        <v>-74997.649999999994</v>
      </c>
      <c r="AB168">
        <v>-265942</v>
      </c>
      <c r="AC168">
        <v>-196622</v>
      </c>
      <c r="AD168">
        <v>-160588</v>
      </c>
      <c r="AE168">
        <v>-183379.19</v>
      </c>
      <c r="AF168">
        <v>132223</v>
      </c>
      <c r="AG168">
        <v>170030</v>
      </c>
      <c r="AH168">
        <v>-48481</v>
      </c>
      <c r="AI168">
        <v>54804.22</v>
      </c>
      <c r="AJ168">
        <v>7969</v>
      </c>
      <c r="AK168">
        <v>1545</v>
      </c>
      <c r="AL168">
        <v>-97952</v>
      </c>
      <c r="AM168">
        <v>214485.21</v>
      </c>
      <c r="AN168">
        <v>61805</v>
      </c>
      <c r="AO168">
        <v>283823</v>
      </c>
      <c r="AP168">
        <v>-189348</v>
      </c>
      <c r="AQ168">
        <v>-24462</v>
      </c>
      <c r="AR168">
        <v>-139956</v>
      </c>
      <c r="AS168">
        <v>136708</v>
      </c>
      <c r="AT168">
        <v>-122730</v>
      </c>
      <c r="AU168">
        <v>76500.67</v>
      </c>
      <c r="AV168">
        <v>60942</v>
      </c>
      <c r="AW168">
        <v>63521</v>
      </c>
      <c r="AX168">
        <v>19549</v>
      </c>
      <c r="AY168">
        <v>0</v>
      </c>
      <c r="AZ168">
        <v>0</v>
      </c>
      <c r="BA168">
        <v>0</v>
      </c>
      <c r="BB168">
        <v>0</v>
      </c>
      <c r="BC168">
        <v>0</v>
      </c>
      <c r="BD168">
        <v>0</v>
      </c>
      <c r="BE168">
        <v>0</v>
      </c>
      <c r="BF168">
        <v>0</v>
      </c>
      <c r="BG168">
        <v>0</v>
      </c>
      <c r="BH168">
        <v>0</v>
      </c>
      <c r="BI168">
        <v>0</v>
      </c>
      <c r="BJ168">
        <v>0</v>
      </c>
      <c r="BK168"/>
      <c r="BL168"/>
      <c r="BM168"/>
      <c r="BN168"/>
      <c r="BO168"/>
      <c r="BP168"/>
      <c r="BQ168"/>
      <c r="BR168"/>
      <c r="BS168"/>
      <c r="BT168"/>
      <c r="BU168"/>
    </row>
    <row r="169" spans="1:73" x14ac:dyDescent="0.3">
      <c r="A169" t="s">
        <v>279</v>
      </c>
      <c r="B169">
        <v>4804373</v>
      </c>
      <c r="C169">
        <v>3073471.19</v>
      </c>
      <c r="D169">
        <v>4673934</v>
      </c>
      <c r="E169">
        <v>4078368</v>
      </c>
      <c r="F169">
        <v>4050266</v>
      </c>
      <c r="G169">
        <v>5478677.7199999997</v>
      </c>
      <c r="H169">
        <v>2532432</v>
      </c>
      <c r="I169">
        <v>2610237</v>
      </c>
      <c r="J169">
        <v>3331937</v>
      </c>
      <c r="K169">
        <v>-616409.74</v>
      </c>
      <c r="L169">
        <v>6842759</v>
      </c>
      <c r="M169">
        <v>-327171</v>
      </c>
      <c r="N169">
        <v>6486816</v>
      </c>
      <c r="O169">
        <v>5809886.3300000001</v>
      </c>
      <c r="P169">
        <v>5367037</v>
      </c>
      <c r="Q169">
        <v>4298627</v>
      </c>
      <c r="R169">
        <v>5912306</v>
      </c>
      <c r="S169">
        <v>5633018.5199999996</v>
      </c>
      <c r="T169">
        <v>4644254</v>
      </c>
      <c r="U169">
        <v>4966563</v>
      </c>
      <c r="V169">
        <v>5293580</v>
      </c>
      <c r="W169">
        <v>5478601.3399999999</v>
      </c>
      <c r="X169">
        <v>4952266</v>
      </c>
      <c r="Y169">
        <v>4713921</v>
      </c>
      <c r="Z169">
        <v>4611243</v>
      </c>
      <c r="AA169">
        <v>4263316.3099999996</v>
      </c>
      <c r="AB169">
        <v>3887165</v>
      </c>
      <c r="AC169">
        <v>4031916</v>
      </c>
      <c r="AD169">
        <v>3938545</v>
      </c>
      <c r="AE169">
        <v>3723436.02</v>
      </c>
      <c r="AF169">
        <v>3428758</v>
      </c>
      <c r="AG169">
        <v>3338658</v>
      </c>
      <c r="AH169">
        <v>3397047</v>
      </c>
      <c r="AI169">
        <v>2604640.15</v>
      </c>
      <c r="AJ169">
        <v>2723890</v>
      </c>
      <c r="AK169">
        <v>2279512</v>
      </c>
      <c r="AL169">
        <v>2638472</v>
      </c>
      <c r="AM169">
        <v>2296599.9700000002</v>
      </c>
      <c r="AN169">
        <v>2757270</v>
      </c>
      <c r="AO169">
        <v>2941154</v>
      </c>
      <c r="AP169">
        <v>3003982</v>
      </c>
      <c r="AQ169">
        <v>2747190.5</v>
      </c>
      <c r="AR169">
        <v>2780680</v>
      </c>
      <c r="AS169">
        <v>2742313</v>
      </c>
      <c r="AT169">
        <v>2636688</v>
      </c>
      <c r="AU169">
        <v>1656649.46</v>
      </c>
      <c r="AV169">
        <v>2235664</v>
      </c>
      <c r="AW169">
        <v>2235404</v>
      </c>
      <c r="AX169">
        <v>2106106</v>
      </c>
      <c r="AY169">
        <v>0</v>
      </c>
      <c r="AZ169">
        <v>0</v>
      </c>
      <c r="BA169">
        <v>0</v>
      </c>
      <c r="BB169">
        <v>0</v>
      </c>
      <c r="BC169">
        <v>0</v>
      </c>
      <c r="BD169">
        <v>0</v>
      </c>
      <c r="BE169">
        <v>0</v>
      </c>
      <c r="BF169">
        <v>0</v>
      </c>
      <c r="BG169">
        <v>0</v>
      </c>
      <c r="BH169">
        <v>0</v>
      </c>
      <c r="BI169">
        <v>0</v>
      </c>
      <c r="BJ169">
        <v>0</v>
      </c>
      <c r="BK169"/>
      <c r="BL169"/>
      <c r="BM169"/>
      <c r="BN169"/>
      <c r="BO169"/>
      <c r="BP169"/>
      <c r="BQ169"/>
      <c r="BR169"/>
      <c r="BS169"/>
      <c r="BT169"/>
      <c r="BU169"/>
    </row>
    <row r="170" spans="1:73" x14ac:dyDescent="0.3">
      <c r="A170" t="s">
        <v>280</v>
      </c>
      <c r="B170"/>
      <c r="C170"/>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row>
    <row r="171" spans="1:73" x14ac:dyDescent="0.3">
      <c r="A171" t="s">
        <v>281</v>
      </c>
      <c r="B171">
        <v>4122777</v>
      </c>
      <c r="C171">
        <v>3137727.92</v>
      </c>
      <c r="D171">
        <v>3676932</v>
      </c>
      <c r="E171">
        <v>3004023</v>
      </c>
      <c r="F171">
        <v>3453025</v>
      </c>
      <c r="G171">
        <v>6703716.96</v>
      </c>
      <c r="H171">
        <v>1493009</v>
      </c>
      <c r="I171">
        <v>2189699</v>
      </c>
      <c r="J171">
        <v>2599055</v>
      </c>
      <c r="K171">
        <v>3572575.9</v>
      </c>
      <c r="L171">
        <v>3997703</v>
      </c>
      <c r="M171">
        <v>2887028</v>
      </c>
      <c r="N171">
        <v>5645110</v>
      </c>
      <c r="O171">
        <v>6167450.75</v>
      </c>
      <c r="P171">
        <v>5611835</v>
      </c>
      <c r="Q171">
        <v>4794614</v>
      </c>
      <c r="R171">
        <v>5769185</v>
      </c>
      <c r="S171">
        <v>5551853.2999999998</v>
      </c>
      <c r="T171">
        <v>5181786</v>
      </c>
      <c r="U171">
        <v>4779175</v>
      </c>
      <c r="V171">
        <v>5416836</v>
      </c>
      <c r="W171">
        <v>5525196.1600000001</v>
      </c>
      <c r="X171">
        <v>4970338</v>
      </c>
      <c r="Y171">
        <v>4647184</v>
      </c>
      <c r="Z171">
        <v>4764990</v>
      </c>
      <c r="AA171">
        <v>4300715.41</v>
      </c>
      <c r="AB171">
        <v>4115162</v>
      </c>
      <c r="AC171">
        <v>4195948</v>
      </c>
      <c r="AD171">
        <v>4064685</v>
      </c>
      <c r="AE171">
        <v>3876624.32</v>
      </c>
      <c r="AF171">
        <v>3257896</v>
      </c>
      <c r="AG171">
        <v>3139595</v>
      </c>
      <c r="AH171">
        <v>3408344</v>
      </c>
      <c r="AI171">
        <v>2515555.12</v>
      </c>
      <c r="AJ171">
        <v>2687650</v>
      </c>
      <c r="AK171">
        <v>2251570</v>
      </c>
      <c r="AL171">
        <v>2705199</v>
      </c>
      <c r="AM171">
        <v>2042456.83</v>
      </c>
      <c r="AN171">
        <v>2659581</v>
      </c>
      <c r="AO171">
        <v>2649212</v>
      </c>
      <c r="AP171">
        <v>3185739</v>
      </c>
      <c r="AQ171">
        <v>2762028.09</v>
      </c>
      <c r="AR171">
        <v>2902488</v>
      </c>
      <c r="AS171">
        <v>2600389</v>
      </c>
      <c r="AT171">
        <v>2758326</v>
      </c>
      <c r="AU171">
        <v>1580824.68</v>
      </c>
      <c r="AV171">
        <v>2173034</v>
      </c>
      <c r="AW171">
        <v>2169777</v>
      </c>
      <c r="AX171">
        <v>2083933</v>
      </c>
      <c r="AY171">
        <v>1547957.78</v>
      </c>
      <c r="AZ171">
        <v>1670264</v>
      </c>
      <c r="BA171">
        <v>1769347</v>
      </c>
      <c r="BB171">
        <v>1675894</v>
      </c>
      <c r="BC171">
        <v>1095102.55</v>
      </c>
      <c r="BD171">
        <v>1415969</v>
      </c>
      <c r="BE171">
        <v>1234393</v>
      </c>
      <c r="BF171">
        <v>1246607</v>
      </c>
      <c r="BG171">
        <v>509169</v>
      </c>
      <c r="BH171">
        <v>843667</v>
      </c>
      <c r="BI171">
        <v>864441</v>
      </c>
      <c r="BJ171">
        <v>1084194</v>
      </c>
      <c r="BK171"/>
      <c r="BL171"/>
      <c r="BM171"/>
      <c r="BN171"/>
      <c r="BO171"/>
      <c r="BP171"/>
      <c r="BQ171"/>
      <c r="BR171"/>
      <c r="BS171"/>
      <c r="BT171"/>
      <c r="BU171"/>
    </row>
    <row r="172" spans="1:73" x14ac:dyDescent="0.3">
      <c r="A172" t="s">
        <v>282</v>
      </c>
      <c r="B172">
        <v>830788</v>
      </c>
      <c r="C172">
        <v>923473.5</v>
      </c>
      <c r="D172">
        <v>613513</v>
      </c>
      <c r="E172">
        <v>610898</v>
      </c>
      <c r="F172">
        <v>801311</v>
      </c>
      <c r="G172">
        <v>-1205975.3799999999</v>
      </c>
      <c r="H172">
        <v>90847</v>
      </c>
      <c r="I172">
        <v>71769</v>
      </c>
      <c r="J172">
        <v>110372</v>
      </c>
      <c r="K172">
        <v>143633.66</v>
      </c>
      <c r="L172">
        <v>99066</v>
      </c>
      <c r="M172">
        <v>55308</v>
      </c>
      <c r="N172">
        <v>102448</v>
      </c>
      <c r="O172">
        <v>131657.78</v>
      </c>
      <c r="P172">
        <v>84005</v>
      </c>
      <c r="Q172">
        <v>55830</v>
      </c>
      <c r="R172">
        <v>79537</v>
      </c>
      <c r="S172">
        <v>103757.8</v>
      </c>
      <c r="T172">
        <v>65526</v>
      </c>
      <c r="U172">
        <v>49874</v>
      </c>
      <c r="V172">
        <v>34230</v>
      </c>
      <c r="W172">
        <v>14014.89</v>
      </c>
      <c r="X172">
        <v>24987</v>
      </c>
      <c r="Y172">
        <v>29041</v>
      </c>
      <c r="Z172">
        <v>43291</v>
      </c>
      <c r="AA172">
        <v>37598.559999999998</v>
      </c>
      <c r="AB172">
        <v>37945</v>
      </c>
      <c r="AC172">
        <v>32590</v>
      </c>
      <c r="AD172">
        <v>34448</v>
      </c>
      <c r="AE172">
        <v>30190.880000000001</v>
      </c>
      <c r="AF172">
        <v>38639</v>
      </c>
      <c r="AG172">
        <v>29033</v>
      </c>
      <c r="AH172">
        <v>37184</v>
      </c>
      <c r="AI172">
        <v>34280.82</v>
      </c>
      <c r="AJ172">
        <v>28271</v>
      </c>
      <c r="AK172">
        <v>26397</v>
      </c>
      <c r="AL172">
        <v>31225</v>
      </c>
      <c r="AM172">
        <v>39657.94</v>
      </c>
      <c r="AN172">
        <v>35884</v>
      </c>
      <c r="AO172">
        <v>8119</v>
      </c>
      <c r="AP172">
        <v>7591</v>
      </c>
      <c r="AQ172">
        <v>9624.41</v>
      </c>
      <c r="AR172">
        <v>18148</v>
      </c>
      <c r="AS172">
        <v>5216</v>
      </c>
      <c r="AT172">
        <v>1092</v>
      </c>
      <c r="AU172">
        <v>-675.89</v>
      </c>
      <c r="AV172">
        <v>1688</v>
      </c>
      <c r="AW172">
        <v>2106</v>
      </c>
      <c r="AX172">
        <v>2624</v>
      </c>
      <c r="AY172">
        <v>8275.58</v>
      </c>
      <c r="AZ172">
        <v>-1307</v>
      </c>
      <c r="BA172">
        <v>-2041</v>
      </c>
      <c r="BB172">
        <v>1377</v>
      </c>
      <c r="BC172">
        <v>40287.29</v>
      </c>
      <c r="BD172">
        <v>-4499</v>
      </c>
      <c r="BE172">
        <v>-7642</v>
      </c>
      <c r="BF172">
        <v>-7080</v>
      </c>
      <c r="BG172">
        <v>-12033</v>
      </c>
      <c r="BH172">
        <v>-398078</v>
      </c>
      <c r="BI172">
        <v>-514831</v>
      </c>
      <c r="BJ172">
        <v>-86910</v>
      </c>
      <c r="BK172"/>
      <c r="BL172"/>
      <c r="BM172"/>
      <c r="BN172"/>
      <c r="BO172"/>
      <c r="BP172"/>
      <c r="BQ172"/>
      <c r="BR172"/>
      <c r="BS172"/>
      <c r="BT172"/>
      <c r="BU172"/>
    </row>
    <row r="173" spans="1:73" x14ac:dyDescent="0.3">
      <c r="A173" t="s">
        <v>283</v>
      </c>
      <c r="B173"/>
      <c r="C173"/>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row>
    <row r="174" spans="1:73" x14ac:dyDescent="0.3">
      <c r="A174" t="s">
        <v>284</v>
      </c>
      <c r="B174">
        <v>4084877</v>
      </c>
      <c r="C174">
        <v>2329728.48</v>
      </c>
      <c r="D174">
        <v>3926785</v>
      </c>
      <c r="E174">
        <v>3300919</v>
      </c>
      <c r="F174">
        <v>3382497</v>
      </c>
      <c r="G174">
        <v>6667526</v>
      </c>
      <c r="H174">
        <v>2416017</v>
      </c>
      <c r="I174">
        <v>2533926</v>
      </c>
      <c r="J174">
        <v>3202199</v>
      </c>
      <c r="K174">
        <v>-734813.04</v>
      </c>
      <c r="L174">
        <v>6728335</v>
      </c>
      <c r="M174">
        <v>-337144</v>
      </c>
      <c r="N174">
        <v>6328117</v>
      </c>
      <c r="O174">
        <v>5688194.8499999996</v>
      </c>
      <c r="P174">
        <v>5289917</v>
      </c>
      <c r="Q174">
        <v>4263330</v>
      </c>
      <c r="R174">
        <v>5827920</v>
      </c>
      <c r="S174">
        <v>5534070.4500000002</v>
      </c>
      <c r="T174">
        <v>4593387</v>
      </c>
      <c r="U174">
        <v>4894285</v>
      </c>
      <c r="V174">
        <v>5276119</v>
      </c>
      <c r="W174">
        <v>5471357.7699999996</v>
      </c>
      <c r="X174">
        <v>4932048</v>
      </c>
      <c r="Y174">
        <v>4691407</v>
      </c>
      <c r="Z174">
        <v>4568807</v>
      </c>
      <c r="AA174">
        <v>4225776.7300000004</v>
      </c>
      <c r="AB174">
        <v>3849390</v>
      </c>
      <c r="AC174">
        <v>3999326</v>
      </c>
      <c r="AD174">
        <v>3904100</v>
      </c>
      <c r="AE174">
        <v>3693763.06</v>
      </c>
      <c r="AF174">
        <v>3390465</v>
      </c>
      <c r="AG174">
        <v>3309629</v>
      </c>
      <c r="AH174">
        <v>3359859</v>
      </c>
      <c r="AI174">
        <v>2570365.33</v>
      </c>
      <c r="AJ174">
        <v>2695618</v>
      </c>
      <c r="AK174">
        <v>2253114</v>
      </c>
      <c r="AL174">
        <v>2607234</v>
      </c>
      <c r="AM174">
        <v>2256942.04</v>
      </c>
      <c r="AN174">
        <v>2721386</v>
      </c>
      <c r="AO174">
        <v>2933035</v>
      </c>
      <c r="AP174">
        <v>2996391</v>
      </c>
      <c r="AQ174">
        <v>2737566.09</v>
      </c>
      <c r="AR174">
        <v>2762532</v>
      </c>
      <c r="AS174">
        <v>2737097</v>
      </c>
      <c r="AT174">
        <v>2635596</v>
      </c>
      <c r="AU174">
        <v>1657325.35</v>
      </c>
      <c r="AV174">
        <v>2233976</v>
      </c>
      <c r="AW174">
        <v>2233298</v>
      </c>
      <c r="AX174">
        <v>2103482</v>
      </c>
      <c r="AY174">
        <v>0</v>
      </c>
      <c r="AZ174">
        <v>0</v>
      </c>
      <c r="BA174">
        <v>0</v>
      </c>
      <c r="BB174">
        <v>0</v>
      </c>
      <c r="BC174">
        <v>0</v>
      </c>
      <c r="BD174">
        <v>0</v>
      </c>
      <c r="BE174">
        <v>0</v>
      </c>
      <c r="BF174">
        <v>0</v>
      </c>
      <c r="BG174">
        <v>0</v>
      </c>
      <c r="BH174">
        <v>0</v>
      </c>
      <c r="BI174">
        <v>0</v>
      </c>
      <c r="BJ174">
        <v>0</v>
      </c>
      <c r="BK174"/>
      <c r="BL174"/>
      <c r="BM174"/>
      <c r="BN174"/>
      <c r="BO174"/>
      <c r="BP174"/>
      <c r="BQ174"/>
      <c r="BR174"/>
      <c r="BS174"/>
      <c r="BT174"/>
      <c r="BU174"/>
    </row>
    <row r="175" spans="1:73" x14ac:dyDescent="0.3">
      <c r="A175" t="s">
        <v>285</v>
      </c>
      <c r="B175">
        <v>719496</v>
      </c>
      <c r="C175">
        <v>743742.71</v>
      </c>
      <c r="D175">
        <v>747149</v>
      </c>
      <c r="E175">
        <v>777449</v>
      </c>
      <c r="F175">
        <v>667769</v>
      </c>
      <c r="G175">
        <v>-1188848.29</v>
      </c>
      <c r="H175">
        <v>116415</v>
      </c>
      <c r="I175">
        <v>76311</v>
      </c>
      <c r="J175">
        <v>129738</v>
      </c>
      <c r="K175">
        <v>118403.31</v>
      </c>
      <c r="L175">
        <v>114424</v>
      </c>
      <c r="M175">
        <v>9973</v>
      </c>
      <c r="N175">
        <v>158699</v>
      </c>
      <c r="O175">
        <v>121691.48</v>
      </c>
      <c r="P175">
        <v>77120</v>
      </c>
      <c r="Q175">
        <v>35297</v>
      </c>
      <c r="R175">
        <v>84386</v>
      </c>
      <c r="S175">
        <v>98948.07</v>
      </c>
      <c r="T175">
        <v>50867</v>
      </c>
      <c r="U175">
        <v>72278</v>
      </c>
      <c r="V175">
        <v>17461</v>
      </c>
      <c r="W175">
        <v>7243.57</v>
      </c>
      <c r="X175">
        <v>20218</v>
      </c>
      <c r="Y175">
        <v>22514</v>
      </c>
      <c r="Z175">
        <v>42436</v>
      </c>
      <c r="AA175">
        <v>37539.58</v>
      </c>
      <c r="AB175">
        <v>37775</v>
      </c>
      <c r="AC175">
        <v>32590</v>
      </c>
      <c r="AD175">
        <v>34445</v>
      </c>
      <c r="AE175">
        <v>29672.959999999999</v>
      </c>
      <c r="AF175">
        <v>38293</v>
      </c>
      <c r="AG175">
        <v>29029</v>
      </c>
      <c r="AH175">
        <v>37188</v>
      </c>
      <c r="AI175">
        <v>34274.82</v>
      </c>
      <c r="AJ175">
        <v>28272</v>
      </c>
      <c r="AK175">
        <v>26398</v>
      </c>
      <c r="AL175">
        <v>31238</v>
      </c>
      <c r="AM175">
        <v>39657.94</v>
      </c>
      <c r="AN175">
        <v>35884</v>
      </c>
      <c r="AO175">
        <v>8119</v>
      </c>
      <c r="AP175">
        <v>7591</v>
      </c>
      <c r="AQ175">
        <v>9624.41</v>
      </c>
      <c r="AR175">
        <v>18148</v>
      </c>
      <c r="AS175">
        <v>5216</v>
      </c>
      <c r="AT175">
        <v>1092</v>
      </c>
      <c r="AU175">
        <v>-675.89</v>
      </c>
      <c r="AV175">
        <v>1688</v>
      </c>
      <c r="AW175">
        <v>2106</v>
      </c>
      <c r="AX175">
        <v>2624</v>
      </c>
      <c r="AY175">
        <v>0</v>
      </c>
      <c r="AZ175">
        <v>0</v>
      </c>
      <c r="BA175">
        <v>0</v>
      </c>
      <c r="BB175">
        <v>0</v>
      </c>
      <c r="BC175">
        <v>0</v>
      </c>
      <c r="BD175">
        <v>0</v>
      </c>
      <c r="BE175">
        <v>0</v>
      </c>
      <c r="BF175">
        <v>0</v>
      </c>
      <c r="BG175">
        <v>0</v>
      </c>
      <c r="BH175">
        <v>0</v>
      </c>
      <c r="BI175">
        <v>0</v>
      </c>
      <c r="BJ175">
        <v>0</v>
      </c>
      <c r="BK175"/>
      <c r="BL175"/>
      <c r="BM175"/>
      <c r="BN175"/>
      <c r="BO175"/>
      <c r="BP175"/>
      <c r="BQ175"/>
      <c r="BR175"/>
      <c r="BS175"/>
      <c r="BT175"/>
      <c r="BU175"/>
    </row>
    <row r="176" spans="1:73" x14ac:dyDescent="0.3">
      <c r="A176" t="s">
        <v>286</v>
      </c>
      <c r="B176">
        <v>0.45</v>
      </c>
      <c r="C176">
        <v>0.34</v>
      </c>
      <c r="D176">
        <v>0.39</v>
      </c>
      <c r="E176">
        <v>0.31</v>
      </c>
      <c r="F176">
        <v>0.36</v>
      </c>
      <c r="G176">
        <v>0.71</v>
      </c>
      <c r="H176">
        <v>0.14000000000000001</v>
      </c>
      <c r="I176">
        <v>0.22</v>
      </c>
      <c r="J176">
        <v>0.26</v>
      </c>
      <c r="K176">
        <v>0.37</v>
      </c>
      <c r="L176">
        <v>0.42</v>
      </c>
      <c r="M176">
        <v>0.28999999999999998</v>
      </c>
      <c r="N176">
        <v>0.6</v>
      </c>
      <c r="O176">
        <v>0.66</v>
      </c>
      <c r="P176">
        <v>0.6</v>
      </c>
      <c r="Q176">
        <v>0.51</v>
      </c>
      <c r="R176">
        <v>0.61</v>
      </c>
      <c r="S176">
        <v>0.59</v>
      </c>
      <c r="T176">
        <v>0.55000000000000004</v>
      </c>
      <c r="U176">
        <v>0.5</v>
      </c>
      <c r="V176">
        <v>0.57999999999999996</v>
      </c>
      <c r="W176">
        <v>0.59</v>
      </c>
      <c r="X176">
        <v>0.53</v>
      </c>
      <c r="Y176">
        <v>0.5</v>
      </c>
      <c r="Z176">
        <v>0.52</v>
      </c>
      <c r="AA176">
        <v>0.47</v>
      </c>
      <c r="AB176">
        <v>0.46</v>
      </c>
      <c r="AC176">
        <v>0.47072000000000003</v>
      </c>
      <c r="AD176">
        <v>0.45</v>
      </c>
      <c r="AE176">
        <v>0.43</v>
      </c>
      <c r="AF176">
        <v>0.36</v>
      </c>
      <c r="AG176">
        <v>0.35</v>
      </c>
      <c r="AH176">
        <v>0.38</v>
      </c>
      <c r="AI176">
        <v>0.28000000000000003</v>
      </c>
      <c r="AJ176">
        <v>0.3</v>
      </c>
      <c r="AK176">
        <v>0.25</v>
      </c>
      <c r="AL176">
        <v>0.3</v>
      </c>
      <c r="AM176">
        <v>0.22</v>
      </c>
      <c r="AN176">
        <v>0.3</v>
      </c>
      <c r="AO176">
        <v>0.28999999999999998</v>
      </c>
      <c r="AP176">
        <v>0.35</v>
      </c>
      <c r="AQ176">
        <v>0.31</v>
      </c>
      <c r="AR176">
        <v>0.32</v>
      </c>
      <c r="AS176">
        <v>0.28999999999999998</v>
      </c>
      <c r="AT176">
        <v>0.61</v>
      </c>
      <c r="AU176">
        <v>0.35</v>
      </c>
      <c r="AV176">
        <v>0.48</v>
      </c>
      <c r="AW176">
        <v>0.48</v>
      </c>
      <c r="AX176">
        <v>0.46</v>
      </c>
      <c r="AY176">
        <v>0.34</v>
      </c>
      <c r="AZ176">
        <v>0.37</v>
      </c>
      <c r="BA176">
        <v>0.39</v>
      </c>
      <c r="BB176">
        <v>0.37</v>
      </c>
      <c r="BC176">
        <v>0.24</v>
      </c>
      <c r="BD176">
        <v>0.32</v>
      </c>
      <c r="BE176">
        <v>0.27</v>
      </c>
      <c r="BF176">
        <v>0.28000000000000003</v>
      </c>
      <c r="BG176">
        <v>0.12</v>
      </c>
      <c r="BH176">
        <v>0.19</v>
      </c>
      <c r="BI176">
        <v>0.19</v>
      </c>
      <c r="BJ176">
        <v>0.24</v>
      </c>
      <c r="BK176"/>
      <c r="BL176"/>
      <c r="BM176"/>
      <c r="BN176"/>
      <c r="BO176"/>
      <c r="BP176"/>
      <c r="BQ176"/>
      <c r="BR176"/>
      <c r="BS176"/>
      <c r="BT176"/>
      <c r="BU176"/>
    </row>
    <row r="177" spans="1:73" x14ac:dyDescent="0.3">
      <c r="A177" t="s">
        <v>287</v>
      </c>
      <c r="B177">
        <v>0</v>
      </c>
      <c r="C177">
        <v>0</v>
      </c>
      <c r="D177">
        <v>0</v>
      </c>
      <c r="E177">
        <v>0</v>
      </c>
      <c r="F177">
        <v>0</v>
      </c>
      <c r="G177">
        <v>0</v>
      </c>
      <c r="H177">
        <v>0</v>
      </c>
      <c r="I177">
        <v>0</v>
      </c>
      <c r="J177">
        <v>0</v>
      </c>
      <c r="K177">
        <v>0</v>
      </c>
      <c r="L177">
        <v>0</v>
      </c>
      <c r="M177">
        <v>0</v>
      </c>
      <c r="N177">
        <v>0</v>
      </c>
      <c r="O177">
        <v>0</v>
      </c>
      <c r="P177">
        <v>0</v>
      </c>
      <c r="Q177">
        <v>0</v>
      </c>
      <c r="R177">
        <v>0</v>
      </c>
      <c r="S177">
        <v>0</v>
      </c>
      <c r="T177">
        <v>0</v>
      </c>
      <c r="U177">
        <v>0</v>
      </c>
      <c r="V177">
        <v>0</v>
      </c>
      <c r="W177">
        <v>0</v>
      </c>
      <c r="X177">
        <v>0</v>
      </c>
      <c r="Y177">
        <v>0</v>
      </c>
      <c r="Z177">
        <v>0</v>
      </c>
      <c r="AA177">
        <v>0</v>
      </c>
      <c r="AB177">
        <v>0</v>
      </c>
      <c r="AC177">
        <v>0</v>
      </c>
      <c r="AD177">
        <v>0</v>
      </c>
      <c r="AE177">
        <v>0</v>
      </c>
      <c r="AF177">
        <v>0</v>
      </c>
      <c r="AG177">
        <v>0</v>
      </c>
      <c r="AH177">
        <v>0</v>
      </c>
      <c r="AI177">
        <v>0</v>
      </c>
      <c r="AJ177">
        <v>0</v>
      </c>
      <c r="AK177">
        <v>0</v>
      </c>
      <c r="AL177">
        <v>0</v>
      </c>
      <c r="AM177">
        <v>0</v>
      </c>
      <c r="AN177">
        <v>0</v>
      </c>
      <c r="AO177">
        <v>0</v>
      </c>
      <c r="AP177">
        <v>0</v>
      </c>
      <c r="AQ177">
        <v>0</v>
      </c>
      <c r="AR177">
        <v>0</v>
      </c>
      <c r="AS177">
        <v>0</v>
      </c>
      <c r="AT177">
        <v>0</v>
      </c>
      <c r="AU177">
        <v>0</v>
      </c>
      <c r="AV177">
        <v>0</v>
      </c>
      <c r="AW177">
        <v>0</v>
      </c>
      <c r="AX177">
        <v>0</v>
      </c>
      <c r="AY177">
        <v>0</v>
      </c>
      <c r="AZ177">
        <v>0</v>
      </c>
      <c r="BA177">
        <v>0</v>
      </c>
      <c r="BB177">
        <v>0</v>
      </c>
      <c r="BC177">
        <v>0.24</v>
      </c>
      <c r="BD177">
        <v>0.32</v>
      </c>
      <c r="BE177">
        <v>0.27</v>
      </c>
      <c r="BF177">
        <v>0.28000000000000003</v>
      </c>
      <c r="BG177">
        <v>0.12</v>
      </c>
      <c r="BH177">
        <v>0.19</v>
      </c>
      <c r="BI177">
        <v>0.19</v>
      </c>
      <c r="BJ177">
        <v>0.24</v>
      </c>
      <c r="BK177"/>
      <c r="BL177"/>
      <c r="BM177"/>
      <c r="BN177"/>
      <c r="BO177"/>
      <c r="BP177"/>
      <c r="BQ177"/>
      <c r="BR177"/>
      <c r="BS177"/>
      <c r="BT177"/>
      <c r="BU177"/>
    </row>
    <row r="178" spans="1:73" x14ac:dyDescent="0.3">
      <c r="A178" t="s">
        <v>155</v>
      </c>
      <c r="B178" t="s">
        <v>156</v>
      </c>
      <c r="C178" t="s">
        <v>157</v>
      </c>
      <c r="D178" t="s">
        <v>158</v>
      </c>
      <c r="E178" t="s">
        <v>159</v>
      </c>
      <c r="F178" t="s">
        <v>160</v>
      </c>
      <c r="G178" t="s">
        <v>161</v>
      </c>
      <c r="H178" t="s">
        <v>162</v>
      </c>
      <c r="I178" t="s">
        <v>163</v>
      </c>
      <c r="J178" t="s">
        <v>164</v>
      </c>
      <c r="K178" t="s">
        <v>165</v>
      </c>
      <c r="L178" t="s">
        <v>166</v>
      </c>
      <c r="M178" t="s">
        <v>167</v>
      </c>
      <c r="N178" t="s">
        <v>168</v>
      </c>
      <c r="O178" t="s">
        <v>169</v>
      </c>
      <c r="P178" t="s">
        <v>170</v>
      </c>
      <c r="Q178" t="s">
        <v>171</v>
      </c>
      <c r="R178" t="s">
        <v>172</v>
      </c>
      <c r="S178" t="s">
        <v>173</v>
      </c>
      <c r="T178" t="s">
        <v>174</v>
      </c>
      <c r="U178" t="s">
        <v>175</v>
      </c>
      <c r="V178" t="s">
        <v>176</v>
      </c>
      <c r="W178" t="s">
        <v>177</v>
      </c>
      <c r="X178" t="s">
        <v>178</v>
      </c>
      <c r="Y178" t="s">
        <v>179</v>
      </c>
      <c r="Z178" t="s">
        <v>180</v>
      </c>
      <c r="AA178" t="s">
        <v>181</v>
      </c>
      <c r="AB178" t="s">
        <v>182</v>
      </c>
      <c r="AC178" t="s">
        <v>183</v>
      </c>
      <c r="AD178" t="s">
        <v>184</v>
      </c>
      <c r="AE178" t="s">
        <v>185</v>
      </c>
      <c r="AF178" t="s">
        <v>186</v>
      </c>
      <c r="AG178" t="s">
        <v>187</v>
      </c>
      <c r="AH178" t="s">
        <v>188</v>
      </c>
      <c r="AI178" t="s">
        <v>189</v>
      </c>
      <c r="AJ178" t="s">
        <v>190</v>
      </c>
      <c r="AK178" t="s">
        <v>191</v>
      </c>
      <c r="AL178" t="s">
        <v>192</v>
      </c>
      <c r="AM178" t="s">
        <v>193</v>
      </c>
      <c r="AN178" t="s">
        <v>194</v>
      </c>
      <c r="AO178" t="s">
        <v>195</v>
      </c>
      <c r="AP178" t="s">
        <v>196</v>
      </c>
      <c r="AQ178" t="s">
        <v>197</v>
      </c>
      <c r="AR178" t="s">
        <v>198</v>
      </c>
      <c r="AS178" t="s">
        <v>199</v>
      </c>
      <c r="AT178" t="s">
        <v>200</v>
      </c>
      <c r="AU178" t="s">
        <v>201</v>
      </c>
      <c r="AV178" t="s">
        <v>202</v>
      </c>
      <c r="AW178" t="s">
        <v>203</v>
      </c>
      <c r="AX178" t="s">
        <v>204</v>
      </c>
      <c r="AY178" t="s">
        <v>205</v>
      </c>
      <c r="AZ178" t="s">
        <v>206</v>
      </c>
      <c r="BA178" t="s">
        <v>207</v>
      </c>
      <c r="BB178" t="s">
        <v>208</v>
      </c>
      <c r="BC178" t="s">
        <v>209</v>
      </c>
      <c r="BD178" t="s">
        <v>210</v>
      </c>
      <c r="BE178" t="s">
        <v>211</v>
      </c>
      <c r="BF178" t="s">
        <v>212</v>
      </c>
      <c r="BG178" t="s">
        <v>213</v>
      </c>
      <c r="BH178" t="s">
        <v>214</v>
      </c>
      <c r="BI178" t="s">
        <v>215</v>
      </c>
      <c r="BJ178" t="s">
        <v>216</v>
      </c>
      <c r="BK178" s="5"/>
      <c r="BL178" s="5"/>
      <c r="BM178" s="5"/>
      <c r="BN178" s="5"/>
      <c r="BO178" s="5"/>
      <c r="BP178" s="5"/>
      <c r="BQ178" s="5"/>
      <c r="BR178" s="5"/>
    </row>
    <row r="179" spans="1:73" x14ac:dyDescent="0.3">
      <c r="A179" t="s">
        <v>217</v>
      </c>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s="5"/>
      <c r="BL179" s="5"/>
      <c r="BM179" s="5"/>
      <c r="BN179" s="5"/>
      <c r="BO179" s="5"/>
      <c r="BP179" s="5"/>
      <c r="BQ179" s="5"/>
      <c r="BR179" s="5"/>
    </row>
    <row r="180" spans="1:73" x14ac:dyDescent="0.3">
      <c r="A180" t="s">
        <v>218</v>
      </c>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s="5"/>
      <c r="BL180" s="5"/>
      <c r="BM180" s="5"/>
      <c r="BN180" s="5"/>
      <c r="BO180" s="5"/>
      <c r="BP180" s="5"/>
      <c r="BQ180" s="5"/>
      <c r="BR180" s="5"/>
    </row>
    <row r="181" spans="1:73" x14ac:dyDescent="0.3">
      <c r="A181" t="s">
        <v>219</v>
      </c>
      <c r="B181"/>
      <c r="C18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s="5"/>
      <c r="BL181" s="5"/>
      <c r="BM181" s="5"/>
      <c r="BN181" s="5"/>
      <c r="BO181" s="5"/>
      <c r="BP181" s="5"/>
      <c r="BQ181" s="5"/>
      <c r="BR181" s="5"/>
    </row>
    <row r="182" spans="1:73" x14ac:dyDescent="0.3">
      <c r="B182" s="5"/>
      <c r="C182" s="5"/>
      <c r="D182" s="5"/>
      <c r="E182" s="5"/>
      <c r="F182" s="5"/>
      <c r="G182" s="5"/>
      <c r="H182" s="5"/>
      <c r="I182" s="5"/>
      <c r="J182" s="5"/>
      <c r="K182" s="5"/>
      <c r="L182" s="5"/>
      <c r="M182" s="5"/>
      <c r="N182" s="5"/>
      <c r="O182" s="5"/>
      <c r="P182" s="5"/>
      <c r="Q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c r="BP182" s="5"/>
      <c r="BQ182" s="5"/>
      <c r="BR182" s="5"/>
    </row>
    <row r="183" spans="1:73" x14ac:dyDescent="0.3">
      <c r="B183" s="5"/>
      <c r="C183" s="5"/>
      <c r="D183" s="5"/>
      <c r="E183" s="5"/>
      <c r="F183" s="5"/>
      <c r="G183" s="5"/>
      <c r="H183" s="5"/>
      <c r="I183" s="5"/>
      <c r="J183" s="5"/>
      <c r="K183" s="5"/>
      <c r="L183" s="5"/>
      <c r="M183" s="5"/>
      <c r="N183" s="5"/>
      <c r="O183" s="5"/>
      <c r="P183" s="5"/>
      <c r="Q183" s="5"/>
      <c r="T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L183" s="5"/>
      <c r="BM183" s="5"/>
      <c r="BN183" s="5"/>
      <c r="BO183" s="5"/>
      <c r="BP183" s="5"/>
      <c r="BQ183" s="5"/>
      <c r="BR183" s="5"/>
    </row>
    <row r="184" spans="1:73" x14ac:dyDescent="0.3">
      <c r="B184" s="5"/>
      <c r="C184" s="5"/>
      <c r="D184" s="5"/>
      <c r="E184" s="5"/>
      <c r="F184" s="5"/>
      <c r="G184" s="5"/>
      <c r="H184" s="5"/>
      <c r="I184" s="5"/>
      <c r="J184" s="5"/>
      <c r="K184" s="5"/>
      <c r="L184" s="5"/>
      <c r="M184" s="5"/>
      <c r="N184" s="5"/>
      <c r="O184" s="5"/>
      <c r="P184" s="5"/>
      <c r="Q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
      <c r="BJ184" s="5"/>
      <c r="BK184" s="5"/>
      <c r="BL184" s="5"/>
      <c r="BM184" s="5"/>
      <c r="BN184" s="5"/>
      <c r="BO184" s="5"/>
      <c r="BP184" s="5"/>
      <c r="BQ184" s="5"/>
      <c r="BR184" s="5"/>
    </row>
    <row r="185" spans="1:73" x14ac:dyDescent="0.3">
      <c r="B185" s="5"/>
      <c r="C185" s="5"/>
      <c r="D185" s="5"/>
      <c r="E185" s="5"/>
      <c r="F185" s="5"/>
      <c r="G185" s="5"/>
      <c r="H185" s="5"/>
      <c r="I185" s="5"/>
      <c r="J185" s="5"/>
      <c r="K185" s="5"/>
      <c r="L185" s="5"/>
      <c r="M185" s="5"/>
      <c r="N185" s="5"/>
      <c r="O185" s="5"/>
      <c r="P185" s="5"/>
      <c r="Q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L185" s="5"/>
      <c r="BM185" s="5"/>
      <c r="BN185" s="5"/>
      <c r="BO185" s="5"/>
      <c r="BP185" s="5"/>
      <c r="BQ185" s="5"/>
      <c r="BR185" s="5"/>
    </row>
    <row r="186" spans="1:73" x14ac:dyDescent="0.3">
      <c r="B186" s="5"/>
      <c r="C186" s="5"/>
      <c r="D186" s="5"/>
      <c r="E186" s="5"/>
      <c r="F186" s="5"/>
      <c r="G186" s="5"/>
      <c r="H186" s="5"/>
      <c r="I186" s="5"/>
      <c r="J186" s="5"/>
      <c r="K186" s="5"/>
      <c r="L186" s="5"/>
      <c r="M186" s="5"/>
      <c r="N186" s="5"/>
      <c r="O186" s="5"/>
      <c r="P186" s="5"/>
      <c r="Q186" s="5"/>
      <c r="T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L186" s="5"/>
      <c r="BM186" s="5"/>
      <c r="BN186" s="5"/>
      <c r="BO186" s="5"/>
      <c r="BP186" s="5"/>
      <c r="BQ186" s="5"/>
      <c r="BR186" s="5"/>
    </row>
    <row r="187" spans="1:73" x14ac:dyDescent="0.3">
      <c r="B187" s="5"/>
      <c r="C187" s="5"/>
      <c r="D187" s="5"/>
      <c r="E187" s="5"/>
      <c r="F187" s="5"/>
      <c r="G187" s="5"/>
      <c r="H187" s="5"/>
      <c r="I187" s="5"/>
      <c r="J187" s="5"/>
      <c r="K187" s="5"/>
      <c r="L187" s="5"/>
      <c r="M187" s="5"/>
      <c r="N187" s="5"/>
      <c r="O187" s="5"/>
      <c r="P187" s="5"/>
      <c r="Q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L187" s="5"/>
      <c r="BM187" s="5"/>
      <c r="BN187" s="5"/>
      <c r="BO187" s="5"/>
      <c r="BP187" s="5"/>
      <c r="BQ187" s="5"/>
      <c r="BR187" s="5"/>
    </row>
    <row r="188" spans="1:73" x14ac:dyDescent="0.3">
      <c r="B188" s="5"/>
      <c r="C188" s="5"/>
      <c r="D188" s="5"/>
      <c r="E188" s="5"/>
      <c r="F188" s="5"/>
      <c r="G188" s="5"/>
      <c r="H188" s="5"/>
      <c r="I188" s="5"/>
      <c r="J188" s="5"/>
      <c r="K188" s="5"/>
      <c r="L188" s="5"/>
      <c r="M188" s="5"/>
      <c r="N188" s="5"/>
      <c r="O188" s="5"/>
      <c r="P188" s="5"/>
      <c r="Q188" s="5"/>
      <c r="T188" s="5"/>
      <c r="U188" s="5"/>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L188" s="5"/>
      <c r="BM188" s="5"/>
      <c r="BN188" s="5"/>
      <c r="BO188" s="5"/>
      <c r="BP188" s="5"/>
      <c r="BQ188" s="5"/>
      <c r="BR188" s="5"/>
    </row>
    <row r="189" spans="1:73" x14ac:dyDescent="0.3">
      <c r="B189" s="5"/>
      <c r="C189" s="5"/>
      <c r="D189" s="5"/>
      <c r="E189" s="5"/>
      <c r="F189" s="5"/>
      <c r="G189" s="5"/>
      <c r="H189" s="5"/>
      <c r="I189" s="5"/>
      <c r="J189" s="5"/>
      <c r="K189" s="5"/>
      <c r="L189" s="5"/>
      <c r="M189" s="5"/>
      <c r="N189" s="5"/>
      <c r="O189" s="5"/>
      <c r="P189" s="5"/>
      <c r="Q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c r="BN189" s="5"/>
      <c r="BO189" s="5"/>
      <c r="BP189" s="5"/>
      <c r="BQ189" s="5"/>
      <c r="BR189" s="5"/>
    </row>
    <row r="190" spans="1:73" x14ac:dyDescent="0.3">
      <c r="B190" s="5"/>
      <c r="C190" s="5"/>
      <c r="D190" s="5"/>
      <c r="E190" s="5"/>
      <c r="F190" s="5"/>
      <c r="G190" s="5"/>
      <c r="H190" s="5"/>
      <c r="I190" s="5"/>
      <c r="J190" s="5"/>
      <c r="K190" s="5"/>
      <c r="L190" s="5"/>
      <c r="M190" s="5"/>
      <c r="N190" s="5"/>
      <c r="O190" s="5"/>
      <c r="P190" s="5"/>
      <c r="Q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L190" s="5"/>
      <c r="BM190" s="5"/>
      <c r="BN190" s="5"/>
      <c r="BO190" s="5"/>
      <c r="BP190" s="5"/>
      <c r="BQ190" s="5"/>
      <c r="BR190" s="5"/>
    </row>
    <row r="191" spans="1:73" x14ac:dyDescent="0.3">
      <c r="B191" s="5"/>
      <c r="C191" s="5"/>
      <c r="D191" s="5"/>
      <c r="E191" s="5"/>
      <c r="F191" s="5"/>
      <c r="G191" s="5"/>
      <c r="H191" s="5"/>
      <c r="I191" s="5"/>
      <c r="J191" s="5"/>
      <c r="K191" s="5"/>
      <c r="L191" s="5"/>
      <c r="M191" s="5"/>
      <c r="N191" s="5"/>
      <c r="O191" s="5"/>
      <c r="P191" s="5"/>
      <c r="Q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c r="BP191" s="5"/>
      <c r="BQ191" s="5"/>
      <c r="BR191" s="5"/>
    </row>
    <row r="192" spans="1:73" x14ac:dyDescent="0.3">
      <c r="B192" s="5"/>
      <c r="C192" s="5"/>
      <c r="D192" s="5"/>
      <c r="E192" s="5"/>
      <c r="F192" s="5"/>
      <c r="G192" s="5"/>
      <c r="H192" s="5"/>
      <c r="I192" s="5"/>
      <c r="J192" s="5"/>
      <c r="K192" s="5"/>
      <c r="L192" s="5"/>
      <c r="M192" s="5"/>
      <c r="N192" s="5"/>
      <c r="O192" s="5"/>
      <c r="P192" s="5"/>
      <c r="Q192" s="5"/>
      <c r="T192" s="5"/>
      <c r="U192" s="5"/>
      <c r="V192" s="5"/>
      <c r="W192" s="5"/>
      <c r="X192" s="5"/>
      <c r="Y192" s="5"/>
      <c r="Z192" s="5"/>
      <c r="AA192" s="5"/>
      <c r="AB192" s="5"/>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L192" s="5"/>
      <c r="BM192" s="5"/>
      <c r="BN192" s="5"/>
      <c r="BO192" s="5"/>
      <c r="BP192" s="5"/>
      <c r="BQ192" s="5"/>
      <c r="BR192" s="5"/>
    </row>
    <row r="193" spans="2:70" x14ac:dyDescent="0.3">
      <c r="B193" s="5"/>
      <c r="C193" s="5"/>
      <c r="D193" s="5"/>
      <c r="E193" s="5"/>
      <c r="F193" s="5"/>
      <c r="G193" s="5"/>
      <c r="H193" s="5"/>
      <c r="I193" s="5"/>
      <c r="J193" s="5"/>
      <c r="K193" s="5"/>
      <c r="L193" s="5"/>
      <c r="M193" s="5"/>
      <c r="N193" s="5"/>
      <c r="O193" s="5"/>
      <c r="P193" s="5"/>
      <c r="Q193" s="5"/>
      <c r="T193" s="5"/>
      <c r="U193" s="5"/>
      <c r="V193" s="5"/>
      <c r="W193" s="5"/>
      <c r="X193" s="5"/>
      <c r="Y193" s="5"/>
      <c r="Z193" s="5"/>
      <c r="AA193" s="5"/>
      <c r="AB193" s="5"/>
      <c r="AC193" s="5"/>
      <c r="AD193" s="5"/>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I193" s="5"/>
      <c r="BJ193" s="5"/>
      <c r="BK193" s="5"/>
      <c r="BL193" s="5"/>
      <c r="BM193" s="5"/>
      <c r="BN193" s="5"/>
      <c r="BO193" s="5"/>
      <c r="BP193" s="5"/>
      <c r="BQ193" s="5"/>
      <c r="BR193" s="5"/>
    </row>
    <row r="194" spans="2:70" x14ac:dyDescent="0.3">
      <c r="B194" s="5"/>
      <c r="C194" s="5"/>
      <c r="D194" s="5"/>
      <c r="E194" s="5"/>
      <c r="F194" s="5"/>
      <c r="G194" s="5"/>
      <c r="H194" s="5"/>
      <c r="I194" s="5"/>
      <c r="J194" s="5"/>
      <c r="K194" s="5"/>
      <c r="L194" s="5"/>
      <c r="M194" s="5"/>
      <c r="N194" s="5"/>
      <c r="O194" s="5"/>
      <c r="P194" s="5"/>
      <c r="Q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c r="BP194" s="5"/>
      <c r="BQ194" s="5"/>
      <c r="BR194" s="5"/>
    </row>
    <row r="195" spans="2:70" x14ac:dyDescent="0.3">
      <c r="B195" s="5"/>
      <c r="C195" s="5"/>
      <c r="D195" s="5"/>
      <c r="E195" s="5"/>
      <c r="F195" s="5"/>
      <c r="G195" s="5"/>
      <c r="H195" s="5"/>
      <c r="I195" s="5"/>
      <c r="J195" s="5"/>
      <c r="K195" s="5"/>
      <c r="L195" s="5"/>
      <c r="M195" s="5"/>
      <c r="N195" s="5"/>
      <c r="O195" s="5"/>
      <c r="P195" s="5"/>
      <c r="Q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5"/>
      <c r="BM195" s="5"/>
      <c r="BN195" s="5"/>
      <c r="BO195" s="5"/>
      <c r="BP195" s="5"/>
      <c r="BQ195" s="5"/>
      <c r="BR195" s="5"/>
    </row>
    <row r="196" spans="2:70" x14ac:dyDescent="0.3">
      <c r="B196" s="5"/>
      <c r="C196" s="5"/>
      <c r="D196" s="5"/>
      <c r="E196" s="5"/>
      <c r="F196" s="5"/>
      <c r="G196" s="5"/>
      <c r="H196" s="5"/>
      <c r="I196" s="5"/>
      <c r="J196" s="5"/>
      <c r="K196" s="5"/>
      <c r="L196" s="5"/>
      <c r="M196" s="5"/>
      <c r="N196" s="5"/>
      <c r="O196" s="5"/>
      <c r="P196" s="5"/>
      <c r="Q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5"/>
      <c r="BM196" s="5"/>
      <c r="BN196" s="5"/>
      <c r="BO196" s="5"/>
      <c r="BP196" s="5"/>
      <c r="BQ196" s="5"/>
      <c r="BR196" s="5"/>
    </row>
    <row r="197" spans="2:70" x14ac:dyDescent="0.3">
      <c r="B197" s="5"/>
      <c r="C197" s="5"/>
      <c r="D197" s="5"/>
      <c r="E197" s="5"/>
      <c r="F197" s="5"/>
      <c r="G197" s="5"/>
      <c r="H197" s="5"/>
      <c r="I197" s="5"/>
      <c r="J197" s="5"/>
      <c r="K197" s="5"/>
      <c r="L197" s="5"/>
      <c r="M197" s="5"/>
      <c r="N197" s="5"/>
      <c r="O197" s="5"/>
      <c r="P197" s="5"/>
      <c r="Q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c r="BP197" s="5"/>
      <c r="BQ197" s="5"/>
      <c r="BR197" s="5"/>
    </row>
    <row r="198" spans="2:70" x14ac:dyDescent="0.3">
      <c r="B198" s="5"/>
      <c r="C198" s="5"/>
      <c r="D198" s="5"/>
      <c r="E198" s="5"/>
      <c r="F198" s="5"/>
      <c r="G198" s="5"/>
      <c r="H198" s="5"/>
      <c r="I198" s="5"/>
      <c r="J198" s="5"/>
      <c r="K198" s="5"/>
      <c r="L198" s="5"/>
      <c r="M198" s="5"/>
      <c r="N198" s="5"/>
      <c r="O198" s="5"/>
      <c r="P198" s="5"/>
      <c r="Q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row>
    <row r="199" spans="2:70" x14ac:dyDescent="0.3">
      <c r="B199" s="5"/>
      <c r="C199" s="5"/>
      <c r="D199" s="5"/>
      <c r="E199" s="5"/>
      <c r="F199" s="5"/>
      <c r="G199" s="5"/>
      <c r="H199" s="5"/>
      <c r="I199" s="5"/>
      <c r="J199" s="5"/>
      <c r="K199" s="5"/>
      <c r="L199" s="5"/>
      <c r="M199" s="5"/>
      <c r="N199" s="5"/>
      <c r="O199" s="5"/>
      <c r="P199" s="5"/>
      <c r="Q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c r="BP199" s="5"/>
      <c r="BQ199" s="5"/>
      <c r="BR199" s="5"/>
    </row>
    <row r="200" spans="2:70" x14ac:dyDescent="0.3">
      <c r="B200" s="5"/>
      <c r="C200" s="5"/>
      <c r="D200" s="5"/>
      <c r="E200" s="5"/>
      <c r="F200" s="5"/>
      <c r="G200" s="5"/>
      <c r="H200" s="5"/>
      <c r="I200" s="5"/>
      <c r="J200" s="5"/>
      <c r="K200" s="5"/>
      <c r="L200" s="5"/>
      <c r="M200" s="5"/>
      <c r="N200" s="5"/>
      <c r="O200" s="5"/>
      <c r="P200" s="5"/>
      <c r="Q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c r="BN200" s="5"/>
      <c r="BO200" s="5"/>
      <c r="BP200" s="5"/>
      <c r="BQ200" s="5"/>
      <c r="BR200" s="5"/>
    </row>
    <row r="201" spans="2:70" x14ac:dyDescent="0.3">
      <c r="B201" s="5"/>
      <c r="C201" s="5"/>
      <c r="D201" s="5"/>
      <c r="E201" s="5"/>
      <c r="F201" s="5"/>
      <c r="G201" s="5"/>
      <c r="H201" s="5"/>
      <c r="I201" s="5"/>
      <c r="J201" s="5"/>
      <c r="K201" s="5"/>
      <c r="L201" s="5"/>
      <c r="M201" s="5"/>
      <c r="N201" s="5"/>
      <c r="O201" s="5"/>
      <c r="P201" s="5"/>
      <c r="Q201" s="5"/>
      <c r="T201" s="5"/>
      <c r="U201" s="5"/>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L201" s="5"/>
      <c r="BM201" s="5"/>
      <c r="BN201" s="5"/>
      <c r="BO201" s="5"/>
      <c r="BP201" s="5"/>
      <c r="BQ201" s="5"/>
      <c r="BR201" s="5"/>
    </row>
    <row r="202" spans="2:70" x14ac:dyDescent="0.3">
      <c r="B202" s="5"/>
      <c r="C202" s="5"/>
      <c r="D202" s="5"/>
      <c r="E202" s="5"/>
      <c r="F202" s="5"/>
      <c r="G202" s="5"/>
      <c r="H202" s="5"/>
      <c r="I202" s="5"/>
      <c r="J202" s="5"/>
      <c r="K202" s="5"/>
      <c r="L202" s="5"/>
      <c r="M202" s="5"/>
      <c r="N202" s="5"/>
      <c r="O202" s="5"/>
      <c r="P202" s="5"/>
      <c r="Q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L202" s="5"/>
      <c r="BM202" s="5"/>
      <c r="BN202" s="5"/>
      <c r="BO202" s="5"/>
      <c r="BP202" s="5"/>
      <c r="BQ202" s="5"/>
      <c r="BR202" s="5"/>
    </row>
    <row r="203" spans="2:70" x14ac:dyDescent="0.3">
      <c r="B203" s="5"/>
      <c r="C203" s="5"/>
      <c r="D203" s="5"/>
      <c r="E203" s="5"/>
      <c r="F203" s="5"/>
      <c r="G203" s="5"/>
      <c r="H203" s="5"/>
      <c r="I203" s="5"/>
      <c r="J203" s="5"/>
      <c r="K203" s="5"/>
      <c r="L203" s="5"/>
      <c r="M203" s="5"/>
      <c r="N203" s="5"/>
      <c r="O203" s="5"/>
      <c r="P203" s="5"/>
      <c r="Q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c r="BP203" s="5"/>
      <c r="BQ203" s="5"/>
      <c r="BR203" s="5"/>
    </row>
    <row r="204" spans="2:70" x14ac:dyDescent="0.3">
      <c r="B204" s="5"/>
      <c r="C204" s="5"/>
      <c r="D204" s="5"/>
      <c r="E204" s="5"/>
      <c r="F204" s="5"/>
      <c r="G204" s="5"/>
      <c r="H204" s="5"/>
      <c r="I204" s="5"/>
      <c r="J204" s="5"/>
      <c r="K204" s="5"/>
      <c r="L204" s="5"/>
      <c r="M204" s="5"/>
      <c r="N204" s="5"/>
      <c r="O204" s="5"/>
      <c r="P204" s="5"/>
      <c r="Q204" s="5"/>
      <c r="T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5"/>
      <c r="BM204" s="5"/>
      <c r="BN204" s="5"/>
      <c r="BO204" s="5"/>
      <c r="BP204" s="5"/>
      <c r="BQ204" s="5"/>
      <c r="BR204" s="5"/>
    </row>
    <row r="205" spans="2:70" x14ac:dyDescent="0.3">
      <c r="B205" s="5"/>
      <c r="C205" s="5"/>
      <c r="D205" s="5"/>
      <c r="E205" s="5"/>
      <c r="F205" s="5"/>
      <c r="G205" s="5"/>
      <c r="H205" s="5"/>
      <c r="I205" s="5"/>
      <c r="J205" s="5"/>
      <c r="K205" s="5"/>
      <c r="L205" s="5"/>
      <c r="M205" s="5"/>
      <c r="N205" s="5"/>
      <c r="O205" s="5"/>
      <c r="P205" s="5"/>
      <c r="Q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L205" s="5"/>
      <c r="BM205" s="5"/>
      <c r="BN205" s="5"/>
      <c r="BO205" s="5"/>
      <c r="BP205" s="5"/>
      <c r="BQ205" s="5"/>
      <c r="BR205" s="5"/>
    </row>
    <row r="206" spans="2:70" x14ac:dyDescent="0.3">
      <c r="B206" s="5"/>
      <c r="C206" s="5"/>
      <c r="D206" s="5"/>
      <c r="E206" s="5"/>
      <c r="F206" s="5"/>
      <c r="G206" s="5"/>
      <c r="H206" s="5"/>
      <c r="I206" s="5"/>
      <c r="J206" s="5"/>
      <c r="K206" s="5"/>
      <c r="L206" s="5"/>
      <c r="M206" s="5"/>
      <c r="N206" s="5"/>
      <c r="O206" s="5"/>
      <c r="P206" s="5"/>
      <c r="Q206" s="5"/>
      <c r="T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c r="BN206" s="5"/>
      <c r="BO206" s="5"/>
      <c r="BP206" s="5"/>
      <c r="BQ206" s="5"/>
      <c r="BR206" s="5"/>
    </row>
    <row r="207" spans="2:70" x14ac:dyDescent="0.3">
      <c r="B207" s="5"/>
      <c r="C207" s="5"/>
      <c r="D207" s="5"/>
      <c r="E207" s="5"/>
      <c r="F207" s="5"/>
      <c r="G207" s="5"/>
      <c r="H207" s="5"/>
      <c r="I207" s="5"/>
      <c r="J207" s="5"/>
      <c r="K207" s="5"/>
      <c r="L207" s="5"/>
      <c r="M207" s="5"/>
      <c r="N207" s="5"/>
      <c r="O207" s="5"/>
      <c r="P207" s="5"/>
      <c r="Q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c r="BN207" s="5"/>
      <c r="BO207" s="5"/>
      <c r="BP207" s="5"/>
      <c r="BQ207" s="5"/>
      <c r="BR207" s="5"/>
    </row>
    <row r="208" spans="2:70" x14ac:dyDescent="0.3">
      <c r="B208" s="5"/>
      <c r="C208" s="5"/>
      <c r="D208" s="5"/>
      <c r="E208" s="5"/>
      <c r="F208" s="5"/>
      <c r="G208" s="5"/>
      <c r="H208" s="5"/>
      <c r="I208" s="5"/>
      <c r="J208" s="5"/>
      <c r="K208" s="5"/>
      <c r="L208" s="5"/>
      <c r="M208" s="5"/>
      <c r="N208" s="5"/>
      <c r="O208" s="5"/>
      <c r="P208" s="5"/>
      <c r="Q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L208" s="5"/>
      <c r="BM208" s="5"/>
      <c r="BN208" s="5"/>
      <c r="BO208" s="5"/>
      <c r="BP208" s="5"/>
      <c r="BQ208" s="5"/>
      <c r="BR208" s="5"/>
    </row>
    <row r="209" spans="1:119" x14ac:dyDescent="0.3">
      <c r="B209" s="5"/>
      <c r="C209" s="5"/>
      <c r="D209" s="5"/>
      <c r="E209" s="5"/>
      <c r="F209" s="5"/>
      <c r="G209" s="5"/>
      <c r="H209" s="5"/>
      <c r="I209" s="5"/>
      <c r="J209" s="5"/>
      <c r="K209" s="5"/>
      <c r="L209" s="5"/>
      <c r="M209" s="5"/>
      <c r="N209" s="5"/>
      <c r="O209" s="5"/>
      <c r="P209" s="5"/>
      <c r="Q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c r="BP209" s="5"/>
      <c r="BQ209" s="5"/>
      <c r="BR209" s="5"/>
    </row>
    <row r="210" spans="1:119" x14ac:dyDescent="0.3">
      <c r="B210" s="5"/>
      <c r="C210" s="5"/>
      <c r="D210" s="5"/>
      <c r="E210" s="5"/>
      <c r="F210" s="5"/>
      <c r="G210" s="5"/>
      <c r="H210" s="5"/>
      <c r="I210" s="5"/>
      <c r="J210" s="5"/>
      <c r="K210" s="5"/>
      <c r="L210" s="5"/>
      <c r="M210" s="5"/>
      <c r="N210" s="5"/>
      <c r="O210" s="5"/>
      <c r="P210" s="5"/>
      <c r="Q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L210" s="5"/>
      <c r="BM210" s="5"/>
      <c r="BN210" s="5"/>
      <c r="BO210" s="5"/>
      <c r="BP210" s="5"/>
      <c r="BQ210" s="5"/>
      <c r="BR210" s="5"/>
    </row>
    <row r="211" spans="1:119" x14ac:dyDescent="0.3">
      <c r="B211" s="5"/>
      <c r="C211" s="5"/>
      <c r="D211" s="5"/>
      <c r="E211" s="5"/>
      <c r="F211" s="5"/>
      <c r="G211" s="5"/>
      <c r="H211" s="5"/>
      <c r="I211" s="5"/>
      <c r="J211" s="5"/>
      <c r="K211" s="5"/>
      <c r="L211" s="5"/>
      <c r="M211" s="5"/>
      <c r="N211" s="5"/>
      <c r="O211" s="5"/>
      <c r="P211" s="5"/>
      <c r="Q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c r="BN211" s="5"/>
      <c r="BO211" s="5"/>
      <c r="BP211" s="5"/>
      <c r="BQ211" s="5"/>
      <c r="BR211" s="5"/>
    </row>
    <row r="212" spans="1:119" x14ac:dyDescent="0.3">
      <c r="B212" s="5"/>
      <c r="C212" s="5"/>
      <c r="D212" s="5"/>
      <c r="E212" s="5"/>
      <c r="F212" s="5"/>
      <c r="G212" s="5"/>
      <c r="H212" s="5"/>
      <c r="I212" s="5"/>
      <c r="J212" s="5"/>
      <c r="K212" s="5"/>
      <c r="L212" s="5"/>
      <c r="M212" s="5"/>
      <c r="N212" s="5"/>
      <c r="O212" s="5"/>
      <c r="P212" s="5"/>
      <c r="Q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c r="BP212" s="5"/>
      <c r="BQ212" s="5"/>
      <c r="BR212" s="5"/>
    </row>
    <row r="213" spans="1:119" x14ac:dyDescent="0.3">
      <c r="A213" s="2" t="s">
        <v>253</v>
      </c>
      <c r="B213" s="7">
        <f>INDEX(B$129:B$212,MATCH($A$213,$A$129:$A$212,0),1)</f>
        <v>0</v>
      </c>
      <c r="C213" s="7">
        <f t="shared" ref="C213:BM213" si="7">INDEX(C$129:C$212,MATCH($A$213,$A$129:$A$212,0),1)</f>
        <v>0</v>
      </c>
      <c r="D213" s="7">
        <f t="shared" si="7"/>
        <v>0</v>
      </c>
      <c r="E213" s="7">
        <f t="shared" si="7"/>
        <v>0</v>
      </c>
      <c r="F213" s="7">
        <f t="shared" si="7"/>
        <v>0</v>
      </c>
      <c r="G213" s="7">
        <f t="shared" si="7"/>
        <v>0</v>
      </c>
      <c r="H213" s="7">
        <f t="shared" si="7"/>
        <v>0</v>
      </c>
      <c r="I213" s="7">
        <f t="shared" si="7"/>
        <v>0</v>
      </c>
      <c r="J213" s="7">
        <f t="shared" si="7"/>
        <v>0</v>
      </c>
      <c r="K213" s="7">
        <f t="shared" si="7"/>
        <v>0</v>
      </c>
      <c r="L213" s="7">
        <f t="shared" si="7"/>
        <v>0</v>
      </c>
      <c r="M213" s="7">
        <f t="shared" si="7"/>
        <v>0</v>
      </c>
      <c r="N213" s="7">
        <f t="shared" si="7"/>
        <v>0</v>
      </c>
      <c r="O213" s="7">
        <f t="shared" si="7"/>
        <v>0</v>
      </c>
      <c r="P213" s="7">
        <f t="shared" si="7"/>
        <v>0</v>
      </c>
      <c r="Q213" s="7">
        <f t="shared" si="7"/>
        <v>0</v>
      </c>
      <c r="R213" s="7">
        <f t="shared" si="7"/>
        <v>0</v>
      </c>
      <c r="S213" s="7">
        <f t="shared" si="7"/>
        <v>0</v>
      </c>
      <c r="T213" s="7">
        <f t="shared" si="7"/>
        <v>0</v>
      </c>
      <c r="U213" s="7">
        <f t="shared" si="7"/>
        <v>0</v>
      </c>
      <c r="V213" s="7">
        <f t="shared" si="7"/>
        <v>0</v>
      </c>
      <c r="W213" s="7">
        <f t="shared" si="7"/>
        <v>0</v>
      </c>
      <c r="X213" s="7">
        <f t="shared" si="7"/>
        <v>0</v>
      </c>
      <c r="Y213" s="7">
        <f t="shared" si="7"/>
        <v>0</v>
      </c>
      <c r="Z213" s="7">
        <f t="shared" si="7"/>
        <v>0</v>
      </c>
      <c r="AA213" s="7">
        <f t="shared" si="7"/>
        <v>0</v>
      </c>
      <c r="AB213" s="7">
        <f t="shared" si="7"/>
        <v>0</v>
      </c>
      <c r="AC213" s="7">
        <f t="shared" si="7"/>
        <v>0</v>
      </c>
      <c r="AD213" s="7">
        <f t="shared" si="7"/>
        <v>0</v>
      </c>
      <c r="AE213" s="7">
        <f t="shared" si="7"/>
        <v>0</v>
      </c>
      <c r="AF213" s="7">
        <f t="shared" si="7"/>
        <v>0</v>
      </c>
      <c r="AG213" s="7">
        <f t="shared" si="7"/>
        <v>0</v>
      </c>
      <c r="AH213" s="7">
        <f t="shared" si="7"/>
        <v>0</v>
      </c>
      <c r="AI213" s="7">
        <f t="shared" si="7"/>
        <v>0</v>
      </c>
      <c r="AJ213" s="7">
        <f t="shared" si="7"/>
        <v>0</v>
      </c>
      <c r="AK213" s="7">
        <f t="shared" si="7"/>
        <v>0</v>
      </c>
      <c r="AL213" s="7">
        <f t="shared" si="7"/>
        <v>0</v>
      </c>
      <c r="AM213" s="7">
        <f t="shared" si="7"/>
        <v>0</v>
      </c>
      <c r="AN213" s="7">
        <f t="shared" si="7"/>
        <v>0</v>
      </c>
      <c r="AO213" s="7">
        <f t="shared" si="7"/>
        <v>0</v>
      </c>
      <c r="AP213" s="7">
        <f t="shared" si="7"/>
        <v>0</v>
      </c>
      <c r="AQ213" s="7">
        <f t="shared" si="7"/>
        <v>62064.15</v>
      </c>
      <c r="AR213" s="7">
        <f t="shared" si="7"/>
        <v>76860</v>
      </c>
      <c r="AS213" s="7">
        <f t="shared" si="7"/>
        <v>126754</v>
      </c>
      <c r="AT213" s="7">
        <f t="shared" si="7"/>
        <v>96861</v>
      </c>
      <c r="AU213" s="7">
        <f t="shared" si="7"/>
        <v>53214.68</v>
      </c>
      <c r="AV213" s="7">
        <f t="shared" si="7"/>
        <v>54529</v>
      </c>
      <c r="AW213" s="7">
        <f t="shared" si="7"/>
        <v>130668</v>
      </c>
      <c r="AX213" s="7">
        <f t="shared" si="7"/>
        <v>67241</v>
      </c>
      <c r="AY213" s="7">
        <f t="shared" si="7"/>
        <v>69133.48</v>
      </c>
      <c r="AZ213" s="7">
        <f t="shared" si="7"/>
        <v>66508</v>
      </c>
      <c r="BA213" s="7">
        <f t="shared" si="7"/>
        <v>63978</v>
      </c>
      <c r="BB213" s="7">
        <f t="shared" si="7"/>
        <v>60761</v>
      </c>
      <c r="BC213" s="7">
        <f t="shared" si="7"/>
        <v>-114189.02</v>
      </c>
      <c r="BD213" s="7">
        <f t="shared" si="7"/>
        <v>118991</v>
      </c>
      <c r="BE213" s="7">
        <f t="shared" si="7"/>
        <v>118032</v>
      </c>
      <c r="BF213" s="7">
        <f t="shared" si="7"/>
        <v>118819</v>
      </c>
      <c r="BG213" s="7">
        <f t="shared" si="7"/>
        <v>2159</v>
      </c>
      <c r="BH213" s="7">
        <f t="shared" si="7"/>
        <v>2162</v>
      </c>
      <c r="BI213" s="7">
        <f t="shared" si="7"/>
        <v>2160</v>
      </c>
      <c r="BJ213" s="7">
        <f t="shared" si="7"/>
        <v>2160</v>
      </c>
      <c r="BK213" s="7">
        <f t="shared" si="7"/>
        <v>0</v>
      </c>
      <c r="BL213" s="7">
        <f t="shared" si="7"/>
        <v>0</v>
      </c>
      <c r="BM213" s="7">
        <f t="shared" si="7"/>
        <v>0</v>
      </c>
    </row>
    <row r="214" spans="1:119" x14ac:dyDescent="0.3">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c r="BP214" s="5"/>
      <c r="BQ214" s="5"/>
      <c r="BR214" s="5"/>
    </row>
    <row r="215" spans="1:119" x14ac:dyDescent="0.3">
      <c r="A215" s="8" t="s">
        <v>288</v>
      </c>
      <c r="B215" s="5">
        <f>B213</f>
        <v>0</v>
      </c>
      <c r="C215" s="5">
        <f t="shared" ref="C215:BM215" si="8">C213</f>
        <v>0</v>
      </c>
      <c r="D215" s="5">
        <f t="shared" si="8"/>
        <v>0</v>
      </c>
      <c r="E215" s="5">
        <f t="shared" si="8"/>
        <v>0</v>
      </c>
      <c r="F215" s="5">
        <f t="shared" si="8"/>
        <v>0</v>
      </c>
      <c r="G215" s="5">
        <f t="shared" si="8"/>
        <v>0</v>
      </c>
      <c r="H215" s="5">
        <f t="shared" si="8"/>
        <v>0</v>
      </c>
      <c r="I215" s="5">
        <f t="shared" si="8"/>
        <v>0</v>
      </c>
      <c r="J215" s="5">
        <f t="shared" si="8"/>
        <v>0</v>
      </c>
      <c r="K215" s="5">
        <f t="shared" si="8"/>
        <v>0</v>
      </c>
      <c r="L215" s="5">
        <f t="shared" si="8"/>
        <v>0</v>
      </c>
      <c r="M215" s="5">
        <f t="shared" si="8"/>
        <v>0</v>
      </c>
      <c r="N215" s="5">
        <f t="shared" si="8"/>
        <v>0</v>
      </c>
      <c r="O215" s="5">
        <f t="shared" si="8"/>
        <v>0</v>
      </c>
      <c r="P215" s="5">
        <f t="shared" si="8"/>
        <v>0</v>
      </c>
      <c r="Q215" s="5">
        <f t="shared" si="8"/>
        <v>0</v>
      </c>
      <c r="R215" s="5">
        <f t="shared" si="8"/>
        <v>0</v>
      </c>
      <c r="S215" s="5">
        <f t="shared" si="8"/>
        <v>0</v>
      </c>
      <c r="T215" s="5">
        <f t="shared" si="8"/>
        <v>0</v>
      </c>
      <c r="U215" s="5">
        <f t="shared" si="8"/>
        <v>0</v>
      </c>
      <c r="V215" s="5">
        <f t="shared" si="8"/>
        <v>0</v>
      </c>
      <c r="W215" s="5">
        <f t="shared" si="8"/>
        <v>0</v>
      </c>
      <c r="X215" s="5">
        <f t="shared" si="8"/>
        <v>0</v>
      </c>
      <c r="Y215" s="5">
        <f t="shared" si="8"/>
        <v>0</v>
      </c>
      <c r="Z215" s="5">
        <f t="shared" si="8"/>
        <v>0</v>
      </c>
      <c r="AA215" s="5">
        <f t="shared" si="8"/>
        <v>0</v>
      </c>
      <c r="AB215" s="5">
        <f t="shared" si="8"/>
        <v>0</v>
      </c>
      <c r="AC215" s="5">
        <f t="shared" si="8"/>
        <v>0</v>
      </c>
      <c r="AD215" s="5">
        <f t="shared" si="8"/>
        <v>0</v>
      </c>
      <c r="AE215" s="5">
        <f t="shared" si="8"/>
        <v>0</v>
      </c>
      <c r="AF215" s="5">
        <f t="shared" si="8"/>
        <v>0</v>
      </c>
      <c r="AG215" s="5">
        <f t="shared" si="8"/>
        <v>0</v>
      </c>
      <c r="AH215" s="5">
        <f t="shared" si="8"/>
        <v>0</v>
      </c>
      <c r="AI215" s="5">
        <f t="shared" si="8"/>
        <v>0</v>
      </c>
      <c r="AJ215" s="5">
        <f t="shared" si="8"/>
        <v>0</v>
      </c>
      <c r="AK215" s="5">
        <f t="shared" si="8"/>
        <v>0</v>
      </c>
      <c r="AL215" s="5">
        <f t="shared" si="8"/>
        <v>0</v>
      </c>
      <c r="AM215" s="5">
        <f t="shared" si="8"/>
        <v>0</v>
      </c>
      <c r="AN215" s="5">
        <f t="shared" si="8"/>
        <v>0</v>
      </c>
      <c r="AO215" s="5">
        <f t="shared" si="8"/>
        <v>0</v>
      </c>
      <c r="AP215" s="5">
        <f t="shared" si="8"/>
        <v>0</v>
      </c>
      <c r="AQ215" s="5">
        <f t="shared" si="8"/>
        <v>62064.15</v>
      </c>
      <c r="AR215" s="5">
        <f t="shared" si="8"/>
        <v>76860</v>
      </c>
      <c r="AS215" s="5">
        <f t="shared" si="8"/>
        <v>126754</v>
      </c>
      <c r="AT215" s="5">
        <f t="shared" si="8"/>
        <v>96861</v>
      </c>
      <c r="AU215" s="5">
        <f t="shared" si="8"/>
        <v>53214.68</v>
      </c>
      <c r="AV215" s="5">
        <f t="shared" si="8"/>
        <v>54529</v>
      </c>
      <c r="AW215" s="5">
        <f t="shared" si="8"/>
        <v>130668</v>
      </c>
      <c r="AX215" s="5">
        <f t="shared" si="8"/>
        <v>67241</v>
      </c>
      <c r="AY215" s="5">
        <f t="shared" si="8"/>
        <v>69133.48</v>
      </c>
      <c r="AZ215" s="5">
        <f t="shared" si="8"/>
        <v>66508</v>
      </c>
      <c r="BA215" s="5">
        <f t="shared" si="8"/>
        <v>63978</v>
      </c>
      <c r="BB215" s="5">
        <f t="shared" si="8"/>
        <v>60761</v>
      </c>
      <c r="BC215" s="5">
        <f t="shared" si="8"/>
        <v>-114189.02</v>
      </c>
      <c r="BD215" s="5">
        <f t="shared" si="8"/>
        <v>118991</v>
      </c>
      <c r="BE215" s="5">
        <f t="shared" si="8"/>
        <v>118032</v>
      </c>
      <c r="BF215" s="5">
        <f t="shared" si="8"/>
        <v>118819</v>
      </c>
      <c r="BG215" s="5">
        <f t="shared" si="8"/>
        <v>2159</v>
      </c>
      <c r="BH215" s="5">
        <f t="shared" si="8"/>
        <v>2162</v>
      </c>
      <c r="BI215" s="5">
        <f t="shared" si="8"/>
        <v>2160</v>
      </c>
      <c r="BJ215" s="5">
        <f t="shared" si="8"/>
        <v>2160</v>
      </c>
      <c r="BK215" s="5">
        <f t="shared" si="8"/>
        <v>0</v>
      </c>
      <c r="BL215" s="5">
        <f t="shared" si="8"/>
        <v>0</v>
      </c>
      <c r="BM215" s="5">
        <f t="shared" si="8"/>
        <v>0</v>
      </c>
      <c r="BN215" s="5"/>
      <c r="BO215" s="5"/>
      <c r="BP215" s="5"/>
      <c r="BQ215" s="5"/>
      <c r="BR215" s="5"/>
    </row>
    <row r="216" spans="1:119" x14ac:dyDescent="0.3">
      <c r="BS216" s="5"/>
      <c r="BT216" s="5"/>
      <c r="BU216" s="5"/>
      <c r="BV216" s="5"/>
      <c r="BW216" s="5"/>
      <c r="BX216" s="5"/>
      <c r="BY216" s="5"/>
      <c r="BZ216" s="5"/>
      <c r="CA216" s="5"/>
      <c r="CB216" s="5"/>
      <c r="CC216" s="5"/>
      <c r="CD216" s="5"/>
      <c r="CE216" s="5"/>
      <c r="CF216" s="5"/>
      <c r="CG216" s="5"/>
      <c r="CH216" s="5"/>
      <c r="CI216" s="5"/>
      <c r="CJ216" s="5"/>
      <c r="CK216" s="5"/>
      <c r="CL216" s="5"/>
      <c r="CM216" s="5"/>
      <c r="CN216" s="5"/>
      <c r="CO216" s="5"/>
      <c r="CP216" s="5"/>
      <c r="CQ216" s="5"/>
      <c r="CR216" s="5"/>
      <c r="CS216" s="5"/>
      <c r="CT216" s="5"/>
      <c r="CU216" s="5"/>
      <c r="CV216" s="5"/>
      <c r="CW216" s="5"/>
      <c r="CX216" s="5"/>
      <c r="CY216" s="5"/>
      <c r="CZ216" s="5"/>
      <c r="DA216" s="5"/>
      <c r="DB216" s="5"/>
      <c r="DC216" s="5"/>
      <c r="DD216" s="5"/>
      <c r="DE216" s="5"/>
      <c r="DF216" s="5"/>
      <c r="DG216" s="5"/>
      <c r="DH216" s="5"/>
      <c r="DI216" s="5"/>
      <c r="DJ216" s="5"/>
      <c r="DK216" s="5"/>
      <c r="DL216" s="5"/>
      <c r="DM216" s="5"/>
      <c r="DN216" s="5"/>
      <c r="DO216" s="5"/>
    </row>
    <row r="218" spans="1:119" x14ac:dyDescent="0.3">
      <c r="A218" s="1" t="s">
        <v>289</v>
      </c>
    </row>
    <row r="219" spans="1:119" x14ac:dyDescent="0.3">
      <c r="A219" t="s">
        <v>1</v>
      </c>
      <c r="B219" t="s">
        <v>2</v>
      </c>
      <c r="C219" t="s">
        <v>3</v>
      </c>
      <c r="D219" t="s">
        <v>4</v>
      </c>
      <c r="E219" t="s">
        <v>5</v>
      </c>
      <c r="F219" t="s">
        <v>6</v>
      </c>
      <c r="G219" t="s">
        <v>7</v>
      </c>
      <c r="H219" t="s">
        <v>8</v>
      </c>
      <c r="I219" t="s">
        <v>9</v>
      </c>
      <c r="J219" t="s">
        <v>10</v>
      </c>
      <c r="K219" t="s">
        <v>11</v>
      </c>
      <c r="L219" t="s">
        <v>12</v>
      </c>
      <c r="M219" t="s">
        <v>13</v>
      </c>
      <c r="N219" t="s">
        <v>14</v>
      </c>
      <c r="O219" t="s">
        <v>15</v>
      </c>
      <c r="P219" t="s">
        <v>16</v>
      </c>
      <c r="Q219" t="s">
        <v>17</v>
      </c>
      <c r="R219" t="s">
        <v>18</v>
      </c>
      <c r="S219" t="s">
        <v>19</v>
      </c>
      <c r="T219" t="s">
        <v>20</v>
      </c>
      <c r="U219" t="s">
        <v>21</v>
      </c>
      <c r="V219" t="s">
        <v>22</v>
      </c>
      <c r="W219" t="s">
        <v>23</v>
      </c>
      <c r="X219" t="s">
        <v>24</v>
      </c>
      <c r="Y219" t="s">
        <v>25</v>
      </c>
      <c r="Z219" t="s">
        <v>26</v>
      </c>
      <c r="AA219" t="s">
        <v>27</v>
      </c>
      <c r="AB219" t="s">
        <v>28</v>
      </c>
      <c r="AC219" t="s">
        <v>29</v>
      </c>
      <c r="AD219" t="s">
        <v>30</v>
      </c>
      <c r="AE219" t="s">
        <v>31</v>
      </c>
      <c r="AF219" t="s">
        <v>32</v>
      </c>
      <c r="AG219" t="s">
        <v>33</v>
      </c>
      <c r="AH219" t="s">
        <v>34</v>
      </c>
      <c r="AI219" t="s">
        <v>35</v>
      </c>
      <c r="AJ219" t="s">
        <v>36</v>
      </c>
      <c r="AK219" t="s">
        <v>37</v>
      </c>
      <c r="AL219" t="s">
        <v>38</v>
      </c>
      <c r="AM219" t="s">
        <v>39</v>
      </c>
      <c r="AN219" t="s">
        <v>40</v>
      </c>
      <c r="AO219" t="s">
        <v>41</v>
      </c>
      <c r="AP219" t="s">
        <v>42</v>
      </c>
      <c r="AQ219" t="s">
        <v>43</v>
      </c>
      <c r="AR219" t="s">
        <v>44</v>
      </c>
      <c r="AS219" t="s">
        <v>45</v>
      </c>
      <c r="AT219" t="s">
        <v>46</v>
      </c>
      <c r="AU219" t="s">
        <v>47</v>
      </c>
      <c r="AV219" t="s">
        <v>48</v>
      </c>
      <c r="AW219" t="s">
        <v>49</v>
      </c>
      <c r="AX219" t="s">
        <v>50</v>
      </c>
      <c r="AY219" t="s">
        <v>51</v>
      </c>
      <c r="AZ219" t="s">
        <v>52</v>
      </c>
      <c r="BA219" t="s">
        <v>53</v>
      </c>
      <c r="BB219" t="s">
        <v>54</v>
      </c>
      <c r="BC219" t="s">
        <v>55</v>
      </c>
      <c r="BD219" t="s">
        <v>56</v>
      </c>
      <c r="BE219" t="s">
        <v>57</v>
      </c>
      <c r="BF219" t="s">
        <v>58</v>
      </c>
      <c r="BG219" t="s">
        <v>59</v>
      </c>
      <c r="BH219" s="2" t="s">
        <v>60</v>
      </c>
      <c r="BI219" s="2" t="s">
        <v>61</v>
      </c>
      <c r="BJ219" s="2" t="s">
        <v>62</v>
      </c>
    </row>
    <row r="220" spans="1:119" x14ac:dyDescent="0.3">
      <c r="A220" t="s">
        <v>290</v>
      </c>
      <c r="B220"/>
      <c r="C220"/>
      <c r="D220"/>
      <c r="E220"/>
      <c r="F220"/>
      <c r="G220"/>
      <c r="H220"/>
      <c r="I220"/>
      <c r="J220"/>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row>
    <row r="221" spans="1:119" x14ac:dyDescent="0.3">
      <c r="A221" t="s">
        <v>291</v>
      </c>
      <c r="B221">
        <v>4953565</v>
      </c>
      <c r="C221">
        <v>16220903.42</v>
      </c>
      <c r="D221">
        <v>12159702</v>
      </c>
      <c r="E221">
        <v>7869257</v>
      </c>
      <c r="F221">
        <v>4254336</v>
      </c>
      <c r="G221">
        <v>12052492.58</v>
      </c>
      <c r="H221">
        <v>6554751</v>
      </c>
      <c r="I221">
        <v>4970895</v>
      </c>
      <c r="J221">
        <v>2709427</v>
      </c>
      <c r="K221">
        <v>16502872.560000001</v>
      </c>
      <c r="L221">
        <v>12786663</v>
      </c>
      <c r="M221">
        <v>8689894</v>
      </c>
      <c r="N221">
        <v>5747558</v>
      </c>
      <c r="O221">
        <v>22694114.530000001</v>
      </c>
      <c r="P221">
        <v>16395006</v>
      </c>
      <c r="Q221">
        <v>10699166</v>
      </c>
      <c r="R221">
        <v>5848722</v>
      </c>
      <c r="S221">
        <v>21183038.100000001</v>
      </c>
      <c r="T221">
        <v>15527427</v>
      </c>
      <c r="U221">
        <v>10280115</v>
      </c>
      <c r="V221">
        <v>5451066</v>
      </c>
      <c r="W221">
        <v>20019042.050000001</v>
      </c>
      <c r="X221">
        <v>14479831</v>
      </c>
      <c r="Y221">
        <v>9484506</v>
      </c>
      <c r="Z221">
        <v>4808281</v>
      </c>
      <c r="AA221">
        <v>16819091.960000001</v>
      </c>
      <c r="AB221">
        <v>12480778</v>
      </c>
      <c r="AC221">
        <v>8327671</v>
      </c>
      <c r="AD221">
        <v>4099133</v>
      </c>
      <c r="AE221">
        <v>13817506.199999999</v>
      </c>
      <c r="AF221">
        <v>9910691</v>
      </c>
      <c r="AG221">
        <v>6614156</v>
      </c>
      <c r="AH221">
        <v>3445528</v>
      </c>
      <c r="AI221">
        <v>10272335.93</v>
      </c>
      <c r="AJ221">
        <v>7722500</v>
      </c>
      <c r="AK221">
        <v>5006579</v>
      </c>
      <c r="AL221">
        <v>2736424</v>
      </c>
      <c r="AM221">
        <v>10628240.76</v>
      </c>
      <c r="AN221">
        <v>8546126</v>
      </c>
      <c r="AO221">
        <v>5850661</v>
      </c>
      <c r="AP221">
        <v>3193330</v>
      </c>
      <c r="AQ221">
        <v>11057311.49</v>
      </c>
      <c r="AR221">
        <v>8285659</v>
      </c>
      <c r="AS221">
        <v>5365023</v>
      </c>
      <c r="AT221">
        <v>2759418</v>
      </c>
      <c r="AU221">
        <v>8013310.79</v>
      </c>
      <c r="AV221">
        <v>6433162</v>
      </c>
      <c r="AW221">
        <v>4258440</v>
      </c>
      <c r="AX221">
        <v>2086557</v>
      </c>
      <c r="AY221">
        <v>6669767.3499999996</v>
      </c>
      <c r="AZ221">
        <v>5113534</v>
      </c>
      <c r="BA221">
        <v>3444577</v>
      </c>
      <c r="BB221">
        <v>1677271</v>
      </c>
      <c r="BC221">
        <v>5013137.84</v>
      </c>
      <c r="BD221">
        <v>3877748</v>
      </c>
      <c r="BE221">
        <v>2466278</v>
      </c>
      <c r="BF221">
        <v>1239527</v>
      </c>
      <c r="BG221">
        <v>2289619</v>
      </c>
      <c r="BH221" s="2">
        <v>1792483</v>
      </c>
      <c r="BI221" s="2">
        <v>1346894</v>
      </c>
      <c r="BJ221" s="2">
        <v>997284</v>
      </c>
    </row>
    <row r="222" spans="1:119" x14ac:dyDescent="0.3">
      <c r="A222" t="s">
        <v>292</v>
      </c>
      <c r="B222">
        <v>8984359</v>
      </c>
      <c r="C222">
        <v>36544236.390000001</v>
      </c>
      <c r="D222">
        <v>27087334</v>
      </c>
      <c r="E222">
        <v>17940630</v>
      </c>
      <c r="F222">
        <v>8959896</v>
      </c>
      <c r="G222">
        <v>24486039.16</v>
      </c>
      <c r="H222">
        <v>16378865</v>
      </c>
      <c r="I222">
        <v>10860507</v>
      </c>
      <c r="J222">
        <v>5369077</v>
      </c>
      <c r="K222">
        <v>20649950.66</v>
      </c>
      <c r="L222">
        <v>15280580</v>
      </c>
      <c r="M222">
        <v>10111386</v>
      </c>
      <c r="N222">
        <v>4980177</v>
      </c>
      <c r="O222">
        <v>11219849.960000001</v>
      </c>
      <c r="P222">
        <v>8267197</v>
      </c>
      <c r="Q222">
        <v>5401563</v>
      </c>
      <c r="R222">
        <v>2671345</v>
      </c>
      <c r="S222">
        <v>10444149.07</v>
      </c>
      <c r="T222">
        <v>7761837</v>
      </c>
      <c r="U222">
        <v>5101528</v>
      </c>
      <c r="V222">
        <v>2490427</v>
      </c>
      <c r="W222">
        <v>9558177.6999999993</v>
      </c>
      <c r="X222">
        <v>7079354</v>
      </c>
      <c r="Y222">
        <v>4651534</v>
      </c>
      <c r="Z222">
        <v>2286771</v>
      </c>
      <c r="AA222">
        <v>8314008.04</v>
      </c>
      <c r="AB222">
        <v>6127646</v>
      </c>
      <c r="AC222">
        <v>3981595</v>
      </c>
      <c r="AD222">
        <v>1939968</v>
      </c>
      <c r="AE222">
        <v>7357496.3300000001</v>
      </c>
      <c r="AF222">
        <v>5380350</v>
      </c>
      <c r="AG222">
        <v>3494637</v>
      </c>
      <c r="AH222">
        <v>1703925</v>
      </c>
      <c r="AI222">
        <v>6309769.4100000001</v>
      </c>
      <c r="AJ222">
        <v>4630203</v>
      </c>
      <c r="AK222">
        <v>3010609</v>
      </c>
      <c r="AL222">
        <v>1485973</v>
      </c>
      <c r="AM222">
        <v>4625318.1100000003</v>
      </c>
      <c r="AN222">
        <v>3151603</v>
      </c>
      <c r="AO222">
        <v>1823100</v>
      </c>
      <c r="AP222">
        <v>889775</v>
      </c>
      <c r="AQ222">
        <v>3368442.02</v>
      </c>
      <c r="AR222">
        <v>2498300</v>
      </c>
      <c r="AS222">
        <v>1648506</v>
      </c>
      <c r="AT222">
        <v>823055</v>
      </c>
      <c r="AU222">
        <v>3302001.88</v>
      </c>
      <c r="AV222">
        <v>2422391</v>
      </c>
      <c r="AW222">
        <v>1592391</v>
      </c>
      <c r="AX222">
        <v>783698</v>
      </c>
      <c r="AY222">
        <v>3092992.86</v>
      </c>
      <c r="AZ222">
        <v>2288263</v>
      </c>
      <c r="BA222">
        <v>1499057</v>
      </c>
      <c r="BB222">
        <v>738772</v>
      </c>
      <c r="BC222">
        <v>2858689.13</v>
      </c>
      <c r="BD222">
        <v>2104060</v>
      </c>
      <c r="BE222">
        <v>1378259</v>
      </c>
      <c r="BF222">
        <v>677866</v>
      </c>
      <c r="BG222">
        <v>3017289</v>
      </c>
      <c r="BH222" s="2">
        <v>2254890</v>
      </c>
      <c r="BI222" s="2">
        <v>1465788</v>
      </c>
      <c r="BJ222" s="2">
        <v>712730</v>
      </c>
    </row>
    <row r="223" spans="1:119" x14ac:dyDescent="0.3">
      <c r="A223" t="s">
        <v>293</v>
      </c>
      <c r="B223">
        <v>8467213</v>
      </c>
      <c r="C223">
        <v>34765113.119999997</v>
      </c>
      <c r="D223">
        <v>25813097</v>
      </c>
      <c r="E223">
        <v>17106229</v>
      </c>
      <c r="F223">
        <v>8570399</v>
      </c>
      <c r="G223">
        <v>23595413.620000001</v>
      </c>
      <c r="H223">
        <v>15802802</v>
      </c>
      <c r="I223">
        <v>10479426</v>
      </c>
      <c r="J223">
        <v>5181730</v>
      </c>
      <c r="K223">
        <v>19895366.300000001</v>
      </c>
      <c r="L223">
        <v>14702321</v>
      </c>
      <c r="M223">
        <v>9706734</v>
      </c>
      <c r="N223">
        <v>4783180</v>
      </c>
      <c r="O223">
        <v>10165615.98</v>
      </c>
      <c r="P223">
        <v>7497424</v>
      </c>
      <c r="Q223">
        <v>4911475</v>
      </c>
      <c r="R223">
        <v>2426622</v>
      </c>
      <c r="S223">
        <v>9507405.8300000001</v>
      </c>
      <c r="T223">
        <v>7068327</v>
      </c>
      <c r="U223">
        <v>4660118</v>
      </c>
      <c r="V223">
        <v>2270704</v>
      </c>
      <c r="W223">
        <v>8744367.8100000005</v>
      </c>
      <c r="X223">
        <v>6471997</v>
      </c>
      <c r="Y223">
        <v>4250964</v>
      </c>
      <c r="Z223">
        <v>2087851</v>
      </c>
      <c r="AA223">
        <v>7531514.6900000004</v>
      </c>
      <c r="AB223">
        <v>5527636</v>
      </c>
      <c r="AC223">
        <v>3597718</v>
      </c>
      <c r="AD223">
        <v>1763292</v>
      </c>
      <c r="AE223">
        <v>6693940.6699999999</v>
      </c>
      <c r="AF223">
        <v>4905415</v>
      </c>
      <c r="AG223">
        <v>3186022</v>
      </c>
      <c r="AH223">
        <v>1552956</v>
      </c>
      <c r="AI223">
        <v>5718366.9000000004</v>
      </c>
      <c r="AJ223">
        <v>4197238</v>
      </c>
      <c r="AK223">
        <v>2731270</v>
      </c>
      <c r="AL223">
        <v>1329106</v>
      </c>
      <c r="AM223">
        <v>4317951.03</v>
      </c>
      <c r="AN223">
        <v>2965648</v>
      </c>
      <c r="AO223">
        <v>1716081</v>
      </c>
      <c r="AP223">
        <v>837797</v>
      </c>
      <c r="AQ223">
        <v>3173281.36</v>
      </c>
      <c r="AR223">
        <v>2352370</v>
      </c>
      <c r="AS223">
        <v>1551326</v>
      </c>
      <c r="AT223">
        <v>776621</v>
      </c>
      <c r="AU223">
        <v>3122658.88</v>
      </c>
      <c r="AV223">
        <v>2289054</v>
      </c>
      <c r="AW223">
        <v>1504955</v>
      </c>
      <c r="AX223">
        <v>741162</v>
      </c>
      <c r="AY223">
        <v>2900446.31</v>
      </c>
      <c r="AZ223">
        <v>2141794</v>
      </c>
      <c r="BA223">
        <v>1405007</v>
      </c>
      <c r="BB223">
        <v>690637</v>
      </c>
      <c r="BC223">
        <v>2684037.44</v>
      </c>
      <c r="BD223">
        <v>1977026</v>
      </c>
      <c r="BE223">
        <v>1294620</v>
      </c>
      <c r="BF223">
        <v>637026</v>
      </c>
      <c r="BG223">
        <v>2808847</v>
      </c>
      <c r="BH223" s="2">
        <v>2110397</v>
      </c>
      <c r="BI223" s="2">
        <v>1370455</v>
      </c>
      <c r="BJ223" s="2">
        <v>663850</v>
      </c>
    </row>
    <row r="224" spans="1:119" x14ac:dyDescent="0.3">
      <c r="A224" t="s">
        <v>294</v>
      </c>
      <c r="B224">
        <v>517146</v>
      </c>
      <c r="C224">
        <v>1779123.27</v>
      </c>
      <c r="D224">
        <v>1274237</v>
      </c>
      <c r="E224">
        <v>834401</v>
      </c>
      <c r="F224">
        <v>389497</v>
      </c>
      <c r="G224">
        <v>890625.54</v>
      </c>
      <c r="H224">
        <v>576063</v>
      </c>
      <c r="I224">
        <v>381081</v>
      </c>
      <c r="J224">
        <v>187347</v>
      </c>
      <c r="K224">
        <v>754584.36</v>
      </c>
      <c r="L224">
        <v>578259</v>
      </c>
      <c r="M224">
        <v>404652</v>
      </c>
      <c r="N224">
        <v>196997</v>
      </c>
      <c r="O224">
        <v>1054233.98</v>
      </c>
      <c r="P224">
        <v>769773</v>
      </c>
      <c r="Q224">
        <v>490088</v>
      </c>
      <c r="R224">
        <v>244723</v>
      </c>
      <c r="S224">
        <v>936743.24</v>
      </c>
      <c r="T224">
        <v>693510</v>
      </c>
      <c r="U224">
        <v>441410</v>
      </c>
      <c r="V224">
        <v>219723</v>
      </c>
      <c r="W224">
        <v>813809.89</v>
      </c>
      <c r="X224">
        <v>607357</v>
      </c>
      <c r="Y224">
        <v>400570</v>
      </c>
      <c r="Z224">
        <v>198920</v>
      </c>
      <c r="AA224">
        <v>782493.36</v>
      </c>
      <c r="AB224">
        <v>600010</v>
      </c>
      <c r="AC224">
        <v>383877</v>
      </c>
      <c r="AD224">
        <v>176676</v>
      </c>
      <c r="AE224">
        <v>663555.66</v>
      </c>
      <c r="AF224">
        <v>474935</v>
      </c>
      <c r="AG224">
        <v>308615</v>
      </c>
      <c r="AH224">
        <v>150969</v>
      </c>
      <c r="AI224">
        <v>591402.52</v>
      </c>
      <c r="AJ224">
        <v>432965</v>
      </c>
      <c r="AK224">
        <v>279339</v>
      </c>
      <c r="AL224">
        <v>156867</v>
      </c>
      <c r="AM224">
        <v>307367.08</v>
      </c>
      <c r="AN224">
        <v>185955</v>
      </c>
      <c r="AO224">
        <v>107019</v>
      </c>
      <c r="AP224">
        <v>51978</v>
      </c>
      <c r="AQ224">
        <v>195160.66</v>
      </c>
      <c r="AR224">
        <v>145930</v>
      </c>
      <c r="AS224">
        <v>97180</v>
      </c>
      <c r="AT224">
        <v>46434</v>
      </c>
      <c r="AU224">
        <v>179342.99</v>
      </c>
      <c r="AV224">
        <v>133337</v>
      </c>
      <c r="AW224">
        <v>87436</v>
      </c>
      <c r="AX224">
        <v>42536</v>
      </c>
      <c r="AY224">
        <v>192546.56</v>
      </c>
      <c r="AZ224">
        <v>146469</v>
      </c>
      <c r="BA224">
        <v>94050</v>
      </c>
      <c r="BB224">
        <v>48135</v>
      </c>
      <c r="BC224">
        <v>174651.69</v>
      </c>
      <c r="BD224">
        <v>127034</v>
      </c>
      <c r="BE224">
        <v>83639</v>
      </c>
      <c r="BF224">
        <v>40840</v>
      </c>
      <c r="BG224">
        <v>208442</v>
      </c>
      <c r="BH224" s="2">
        <v>144493</v>
      </c>
      <c r="BI224" s="2">
        <v>95333</v>
      </c>
      <c r="BJ224" s="2">
        <v>48880</v>
      </c>
    </row>
    <row r="225" spans="1:62" x14ac:dyDescent="0.3">
      <c r="A225" t="s">
        <v>295</v>
      </c>
      <c r="B225">
        <v>0</v>
      </c>
      <c r="C225">
        <v>0</v>
      </c>
      <c r="D225">
        <v>0</v>
      </c>
      <c r="E225">
        <v>0</v>
      </c>
      <c r="F225">
        <v>0</v>
      </c>
      <c r="G225">
        <v>0</v>
      </c>
      <c r="H225">
        <v>0</v>
      </c>
      <c r="I225">
        <v>0</v>
      </c>
      <c r="J225">
        <v>0</v>
      </c>
      <c r="K225">
        <v>49178.29</v>
      </c>
      <c r="L225">
        <v>0</v>
      </c>
      <c r="M225">
        <v>0</v>
      </c>
      <c r="N225">
        <v>0</v>
      </c>
      <c r="O225">
        <v>32879.75</v>
      </c>
      <c r="P225">
        <v>16302</v>
      </c>
      <c r="Q225">
        <v>9816</v>
      </c>
      <c r="R225">
        <v>1123</v>
      </c>
      <c r="S225">
        <v>15355.78</v>
      </c>
      <c r="T225">
        <v>6003</v>
      </c>
      <c r="U225">
        <v>6227</v>
      </c>
      <c r="V225">
        <v>4095</v>
      </c>
      <c r="W225">
        <v>17845.87</v>
      </c>
      <c r="X225">
        <v>1806</v>
      </c>
      <c r="Y225">
        <v>4674</v>
      </c>
      <c r="Z225">
        <v>1526</v>
      </c>
      <c r="AA225">
        <v>12187.27</v>
      </c>
      <c r="AB225">
        <v>6011</v>
      </c>
      <c r="AC225">
        <v>-1028</v>
      </c>
      <c r="AD225">
        <v>-1750</v>
      </c>
      <c r="AE225">
        <v>-5042.62</v>
      </c>
      <c r="AF225">
        <v>-5213</v>
      </c>
      <c r="AG225">
        <v>-5238</v>
      </c>
      <c r="AH225">
        <v>-6327</v>
      </c>
      <c r="AI225">
        <v>1189.8399999999999</v>
      </c>
      <c r="AJ225">
        <v>-2475</v>
      </c>
      <c r="AK225">
        <v>-2398</v>
      </c>
      <c r="AL225">
        <v>-13</v>
      </c>
      <c r="AM225">
        <v>10895.02</v>
      </c>
      <c r="AN225">
        <v>15686</v>
      </c>
      <c r="AO225">
        <v>15181</v>
      </c>
      <c r="AP225">
        <v>357</v>
      </c>
      <c r="AQ225">
        <v>11386.02</v>
      </c>
      <c r="AR225">
        <v>11355</v>
      </c>
      <c r="AS225">
        <v>-430</v>
      </c>
      <c r="AT225">
        <v>-450</v>
      </c>
      <c r="AU225">
        <v>-2437.33</v>
      </c>
      <c r="AV225">
        <v>-3387</v>
      </c>
      <c r="AW225">
        <v>-126</v>
      </c>
      <c r="AX225">
        <v>-81</v>
      </c>
      <c r="AY225">
        <v>2349.0100000000002</v>
      </c>
      <c r="AZ225">
        <v>1584</v>
      </c>
      <c r="BA225">
        <v>469</v>
      </c>
      <c r="BB225">
        <v>696</v>
      </c>
      <c r="BC225">
        <v>7767.52</v>
      </c>
      <c r="BD225">
        <v>211</v>
      </c>
      <c r="BE225">
        <v>-179</v>
      </c>
      <c r="BF225">
        <v>0</v>
      </c>
      <c r="BG225">
        <v>0</v>
      </c>
      <c r="BH225" s="2">
        <v>0</v>
      </c>
      <c r="BI225" s="2">
        <v>0</v>
      </c>
      <c r="BJ225" s="2">
        <v>0</v>
      </c>
    </row>
    <row r="226" spans="1:62" x14ac:dyDescent="0.3">
      <c r="A226" t="s">
        <v>296</v>
      </c>
      <c r="B226">
        <v>127939</v>
      </c>
      <c r="C226">
        <v>-35062.629999999997</v>
      </c>
      <c r="D226">
        <v>-156757</v>
      </c>
      <c r="E226">
        <v>-45726</v>
      </c>
      <c r="F226">
        <v>-274275</v>
      </c>
      <c r="G226">
        <v>1990950.96</v>
      </c>
      <c r="H226">
        <v>214739</v>
      </c>
      <c r="I226">
        <v>75650</v>
      </c>
      <c r="J226">
        <v>85417</v>
      </c>
      <c r="K226">
        <v>113523.02</v>
      </c>
      <c r="L226">
        <v>0</v>
      </c>
      <c r="M226">
        <v>0</v>
      </c>
      <c r="N226">
        <v>-72962</v>
      </c>
      <c r="O226">
        <v>0</v>
      </c>
      <c r="P226">
        <v>0</v>
      </c>
      <c r="Q226">
        <v>0</v>
      </c>
      <c r="R226">
        <v>0</v>
      </c>
      <c r="S226">
        <v>0</v>
      </c>
      <c r="T226">
        <v>0</v>
      </c>
      <c r="U226">
        <v>0</v>
      </c>
      <c r="V226">
        <v>-47771</v>
      </c>
      <c r="W226">
        <v>-30832.720000000001</v>
      </c>
      <c r="X226">
        <v>0</v>
      </c>
      <c r="Y226">
        <v>0</v>
      </c>
      <c r="Z226">
        <v>0</v>
      </c>
      <c r="AA226">
        <v>0</v>
      </c>
      <c r="AB226">
        <v>0</v>
      </c>
      <c r="AC226">
        <v>0</v>
      </c>
      <c r="AD226">
        <v>0</v>
      </c>
      <c r="AE226">
        <v>0</v>
      </c>
      <c r="AF226">
        <v>0</v>
      </c>
      <c r="AG226">
        <v>0</v>
      </c>
      <c r="AH226">
        <v>0</v>
      </c>
      <c r="AI226">
        <v>0</v>
      </c>
      <c r="AJ226">
        <v>0</v>
      </c>
      <c r="AK226">
        <v>0</v>
      </c>
      <c r="AL226">
        <v>0</v>
      </c>
      <c r="AM226">
        <v>0</v>
      </c>
      <c r="AN226">
        <v>0</v>
      </c>
      <c r="AO226">
        <v>0</v>
      </c>
      <c r="AP226">
        <v>0</v>
      </c>
      <c r="AQ226">
        <v>0</v>
      </c>
      <c r="AR226">
        <v>0</v>
      </c>
      <c r="AS226">
        <v>0</v>
      </c>
      <c r="AT226">
        <v>0</v>
      </c>
      <c r="AU226">
        <v>0</v>
      </c>
      <c r="AV226">
        <v>0</v>
      </c>
      <c r="AW226">
        <v>0</v>
      </c>
      <c r="AX226">
        <v>0</v>
      </c>
      <c r="AY226">
        <v>0</v>
      </c>
      <c r="AZ226">
        <v>0</v>
      </c>
      <c r="BA226">
        <v>0</v>
      </c>
      <c r="BB226">
        <v>0</v>
      </c>
      <c r="BC226">
        <v>0</v>
      </c>
      <c r="BD226">
        <v>0</v>
      </c>
      <c r="BE226">
        <v>0</v>
      </c>
      <c r="BF226">
        <v>0</v>
      </c>
      <c r="BG226">
        <v>0</v>
      </c>
      <c r="BH226" s="2">
        <v>0</v>
      </c>
      <c r="BI226" s="2">
        <v>0</v>
      </c>
      <c r="BJ226" s="2">
        <v>0</v>
      </c>
    </row>
    <row r="227" spans="1:62" x14ac:dyDescent="0.3">
      <c r="A227" t="s">
        <v>297</v>
      </c>
      <c r="B227">
        <v>-192877</v>
      </c>
      <c r="C227">
        <v>-831423.39</v>
      </c>
      <c r="D227">
        <v>-656015</v>
      </c>
      <c r="E227">
        <v>-426353</v>
      </c>
      <c r="F227">
        <v>-224294</v>
      </c>
      <c r="G227">
        <v>226474.31</v>
      </c>
      <c r="H227">
        <v>374984</v>
      </c>
      <c r="I227">
        <v>93357</v>
      </c>
      <c r="J227">
        <v>-35738</v>
      </c>
      <c r="K227">
        <v>63415.21</v>
      </c>
      <c r="L227">
        <v>758</v>
      </c>
      <c r="M227">
        <v>235</v>
      </c>
      <c r="N227">
        <v>0</v>
      </c>
      <c r="O227">
        <v>0</v>
      </c>
      <c r="P227">
        <v>0</v>
      </c>
      <c r="Q227">
        <v>0</v>
      </c>
      <c r="R227">
        <v>0</v>
      </c>
      <c r="S227">
        <v>0</v>
      </c>
      <c r="T227">
        <v>0</v>
      </c>
      <c r="U227">
        <v>0</v>
      </c>
      <c r="V227">
        <v>0</v>
      </c>
      <c r="W227">
        <v>0</v>
      </c>
      <c r="X227">
        <v>0</v>
      </c>
      <c r="Y227">
        <v>0</v>
      </c>
      <c r="Z227">
        <v>0</v>
      </c>
      <c r="AA227">
        <v>0</v>
      </c>
      <c r="AB227">
        <v>0</v>
      </c>
      <c r="AC227">
        <v>0</v>
      </c>
      <c r="AD227">
        <v>0</v>
      </c>
      <c r="AE227">
        <v>0</v>
      </c>
      <c r="AF227">
        <v>0</v>
      </c>
      <c r="AG227">
        <v>0</v>
      </c>
      <c r="AH227">
        <v>0</v>
      </c>
      <c r="AI227">
        <v>0</v>
      </c>
      <c r="AJ227">
        <v>0</v>
      </c>
      <c r="AK227">
        <v>0</v>
      </c>
      <c r="AL227">
        <v>0</v>
      </c>
      <c r="AM227">
        <v>0</v>
      </c>
      <c r="AN227">
        <v>0</v>
      </c>
      <c r="AO227">
        <v>0</v>
      </c>
      <c r="AP227">
        <v>0</v>
      </c>
      <c r="AQ227">
        <v>0</v>
      </c>
      <c r="AR227">
        <v>0</v>
      </c>
      <c r="AS227">
        <v>0</v>
      </c>
      <c r="AT227">
        <v>0</v>
      </c>
      <c r="AU227">
        <v>0</v>
      </c>
      <c r="AV227">
        <v>0</v>
      </c>
      <c r="AW227">
        <v>0</v>
      </c>
      <c r="AX227">
        <v>0</v>
      </c>
      <c r="AY227">
        <v>0</v>
      </c>
      <c r="AZ227">
        <v>0</v>
      </c>
      <c r="BA227">
        <v>0</v>
      </c>
      <c r="BB227">
        <v>0</v>
      </c>
      <c r="BC227">
        <v>0</v>
      </c>
      <c r="BD227">
        <v>0</v>
      </c>
      <c r="BE227">
        <v>0</v>
      </c>
      <c r="BF227">
        <v>0</v>
      </c>
      <c r="BG227">
        <v>0</v>
      </c>
      <c r="BH227" s="2">
        <v>0</v>
      </c>
      <c r="BI227" s="2">
        <v>0</v>
      </c>
      <c r="BJ227" s="2">
        <v>0</v>
      </c>
    </row>
    <row r="228" spans="1:62" x14ac:dyDescent="0.3">
      <c r="A228" t="s">
        <v>298</v>
      </c>
      <c r="B228">
        <v>21876</v>
      </c>
      <c r="C228">
        <v>-85794.65</v>
      </c>
      <c r="D228">
        <v>-303805</v>
      </c>
      <c r="E228">
        <v>230693</v>
      </c>
      <c r="F228">
        <v>-62258</v>
      </c>
      <c r="G228">
        <v>-109198.59</v>
      </c>
      <c r="H228">
        <v>-158033</v>
      </c>
      <c r="I228">
        <v>8911</v>
      </c>
      <c r="J228">
        <v>-444637</v>
      </c>
      <c r="K228">
        <v>-59462.879999999997</v>
      </c>
      <c r="L228">
        <v>-4934</v>
      </c>
      <c r="M228">
        <v>26864</v>
      </c>
      <c r="N228">
        <v>6939</v>
      </c>
      <c r="O228">
        <v>2270.79</v>
      </c>
      <c r="P228">
        <v>4295</v>
      </c>
      <c r="Q228">
        <v>-4304</v>
      </c>
      <c r="R228">
        <v>-2268</v>
      </c>
      <c r="S228">
        <v>-7772.57</v>
      </c>
      <c r="T228">
        <v>-821</v>
      </c>
      <c r="U228">
        <v>10065</v>
      </c>
      <c r="V228">
        <v>-8042</v>
      </c>
      <c r="W228">
        <v>-15695.82</v>
      </c>
      <c r="X228">
        <v>-5272</v>
      </c>
      <c r="Y228">
        <v>-2859</v>
      </c>
      <c r="Z228">
        <v>-5958</v>
      </c>
      <c r="AA228">
        <v>33250.910000000003</v>
      </c>
      <c r="AB228">
        <v>11230</v>
      </c>
      <c r="AC228">
        <v>9106</v>
      </c>
      <c r="AD228">
        <v>6549</v>
      </c>
      <c r="AE228">
        <v>-1410.57</v>
      </c>
      <c r="AF228">
        <v>3762</v>
      </c>
      <c r="AG228">
        <v>-5275</v>
      </c>
      <c r="AH228">
        <v>-6166</v>
      </c>
      <c r="AI228">
        <v>607.52</v>
      </c>
      <c r="AJ228">
        <v>-3585</v>
      </c>
      <c r="AK228">
        <v>-39300</v>
      </c>
      <c r="AL228">
        <v>-44249</v>
      </c>
      <c r="AM228">
        <v>1917133.71</v>
      </c>
      <c r="AN228">
        <v>1769686</v>
      </c>
      <c r="AO228">
        <v>375273</v>
      </c>
      <c r="AP228">
        <v>-20033</v>
      </c>
      <c r="AQ228">
        <v>-37327.199999999997</v>
      </c>
      <c r="AR228">
        <v>2456</v>
      </c>
      <c r="AS228">
        <v>27873</v>
      </c>
      <c r="AT228">
        <v>-5081</v>
      </c>
      <c r="AU228">
        <v>-201989.54</v>
      </c>
      <c r="AV228">
        <v>-154616</v>
      </c>
      <c r="AW228">
        <v>-101222</v>
      </c>
      <c r="AX228">
        <v>-46172</v>
      </c>
      <c r="AY228">
        <v>-33297.01</v>
      </c>
      <c r="AZ228">
        <v>3327</v>
      </c>
      <c r="BA228">
        <v>23521</v>
      </c>
      <c r="BB228">
        <v>10548</v>
      </c>
      <c r="BC228">
        <v>5812.97</v>
      </c>
      <c r="BD228">
        <v>2896</v>
      </c>
      <c r="BE228">
        <v>1910</v>
      </c>
      <c r="BF228">
        <v>0</v>
      </c>
      <c r="BG228">
        <v>0</v>
      </c>
      <c r="BH228" s="2">
        <v>0</v>
      </c>
      <c r="BI228" s="2">
        <v>0</v>
      </c>
      <c r="BJ228" s="2">
        <v>0</v>
      </c>
    </row>
    <row r="229" spans="1:62" x14ac:dyDescent="0.3">
      <c r="A229" t="s">
        <v>299</v>
      </c>
      <c r="B229">
        <v>0</v>
      </c>
      <c r="C229">
        <v>0</v>
      </c>
      <c r="D229">
        <v>0</v>
      </c>
      <c r="E229">
        <v>0</v>
      </c>
      <c r="F229">
        <v>0</v>
      </c>
      <c r="G229">
        <v>-1317482.01</v>
      </c>
      <c r="H229">
        <v>0</v>
      </c>
      <c r="I229">
        <v>0</v>
      </c>
      <c r="J229">
        <v>0</v>
      </c>
      <c r="K229">
        <v>0</v>
      </c>
      <c r="L229">
        <v>0</v>
      </c>
      <c r="M229">
        <v>0</v>
      </c>
      <c r="N229">
        <v>0</v>
      </c>
      <c r="O229">
        <v>0</v>
      </c>
      <c r="P229">
        <v>0</v>
      </c>
      <c r="Q229">
        <v>0</v>
      </c>
      <c r="R229">
        <v>0</v>
      </c>
      <c r="S229">
        <v>0</v>
      </c>
      <c r="T229">
        <v>0</v>
      </c>
      <c r="U229">
        <v>0</v>
      </c>
      <c r="V229">
        <v>0</v>
      </c>
      <c r="W229">
        <v>0</v>
      </c>
      <c r="X229">
        <v>0</v>
      </c>
      <c r="Y229">
        <v>0</v>
      </c>
      <c r="Z229">
        <v>0</v>
      </c>
      <c r="AA229">
        <v>0</v>
      </c>
      <c r="AB229">
        <v>0</v>
      </c>
      <c r="AC229">
        <v>0</v>
      </c>
      <c r="AD229">
        <v>0</v>
      </c>
      <c r="AE229">
        <v>0</v>
      </c>
      <c r="AF229">
        <v>0</v>
      </c>
      <c r="AG229">
        <v>0</v>
      </c>
      <c r="AH229">
        <v>0</v>
      </c>
      <c r="AI229">
        <v>0</v>
      </c>
      <c r="AJ229">
        <v>0</v>
      </c>
      <c r="AK229">
        <v>0</v>
      </c>
      <c r="AL229">
        <v>0</v>
      </c>
      <c r="AM229">
        <v>0</v>
      </c>
      <c r="AN229">
        <v>0</v>
      </c>
      <c r="AO229">
        <v>0</v>
      </c>
      <c r="AP229">
        <v>0</v>
      </c>
      <c r="AQ229">
        <v>0</v>
      </c>
      <c r="AR229">
        <v>0</v>
      </c>
      <c r="AS229">
        <v>0</v>
      </c>
      <c r="AT229">
        <v>0</v>
      </c>
      <c r="AU229">
        <v>0</v>
      </c>
      <c r="AV229">
        <v>0</v>
      </c>
      <c r="AW229">
        <v>0</v>
      </c>
      <c r="AX229">
        <v>0</v>
      </c>
      <c r="AY229">
        <v>0</v>
      </c>
      <c r="AZ229">
        <v>0</v>
      </c>
      <c r="BA229">
        <v>0</v>
      </c>
      <c r="BB229">
        <v>0</v>
      </c>
      <c r="BC229">
        <v>-10115.01</v>
      </c>
      <c r="BD229">
        <v>0</v>
      </c>
      <c r="BE229">
        <v>0</v>
      </c>
      <c r="BF229">
        <v>0</v>
      </c>
      <c r="BG229">
        <v>0</v>
      </c>
      <c r="BH229" s="2">
        <v>0</v>
      </c>
      <c r="BI229" s="2">
        <v>0</v>
      </c>
      <c r="BJ229" s="2">
        <v>0</v>
      </c>
    </row>
    <row r="230" spans="1:62" x14ac:dyDescent="0.3">
      <c r="A230" t="s">
        <v>300</v>
      </c>
      <c r="B230">
        <v>0</v>
      </c>
      <c r="C230">
        <v>0</v>
      </c>
      <c r="D230">
        <v>0</v>
      </c>
      <c r="E230">
        <v>0</v>
      </c>
      <c r="F230">
        <v>0</v>
      </c>
      <c r="G230">
        <v>0</v>
      </c>
      <c r="H230">
        <v>0</v>
      </c>
      <c r="I230">
        <v>0</v>
      </c>
      <c r="J230">
        <v>0</v>
      </c>
      <c r="K230">
        <v>0</v>
      </c>
      <c r="L230">
        <v>0</v>
      </c>
      <c r="M230">
        <v>0</v>
      </c>
      <c r="N230">
        <v>0</v>
      </c>
      <c r="O230">
        <v>0</v>
      </c>
      <c r="P230">
        <v>0</v>
      </c>
      <c r="Q230">
        <v>0</v>
      </c>
      <c r="R230">
        <v>0</v>
      </c>
      <c r="S230">
        <v>0</v>
      </c>
      <c r="T230">
        <v>0</v>
      </c>
      <c r="U230">
        <v>0</v>
      </c>
      <c r="V230">
        <v>0</v>
      </c>
      <c r="W230">
        <v>0</v>
      </c>
      <c r="X230">
        <v>0</v>
      </c>
      <c r="Y230">
        <v>0</v>
      </c>
      <c r="Z230">
        <v>0</v>
      </c>
      <c r="AA230">
        <v>0</v>
      </c>
      <c r="AB230">
        <v>0</v>
      </c>
      <c r="AC230">
        <v>0</v>
      </c>
      <c r="AD230">
        <v>0</v>
      </c>
      <c r="AE230">
        <v>0</v>
      </c>
      <c r="AF230">
        <v>0</v>
      </c>
      <c r="AG230">
        <v>0</v>
      </c>
      <c r="AH230">
        <v>0</v>
      </c>
      <c r="AI230">
        <v>0</v>
      </c>
      <c r="AJ230">
        <v>0</v>
      </c>
      <c r="AK230">
        <v>0</v>
      </c>
      <c r="AL230">
        <v>0</v>
      </c>
      <c r="AM230">
        <v>-71702.03</v>
      </c>
      <c r="AN230">
        <v>-71702</v>
      </c>
      <c r="AO230">
        <v>-71702</v>
      </c>
      <c r="AP230">
        <v>0</v>
      </c>
      <c r="AQ230">
        <v>0</v>
      </c>
      <c r="AR230">
        <v>0</v>
      </c>
      <c r="AS230">
        <v>0</v>
      </c>
      <c r="AT230">
        <v>0</v>
      </c>
      <c r="AU230">
        <v>0</v>
      </c>
      <c r="AV230">
        <v>0</v>
      </c>
      <c r="AW230">
        <v>0</v>
      </c>
      <c r="AX230">
        <v>0</v>
      </c>
      <c r="AY230">
        <v>0</v>
      </c>
      <c r="AZ230">
        <v>0</v>
      </c>
      <c r="BA230">
        <v>0</v>
      </c>
      <c r="BB230">
        <v>0</v>
      </c>
      <c r="BC230">
        <v>0</v>
      </c>
      <c r="BD230">
        <v>0</v>
      </c>
      <c r="BE230">
        <v>0</v>
      </c>
      <c r="BF230">
        <v>0</v>
      </c>
      <c r="BG230">
        <v>0</v>
      </c>
      <c r="BH230" s="2">
        <v>0</v>
      </c>
      <c r="BI230" s="2">
        <v>0</v>
      </c>
      <c r="BJ230" s="2">
        <v>0</v>
      </c>
    </row>
    <row r="231" spans="1:62" x14ac:dyDescent="0.3">
      <c r="A231" t="s">
        <v>301</v>
      </c>
      <c r="B231">
        <v>15842</v>
      </c>
      <c r="C231">
        <v>-104865.62</v>
      </c>
      <c r="D231">
        <v>-59420</v>
      </c>
      <c r="E231">
        <v>4544</v>
      </c>
      <c r="F231">
        <v>-75397</v>
      </c>
      <c r="G231">
        <v>45262.07</v>
      </c>
      <c r="H231">
        <v>-24247</v>
      </c>
      <c r="I231">
        <v>-10569</v>
      </c>
      <c r="J231">
        <v>495</v>
      </c>
      <c r="K231">
        <v>138428.84</v>
      </c>
      <c r="L231">
        <v>112820</v>
      </c>
      <c r="M231">
        <v>73977</v>
      </c>
      <c r="N231">
        <v>28827</v>
      </c>
      <c r="O231">
        <v>147627.69</v>
      </c>
      <c r="P231">
        <v>86853</v>
      </c>
      <c r="Q231">
        <v>44911</v>
      </c>
      <c r="R231">
        <v>28299</v>
      </c>
      <c r="S231">
        <v>139051.35999999999</v>
      </c>
      <c r="T231">
        <v>76179</v>
      </c>
      <c r="U231">
        <v>36794</v>
      </c>
      <c r="V231">
        <v>17044</v>
      </c>
      <c r="W231">
        <v>110062.69</v>
      </c>
      <c r="X231">
        <v>72204</v>
      </c>
      <c r="Y231">
        <v>38510</v>
      </c>
      <c r="Z231">
        <v>13976</v>
      </c>
      <c r="AA231">
        <v>17262.36</v>
      </c>
      <c r="AB231">
        <v>7919</v>
      </c>
      <c r="AC231">
        <v>-10495</v>
      </c>
      <c r="AD231">
        <v>-22675</v>
      </c>
      <c r="AE231">
        <v>41554.15</v>
      </c>
      <c r="AF231">
        <v>31607</v>
      </c>
      <c r="AG231">
        <v>20237</v>
      </c>
      <c r="AH231">
        <v>1684</v>
      </c>
      <c r="AI231">
        <v>52859.64</v>
      </c>
      <c r="AJ231">
        <v>39318</v>
      </c>
      <c r="AK231">
        <v>10572</v>
      </c>
      <c r="AL231">
        <v>1575</v>
      </c>
      <c r="AM231">
        <v>109864.11</v>
      </c>
      <c r="AN231">
        <v>72186</v>
      </c>
      <c r="AO231">
        <v>55535</v>
      </c>
      <c r="AP231">
        <v>31003</v>
      </c>
      <c r="AQ231">
        <v>143251.85</v>
      </c>
      <c r="AR231">
        <v>83364</v>
      </c>
      <c r="AS231">
        <v>47959</v>
      </c>
      <c r="AT231">
        <v>20265</v>
      </c>
      <c r="AU231">
        <v>31951.07</v>
      </c>
      <c r="AV231">
        <v>13573</v>
      </c>
      <c r="AW231">
        <v>4749</v>
      </c>
      <c r="AX231">
        <v>408</v>
      </c>
      <c r="AY231">
        <v>37269.89</v>
      </c>
      <c r="AZ231">
        <v>25097</v>
      </c>
      <c r="BA231">
        <v>15163</v>
      </c>
      <c r="BB231">
        <v>5858</v>
      </c>
      <c r="BC231">
        <v>48628.88</v>
      </c>
      <c r="BD231">
        <v>34991</v>
      </c>
      <c r="BE231">
        <v>21576</v>
      </c>
      <c r="BF231">
        <v>0</v>
      </c>
      <c r="BG231">
        <v>0</v>
      </c>
      <c r="BH231" s="2">
        <v>0</v>
      </c>
      <c r="BI231" s="2">
        <v>0</v>
      </c>
      <c r="BJ231" s="2">
        <v>0</v>
      </c>
    </row>
    <row r="232" spans="1:62" x14ac:dyDescent="0.3">
      <c r="A232" t="s">
        <v>302</v>
      </c>
      <c r="B232">
        <v>0</v>
      </c>
      <c r="C232">
        <v>0</v>
      </c>
      <c r="D232">
        <v>0</v>
      </c>
      <c r="E232">
        <v>0</v>
      </c>
      <c r="F232">
        <v>0</v>
      </c>
      <c r="G232">
        <v>0</v>
      </c>
      <c r="H232">
        <v>0</v>
      </c>
      <c r="I232">
        <v>0</v>
      </c>
      <c r="J232">
        <v>0</v>
      </c>
      <c r="K232">
        <v>139295.73000000001</v>
      </c>
      <c r="L232">
        <v>112820</v>
      </c>
      <c r="M232">
        <v>73977</v>
      </c>
      <c r="N232">
        <v>28823</v>
      </c>
      <c r="O232">
        <v>147627.69</v>
      </c>
      <c r="P232">
        <v>86853</v>
      </c>
      <c r="Q232">
        <v>44911</v>
      </c>
      <c r="R232">
        <v>28299</v>
      </c>
      <c r="S232">
        <v>139051.35999999999</v>
      </c>
      <c r="T232">
        <v>76179</v>
      </c>
      <c r="U232">
        <v>36794</v>
      </c>
      <c r="V232">
        <v>16997</v>
      </c>
      <c r="W232">
        <v>110062.69</v>
      </c>
      <c r="X232">
        <v>72204</v>
      </c>
      <c r="Y232">
        <v>38510</v>
      </c>
      <c r="Z232">
        <v>13976</v>
      </c>
      <c r="AA232">
        <v>17262.36</v>
      </c>
      <c r="AB232">
        <v>7919</v>
      </c>
      <c r="AC232">
        <v>-10495</v>
      </c>
      <c r="AD232">
        <v>-22675</v>
      </c>
      <c r="AE232">
        <v>41554.15</v>
      </c>
      <c r="AF232">
        <v>31607</v>
      </c>
      <c r="AG232">
        <v>20237</v>
      </c>
      <c r="AH232">
        <v>1684</v>
      </c>
      <c r="AI232">
        <v>52859.64</v>
      </c>
      <c r="AJ232">
        <v>39318</v>
      </c>
      <c r="AK232">
        <v>10572</v>
      </c>
      <c r="AL232">
        <v>1575</v>
      </c>
      <c r="AM232">
        <v>109864.11</v>
      </c>
      <c r="AN232">
        <v>72186</v>
      </c>
      <c r="AO232">
        <v>55535</v>
      </c>
      <c r="AP232">
        <v>31003</v>
      </c>
      <c r="AQ232">
        <v>143251.85</v>
      </c>
      <c r="AR232">
        <v>83364</v>
      </c>
      <c r="AS232">
        <v>47959</v>
      </c>
      <c r="AT232">
        <v>20265</v>
      </c>
      <c r="AU232">
        <v>31951.07</v>
      </c>
      <c r="AV232">
        <v>13573</v>
      </c>
      <c r="AW232">
        <v>4749</v>
      </c>
      <c r="AX232">
        <v>408</v>
      </c>
      <c r="AY232">
        <v>37269.89</v>
      </c>
      <c r="AZ232">
        <v>25097</v>
      </c>
      <c r="BA232">
        <v>15163</v>
      </c>
      <c r="BB232">
        <v>5858</v>
      </c>
      <c r="BC232">
        <v>48628.87</v>
      </c>
      <c r="BD232">
        <v>34991</v>
      </c>
      <c r="BE232">
        <v>21576</v>
      </c>
      <c r="BF232">
        <v>0</v>
      </c>
      <c r="BG232">
        <v>0</v>
      </c>
      <c r="BH232" s="2">
        <v>0</v>
      </c>
      <c r="BI232" s="2">
        <v>0</v>
      </c>
      <c r="BJ232" s="2">
        <v>0</v>
      </c>
    </row>
    <row r="233" spans="1:62" x14ac:dyDescent="0.3">
      <c r="A233" t="s">
        <v>303</v>
      </c>
      <c r="B233">
        <v>0</v>
      </c>
      <c r="C233">
        <v>0</v>
      </c>
      <c r="D233">
        <v>0</v>
      </c>
      <c r="E233">
        <v>0</v>
      </c>
      <c r="F233">
        <v>0</v>
      </c>
      <c r="G233">
        <v>0</v>
      </c>
      <c r="H233">
        <v>0</v>
      </c>
      <c r="I233">
        <v>0</v>
      </c>
      <c r="J233">
        <v>0</v>
      </c>
      <c r="K233">
        <v>-866.89</v>
      </c>
      <c r="L233">
        <v>0</v>
      </c>
      <c r="M233">
        <v>0</v>
      </c>
      <c r="N233">
        <v>4</v>
      </c>
      <c r="O233">
        <v>0</v>
      </c>
      <c r="P233">
        <v>0</v>
      </c>
      <c r="Q233">
        <v>0</v>
      </c>
      <c r="R233">
        <v>0</v>
      </c>
      <c r="S233">
        <v>0</v>
      </c>
      <c r="T233">
        <v>0</v>
      </c>
      <c r="U233">
        <v>0</v>
      </c>
      <c r="V233">
        <v>47</v>
      </c>
      <c r="W233">
        <v>0</v>
      </c>
      <c r="X233">
        <v>0</v>
      </c>
      <c r="Y233">
        <v>0</v>
      </c>
      <c r="Z233">
        <v>0</v>
      </c>
      <c r="AA233">
        <v>0</v>
      </c>
      <c r="AB233">
        <v>0</v>
      </c>
      <c r="AC233">
        <v>0</v>
      </c>
      <c r="AD233">
        <v>0</v>
      </c>
      <c r="AE233">
        <v>0</v>
      </c>
      <c r="AF233">
        <v>0</v>
      </c>
      <c r="AG233">
        <v>0</v>
      </c>
      <c r="AH233">
        <v>0</v>
      </c>
      <c r="AI233">
        <v>0</v>
      </c>
      <c r="AJ233">
        <v>0</v>
      </c>
      <c r="AK233">
        <v>0</v>
      </c>
      <c r="AL233">
        <v>0</v>
      </c>
      <c r="AM233">
        <v>0</v>
      </c>
      <c r="AN233">
        <v>0</v>
      </c>
      <c r="AO233">
        <v>0</v>
      </c>
      <c r="AP233">
        <v>0</v>
      </c>
      <c r="AQ233">
        <v>0</v>
      </c>
      <c r="AR233">
        <v>0</v>
      </c>
      <c r="AS233">
        <v>0</v>
      </c>
      <c r="AT233">
        <v>0</v>
      </c>
      <c r="AU233">
        <v>0</v>
      </c>
      <c r="AV233">
        <v>0</v>
      </c>
      <c r="AW233">
        <v>0</v>
      </c>
      <c r="AX233">
        <v>0</v>
      </c>
      <c r="AY233">
        <v>0</v>
      </c>
      <c r="AZ233">
        <v>0</v>
      </c>
      <c r="BA233">
        <v>0</v>
      </c>
      <c r="BB233">
        <v>0</v>
      </c>
      <c r="BC233">
        <v>0.01</v>
      </c>
      <c r="BD233">
        <v>0</v>
      </c>
      <c r="BE233">
        <v>0</v>
      </c>
      <c r="BF233">
        <v>0</v>
      </c>
      <c r="BG233">
        <v>0</v>
      </c>
      <c r="BH233" s="2">
        <v>0</v>
      </c>
      <c r="BI233" s="2">
        <v>0</v>
      </c>
      <c r="BJ233" s="2">
        <v>0</v>
      </c>
    </row>
    <row r="234" spans="1:62" x14ac:dyDescent="0.3">
      <c r="A234" t="s">
        <v>304</v>
      </c>
      <c r="B234">
        <v>-54235</v>
      </c>
      <c r="C234">
        <v>17304.78</v>
      </c>
      <c r="D234">
        <v>5468</v>
      </c>
      <c r="E234">
        <v>4351</v>
      </c>
      <c r="F234">
        <v>603</v>
      </c>
      <c r="G234">
        <v>23888.53</v>
      </c>
      <c r="H234">
        <v>0</v>
      </c>
      <c r="I234">
        <v>0</v>
      </c>
      <c r="J234">
        <v>0</v>
      </c>
      <c r="K234">
        <v>-163646.38</v>
      </c>
      <c r="L234">
        <v>-110182</v>
      </c>
      <c r="M234">
        <v>-56081</v>
      </c>
      <c r="N234">
        <v>-3026</v>
      </c>
      <c r="O234">
        <v>0</v>
      </c>
      <c r="P234">
        <v>0</v>
      </c>
      <c r="Q234">
        <v>0</v>
      </c>
      <c r="R234">
        <v>0</v>
      </c>
      <c r="S234">
        <v>0</v>
      </c>
      <c r="T234">
        <v>0</v>
      </c>
      <c r="U234">
        <v>0</v>
      </c>
      <c r="V234">
        <v>-2948</v>
      </c>
      <c r="W234">
        <v>-8944.11</v>
      </c>
      <c r="X234">
        <v>0</v>
      </c>
      <c r="Y234">
        <v>0</v>
      </c>
      <c r="Z234">
        <v>-2971</v>
      </c>
      <c r="AA234">
        <v>-749.06</v>
      </c>
      <c r="AB234">
        <v>-749</v>
      </c>
      <c r="AC234">
        <v>-7237</v>
      </c>
      <c r="AD234">
        <v>-3302</v>
      </c>
      <c r="AE234">
        <v>0</v>
      </c>
      <c r="AF234">
        <v>0</v>
      </c>
      <c r="AG234">
        <v>0</v>
      </c>
      <c r="AH234">
        <v>0</v>
      </c>
      <c r="AI234">
        <v>0</v>
      </c>
      <c r="AJ234">
        <v>0</v>
      </c>
      <c r="AK234">
        <v>0</v>
      </c>
      <c r="AL234">
        <v>0</v>
      </c>
      <c r="AM234">
        <v>-8287.48</v>
      </c>
      <c r="AN234">
        <v>0</v>
      </c>
      <c r="AO234">
        <v>0</v>
      </c>
      <c r="AP234">
        <v>0</v>
      </c>
      <c r="AQ234">
        <v>0</v>
      </c>
      <c r="AR234">
        <v>0</v>
      </c>
      <c r="AS234">
        <v>0</v>
      </c>
      <c r="AT234">
        <v>0</v>
      </c>
      <c r="AU234">
        <v>0</v>
      </c>
      <c r="AV234">
        <v>0</v>
      </c>
      <c r="AW234">
        <v>0</v>
      </c>
      <c r="AX234">
        <v>0</v>
      </c>
      <c r="AY234">
        <v>0</v>
      </c>
      <c r="AZ234">
        <v>0</v>
      </c>
      <c r="BA234">
        <v>0</v>
      </c>
      <c r="BB234">
        <v>0</v>
      </c>
      <c r="BC234">
        <v>0</v>
      </c>
      <c r="BD234">
        <v>0</v>
      </c>
      <c r="BE234">
        <v>0</v>
      </c>
      <c r="BF234">
        <v>0</v>
      </c>
      <c r="BG234">
        <v>0</v>
      </c>
      <c r="BH234" s="2">
        <v>0</v>
      </c>
      <c r="BI234" s="2">
        <v>0</v>
      </c>
      <c r="BJ234" s="2">
        <v>0</v>
      </c>
    </row>
    <row r="235" spans="1:62" x14ac:dyDescent="0.3">
      <c r="A235" t="s">
        <v>305</v>
      </c>
      <c r="B235">
        <v>0</v>
      </c>
      <c r="C235">
        <v>0</v>
      </c>
      <c r="D235">
        <v>0</v>
      </c>
      <c r="E235">
        <v>0</v>
      </c>
      <c r="F235">
        <v>0</v>
      </c>
      <c r="G235">
        <v>0</v>
      </c>
      <c r="H235">
        <v>0</v>
      </c>
      <c r="I235">
        <v>0</v>
      </c>
      <c r="J235">
        <v>0</v>
      </c>
      <c r="K235">
        <v>-163646.38</v>
      </c>
      <c r="L235">
        <v>-110182</v>
      </c>
      <c r="M235">
        <v>-56081</v>
      </c>
      <c r="N235">
        <v>-3026</v>
      </c>
      <c r="O235">
        <v>0</v>
      </c>
      <c r="P235">
        <v>0</v>
      </c>
      <c r="Q235">
        <v>0</v>
      </c>
      <c r="R235">
        <v>0</v>
      </c>
      <c r="S235">
        <v>0</v>
      </c>
      <c r="T235">
        <v>0</v>
      </c>
      <c r="U235">
        <v>0</v>
      </c>
      <c r="V235">
        <v>-2948</v>
      </c>
      <c r="W235">
        <v>-8944.11</v>
      </c>
      <c r="X235">
        <v>0</v>
      </c>
      <c r="Y235">
        <v>0</v>
      </c>
      <c r="Z235">
        <v>-2971</v>
      </c>
      <c r="AA235">
        <v>-749.06</v>
      </c>
      <c r="AB235">
        <v>-749</v>
      </c>
      <c r="AC235">
        <v>-7237</v>
      </c>
      <c r="AD235">
        <v>-3302</v>
      </c>
      <c r="AE235">
        <v>0</v>
      </c>
      <c r="AF235">
        <v>0</v>
      </c>
      <c r="AG235">
        <v>0</v>
      </c>
      <c r="AH235">
        <v>0</v>
      </c>
      <c r="AI235">
        <v>0</v>
      </c>
      <c r="AJ235">
        <v>0</v>
      </c>
      <c r="AK235">
        <v>0</v>
      </c>
      <c r="AL235">
        <v>0</v>
      </c>
      <c r="AM235">
        <v>-8287.48</v>
      </c>
      <c r="AN235">
        <v>0</v>
      </c>
      <c r="AO235">
        <v>0</v>
      </c>
      <c r="AP235">
        <v>0</v>
      </c>
      <c r="AQ235">
        <v>0</v>
      </c>
      <c r="AR235">
        <v>0</v>
      </c>
      <c r="AS235">
        <v>0</v>
      </c>
      <c r="AT235">
        <v>0</v>
      </c>
      <c r="AU235">
        <v>0</v>
      </c>
      <c r="AV235">
        <v>0</v>
      </c>
      <c r="AW235">
        <v>0</v>
      </c>
      <c r="AX235">
        <v>0</v>
      </c>
      <c r="AY235">
        <v>0</v>
      </c>
      <c r="AZ235">
        <v>0</v>
      </c>
      <c r="BA235">
        <v>0</v>
      </c>
      <c r="BB235">
        <v>0</v>
      </c>
      <c r="BC235">
        <v>0</v>
      </c>
      <c r="BD235">
        <v>0</v>
      </c>
      <c r="BE235">
        <v>0</v>
      </c>
      <c r="BF235">
        <v>0</v>
      </c>
      <c r="BG235">
        <v>0</v>
      </c>
      <c r="BH235" s="2">
        <v>0</v>
      </c>
      <c r="BI235" s="2">
        <v>0</v>
      </c>
      <c r="BJ235" s="2">
        <v>0</v>
      </c>
    </row>
    <row r="236" spans="1:62" x14ac:dyDescent="0.3">
      <c r="A236" t="s">
        <v>306</v>
      </c>
      <c r="B236">
        <v>0</v>
      </c>
      <c r="C236">
        <v>17304.78</v>
      </c>
      <c r="D236">
        <v>5468</v>
      </c>
      <c r="E236">
        <v>4351</v>
      </c>
      <c r="F236">
        <v>603</v>
      </c>
      <c r="G236">
        <v>23888.53</v>
      </c>
      <c r="H236">
        <v>0</v>
      </c>
      <c r="I236">
        <v>0</v>
      </c>
      <c r="J236">
        <v>0</v>
      </c>
      <c r="K236">
        <v>0</v>
      </c>
      <c r="L236">
        <v>0</v>
      </c>
      <c r="M236">
        <v>0</v>
      </c>
      <c r="N236">
        <v>0</v>
      </c>
      <c r="O236">
        <v>0</v>
      </c>
      <c r="P236">
        <v>0</v>
      </c>
      <c r="Q236">
        <v>0</v>
      </c>
      <c r="R236">
        <v>0</v>
      </c>
      <c r="S236">
        <v>0</v>
      </c>
      <c r="T236">
        <v>0</v>
      </c>
      <c r="U236">
        <v>0</v>
      </c>
      <c r="V236">
        <v>0</v>
      </c>
      <c r="W236">
        <v>0</v>
      </c>
      <c r="X236">
        <v>0</v>
      </c>
      <c r="Y236">
        <v>0</v>
      </c>
      <c r="Z236">
        <v>0</v>
      </c>
      <c r="AA236">
        <v>0</v>
      </c>
      <c r="AB236">
        <v>0</v>
      </c>
      <c r="AC236">
        <v>0</v>
      </c>
      <c r="AD236">
        <v>0</v>
      </c>
      <c r="AE236">
        <v>0</v>
      </c>
      <c r="AF236">
        <v>0</v>
      </c>
      <c r="AG236">
        <v>0</v>
      </c>
      <c r="AH236">
        <v>0</v>
      </c>
      <c r="AI236">
        <v>0</v>
      </c>
      <c r="AJ236">
        <v>0</v>
      </c>
      <c r="AK236">
        <v>0</v>
      </c>
      <c r="AL236">
        <v>0</v>
      </c>
      <c r="AM236">
        <v>0</v>
      </c>
      <c r="AN236">
        <v>0</v>
      </c>
      <c r="AO236">
        <v>0</v>
      </c>
      <c r="AP236">
        <v>0</v>
      </c>
      <c r="AQ236">
        <v>0</v>
      </c>
      <c r="AR236">
        <v>0</v>
      </c>
      <c r="AS236">
        <v>0</v>
      </c>
      <c r="AT236">
        <v>0</v>
      </c>
      <c r="AU236">
        <v>0</v>
      </c>
      <c r="AV236">
        <v>0</v>
      </c>
      <c r="AW236">
        <v>0</v>
      </c>
      <c r="AX236">
        <v>0</v>
      </c>
      <c r="AY236">
        <v>0</v>
      </c>
      <c r="AZ236">
        <v>0</v>
      </c>
      <c r="BA236">
        <v>0</v>
      </c>
      <c r="BB236">
        <v>0</v>
      </c>
      <c r="BC236">
        <v>0</v>
      </c>
      <c r="BD236">
        <v>0</v>
      </c>
      <c r="BE236">
        <v>0</v>
      </c>
      <c r="BF236">
        <v>0</v>
      </c>
      <c r="BG236">
        <v>0</v>
      </c>
      <c r="BH236" s="2">
        <v>0</v>
      </c>
      <c r="BI236" s="2">
        <v>0</v>
      </c>
      <c r="BJ236" s="2">
        <v>0</v>
      </c>
    </row>
    <row r="237" spans="1:62" x14ac:dyDescent="0.3">
      <c r="A237" t="s">
        <v>307</v>
      </c>
      <c r="B237">
        <v>14338</v>
      </c>
      <c r="C237">
        <v>95417.79</v>
      </c>
      <c r="D237">
        <v>38215</v>
      </c>
      <c r="E237">
        <v>28691</v>
      </c>
      <c r="F237">
        <v>-15636</v>
      </c>
      <c r="G237">
        <v>79556.02</v>
      </c>
      <c r="H237">
        <v>6612</v>
      </c>
      <c r="I237">
        <v>-598</v>
      </c>
      <c r="J237">
        <v>-5443</v>
      </c>
      <c r="K237">
        <v>39</v>
      </c>
      <c r="L237">
        <v>3481</v>
      </c>
      <c r="M237">
        <v>-3542</v>
      </c>
      <c r="N237">
        <v>642</v>
      </c>
      <c r="O237">
        <v>3805</v>
      </c>
      <c r="P237">
        <v>8701</v>
      </c>
      <c r="Q237">
        <v>1442</v>
      </c>
      <c r="R237">
        <v>1920</v>
      </c>
      <c r="S237">
        <v>5856.16</v>
      </c>
      <c r="T237">
        <v>4481</v>
      </c>
      <c r="U237">
        <v>9058</v>
      </c>
      <c r="V237">
        <v>-2399</v>
      </c>
      <c r="W237">
        <v>6970</v>
      </c>
      <c r="X237">
        <v>800</v>
      </c>
      <c r="Y237">
        <v>2100</v>
      </c>
      <c r="Z237">
        <v>1670</v>
      </c>
      <c r="AA237">
        <v>-7230</v>
      </c>
      <c r="AB237">
        <v>-1270</v>
      </c>
      <c r="AC237">
        <v>-1930</v>
      </c>
      <c r="AD237">
        <v>-1930</v>
      </c>
      <c r="AE237">
        <v>-3840</v>
      </c>
      <c r="AF237">
        <v>-1396</v>
      </c>
      <c r="AG237">
        <v>2844</v>
      </c>
      <c r="AH237">
        <v>-1392</v>
      </c>
      <c r="AI237">
        <v>-14355.13</v>
      </c>
      <c r="AJ237">
        <v>-11125</v>
      </c>
      <c r="AK237">
        <v>-10595</v>
      </c>
      <c r="AL237">
        <v>-12213</v>
      </c>
      <c r="AM237">
        <v>-6106.15</v>
      </c>
      <c r="AN237">
        <v>-5951</v>
      </c>
      <c r="AO237">
        <v>0</v>
      </c>
      <c r="AP237">
        <v>0</v>
      </c>
      <c r="AQ237">
        <v>0</v>
      </c>
      <c r="AR237">
        <v>0</v>
      </c>
      <c r="AS237">
        <v>0</v>
      </c>
      <c r="AT237">
        <v>0</v>
      </c>
      <c r="AU237">
        <v>0</v>
      </c>
      <c r="AV237">
        <v>0</v>
      </c>
      <c r="AW237">
        <v>0</v>
      </c>
      <c r="AX237">
        <v>0</v>
      </c>
      <c r="AY237">
        <v>1898.84</v>
      </c>
      <c r="AZ237">
        <v>0</v>
      </c>
      <c r="BA237">
        <v>0</v>
      </c>
      <c r="BB237">
        <v>0</v>
      </c>
      <c r="BC237">
        <v>-2416.21</v>
      </c>
      <c r="BD237">
        <v>-2294</v>
      </c>
      <c r="BE237">
        <v>-1916</v>
      </c>
      <c r="BF237">
        <v>0</v>
      </c>
      <c r="BG237">
        <v>0</v>
      </c>
      <c r="BH237" s="2">
        <v>0</v>
      </c>
      <c r="BI237" s="2">
        <v>0</v>
      </c>
      <c r="BJ237" s="2">
        <v>0</v>
      </c>
    </row>
    <row r="238" spans="1:62" x14ac:dyDescent="0.3">
      <c r="A238" t="s">
        <v>308</v>
      </c>
      <c r="B238">
        <v>0</v>
      </c>
      <c r="C238">
        <v>0</v>
      </c>
      <c r="D238">
        <v>0</v>
      </c>
      <c r="E238">
        <v>0</v>
      </c>
      <c r="F238">
        <v>0</v>
      </c>
      <c r="G238">
        <v>0</v>
      </c>
      <c r="H238">
        <v>0</v>
      </c>
      <c r="I238">
        <v>0</v>
      </c>
      <c r="J238">
        <v>0</v>
      </c>
      <c r="K238">
        <v>0</v>
      </c>
      <c r="L238">
        <v>0</v>
      </c>
      <c r="M238">
        <v>0</v>
      </c>
      <c r="N238">
        <v>0</v>
      </c>
      <c r="O238">
        <v>411.58</v>
      </c>
      <c r="P238">
        <v>0</v>
      </c>
      <c r="Q238">
        <v>0</v>
      </c>
      <c r="R238">
        <v>0</v>
      </c>
      <c r="S238">
        <v>0</v>
      </c>
      <c r="T238">
        <v>0</v>
      </c>
      <c r="U238">
        <v>0</v>
      </c>
      <c r="V238">
        <v>0</v>
      </c>
      <c r="W238">
        <v>0</v>
      </c>
      <c r="X238">
        <v>0</v>
      </c>
      <c r="Y238">
        <v>0</v>
      </c>
      <c r="Z238">
        <v>0</v>
      </c>
      <c r="AA238">
        <v>0</v>
      </c>
      <c r="AB238">
        <v>0</v>
      </c>
      <c r="AC238">
        <v>0</v>
      </c>
      <c r="AD238">
        <v>0</v>
      </c>
      <c r="AE238">
        <v>0</v>
      </c>
      <c r="AF238">
        <v>0</v>
      </c>
      <c r="AG238">
        <v>0</v>
      </c>
      <c r="AH238">
        <v>0</v>
      </c>
      <c r="AI238">
        <v>0</v>
      </c>
      <c r="AJ238">
        <v>0</v>
      </c>
      <c r="AK238">
        <v>0</v>
      </c>
      <c r="AL238">
        <v>0</v>
      </c>
      <c r="AM238">
        <v>0</v>
      </c>
      <c r="AN238">
        <v>0</v>
      </c>
      <c r="AO238">
        <v>0</v>
      </c>
      <c r="AP238">
        <v>0</v>
      </c>
      <c r="AQ238">
        <v>0</v>
      </c>
      <c r="AR238">
        <v>0</v>
      </c>
      <c r="AS238">
        <v>0</v>
      </c>
      <c r="AT238">
        <v>0</v>
      </c>
      <c r="AU238">
        <v>0</v>
      </c>
      <c r="AV238">
        <v>0</v>
      </c>
      <c r="AW238">
        <v>0</v>
      </c>
      <c r="AX238">
        <v>0</v>
      </c>
      <c r="AY238">
        <v>0</v>
      </c>
      <c r="AZ238">
        <v>0</v>
      </c>
      <c r="BA238">
        <v>0</v>
      </c>
      <c r="BB238">
        <v>0</v>
      </c>
      <c r="BC238">
        <v>0</v>
      </c>
      <c r="BD238">
        <v>0</v>
      </c>
      <c r="BE238">
        <v>0</v>
      </c>
      <c r="BF238">
        <v>0</v>
      </c>
      <c r="BG238">
        <v>0</v>
      </c>
      <c r="BH238" s="2">
        <v>0</v>
      </c>
      <c r="BI238" s="2">
        <v>0</v>
      </c>
      <c r="BJ238" s="2">
        <v>0</v>
      </c>
    </row>
    <row r="239" spans="1:62" x14ac:dyDescent="0.3">
      <c r="A239" t="s">
        <v>309</v>
      </c>
      <c r="B239">
        <v>-32345</v>
      </c>
      <c r="C239">
        <v>-93372.84</v>
      </c>
      <c r="D239">
        <v>-41092</v>
      </c>
      <c r="E239">
        <v>-87106</v>
      </c>
      <c r="F239">
        <v>-49347</v>
      </c>
      <c r="G239">
        <v>7603365.3200000003</v>
      </c>
      <c r="H239">
        <v>-2164</v>
      </c>
      <c r="I239">
        <v>3483</v>
      </c>
      <c r="J239">
        <v>139</v>
      </c>
      <c r="K239">
        <v>0</v>
      </c>
      <c r="L239">
        <v>54055</v>
      </c>
      <c r="M239">
        <v>44594</v>
      </c>
      <c r="N239">
        <v>15064</v>
      </c>
      <c r="O239">
        <v>0</v>
      </c>
      <c r="P239">
        <v>0</v>
      </c>
      <c r="Q239">
        <v>0</v>
      </c>
      <c r="R239">
        <v>0</v>
      </c>
      <c r="S239">
        <v>0</v>
      </c>
      <c r="T239">
        <v>0</v>
      </c>
      <c r="U239">
        <v>0</v>
      </c>
      <c r="V239">
        <v>0</v>
      </c>
      <c r="W239">
        <v>0</v>
      </c>
      <c r="X239">
        <v>0</v>
      </c>
      <c r="Y239">
        <v>0</v>
      </c>
      <c r="Z239">
        <v>0</v>
      </c>
      <c r="AA239">
        <v>0</v>
      </c>
      <c r="AB239">
        <v>0</v>
      </c>
      <c r="AC239">
        <v>0</v>
      </c>
      <c r="AD239">
        <v>0</v>
      </c>
      <c r="AE239">
        <v>0</v>
      </c>
      <c r="AF239">
        <v>0</v>
      </c>
      <c r="AG239">
        <v>0</v>
      </c>
      <c r="AH239">
        <v>0</v>
      </c>
      <c r="AI239">
        <v>0</v>
      </c>
      <c r="AJ239">
        <v>0</v>
      </c>
      <c r="AK239">
        <v>0</v>
      </c>
      <c r="AL239">
        <v>0</v>
      </c>
      <c r="AM239">
        <v>0</v>
      </c>
      <c r="AN239">
        <v>0</v>
      </c>
      <c r="AO239">
        <v>0</v>
      </c>
      <c r="AP239">
        <v>0</v>
      </c>
      <c r="AQ239">
        <v>0</v>
      </c>
      <c r="AR239">
        <v>0</v>
      </c>
      <c r="AS239">
        <v>0</v>
      </c>
      <c r="AT239">
        <v>0</v>
      </c>
      <c r="AU239">
        <v>0</v>
      </c>
      <c r="AV239">
        <v>0</v>
      </c>
      <c r="AW239">
        <v>0</v>
      </c>
      <c r="AX239">
        <v>0</v>
      </c>
      <c r="AY239">
        <v>0</v>
      </c>
      <c r="AZ239">
        <v>0</v>
      </c>
      <c r="BA239">
        <v>0</v>
      </c>
      <c r="BB239">
        <v>0</v>
      </c>
      <c r="BC239">
        <v>0</v>
      </c>
      <c r="BD239">
        <v>0</v>
      </c>
      <c r="BE239">
        <v>0</v>
      </c>
      <c r="BF239">
        <v>0</v>
      </c>
      <c r="BG239">
        <v>0</v>
      </c>
      <c r="BH239" s="2">
        <v>0</v>
      </c>
      <c r="BI239" s="2">
        <v>0</v>
      </c>
      <c r="BJ239" s="2">
        <v>0</v>
      </c>
    </row>
    <row r="240" spans="1:62" x14ac:dyDescent="0.3">
      <c r="A240" t="s">
        <v>310</v>
      </c>
      <c r="B240">
        <v>-93957</v>
      </c>
      <c r="C240">
        <v>-283561.49</v>
      </c>
      <c r="D240">
        <v>-199454</v>
      </c>
      <c r="E240">
        <v>-140554</v>
      </c>
      <c r="F240">
        <v>-69338</v>
      </c>
      <c r="G240">
        <v>-129218.23</v>
      </c>
      <c r="H240">
        <v>-76841</v>
      </c>
      <c r="I240">
        <v>-54381</v>
      </c>
      <c r="J240">
        <v>-32869</v>
      </c>
      <c r="K240">
        <v>0</v>
      </c>
      <c r="L240">
        <v>0</v>
      </c>
      <c r="M240">
        <v>0</v>
      </c>
      <c r="N240">
        <v>0</v>
      </c>
      <c r="O240">
        <v>0</v>
      </c>
      <c r="P240">
        <v>0</v>
      </c>
      <c r="Q240">
        <v>0</v>
      </c>
      <c r="R240">
        <v>0</v>
      </c>
      <c r="S240">
        <v>0</v>
      </c>
      <c r="T240">
        <v>0</v>
      </c>
      <c r="U240">
        <v>0</v>
      </c>
      <c r="V240">
        <v>0</v>
      </c>
      <c r="W240">
        <v>0</v>
      </c>
      <c r="X240">
        <v>0</v>
      </c>
      <c r="Y240">
        <v>0</v>
      </c>
      <c r="Z240">
        <v>0</v>
      </c>
      <c r="AA240">
        <v>0</v>
      </c>
      <c r="AB240">
        <v>0</v>
      </c>
      <c r="AC240">
        <v>0</v>
      </c>
      <c r="AD240">
        <v>0</v>
      </c>
      <c r="AE240">
        <v>0</v>
      </c>
      <c r="AF240">
        <v>0</v>
      </c>
      <c r="AG240">
        <v>0</v>
      </c>
      <c r="AH240">
        <v>0</v>
      </c>
      <c r="AI240">
        <v>0</v>
      </c>
      <c r="AJ240">
        <v>0</v>
      </c>
      <c r="AK240">
        <v>0</v>
      </c>
      <c r="AL240">
        <v>0</v>
      </c>
      <c r="AM240">
        <v>0</v>
      </c>
      <c r="AN240">
        <v>0</v>
      </c>
      <c r="AO240">
        <v>0</v>
      </c>
      <c r="AP240">
        <v>0</v>
      </c>
      <c r="AQ240">
        <v>0</v>
      </c>
      <c r="AR240">
        <v>0</v>
      </c>
      <c r="AS240">
        <v>0</v>
      </c>
      <c r="AT240">
        <v>0</v>
      </c>
      <c r="AU240">
        <v>0</v>
      </c>
      <c r="AV240">
        <v>0</v>
      </c>
      <c r="AW240">
        <v>0</v>
      </c>
      <c r="AX240">
        <v>0</v>
      </c>
      <c r="AY240">
        <v>0</v>
      </c>
      <c r="AZ240">
        <v>0</v>
      </c>
      <c r="BA240">
        <v>0</v>
      </c>
      <c r="BB240">
        <v>0</v>
      </c>
      <c r="BC240">
        <v>0</v>
      </c>
      <c r="BD240">
        <v>0</v>
      </c>
      <c r="BE240">
        <v>0</v>
      </c>
      <c r="BF240">
        <v>0</v>
      </c>
      <c r="BG240">
        <v>0</v>
      </c>
      <c r="BH240" s="2">
        <v>0</v>
      </c>
      <c r="BI240" s="2">
        <v>0</v>
      </c>
      <c r="BJ240" s="2">
        <v>0</v>
      </c>
    </row>
    <row r="241" spans="1:62" x14ac:dyDescent="0.3">
      <c r="A241" t="s">
        <v>245</v>
      </c>
      <c r="B241">
        <v>-123</v>
      </c>
      <c r="C241">
        <v>-431.68</v>
      </c>
      <c r="D241">
        <v>-307</v>
      </c>
      <c r="E241">
        <v>-199</v>
      </c>
      <c r="F241">
        <v>-97</v>
      </c>
      <c r="G241">
        <v>-336.63</v>
      </c>
      <c r="H241">
        <v>-237</v>
      </c>
      <c r="I241">
        <v>-155</v>
      </c>
      <c r="J241">
        <v>-76</v>
      </c>
      <c r="K241">
        <v>0</v>
      </c>
      <c r="L241">
        <v>0</v>
      </c>
      <c r="M241">
        <v>0</v>
      </c>
      <c r="N241">
        <v>0</v>
      </c>
      <c r="O241">
        <v>0</v>
      </c>
      <c r="P241">
        <v>0</v>
      </c>
      <c r="Q241">
        <v>0</v>
      </c>
      <c r="R241">
        <v>0</v>
      </c>
      <c r="S241">
        <v>0</v>
      </c>
      <c r="T241">
        <v>0</v>
      </c>
      <c r="U241">
        <v>0</v>
      </c>
      <c r="V241">
        <v>0</v>
      </c>
      <c r="W241">
        <v>0</v>
      </c>
      <c r="X241">
        <v>0</v>
      </c>
      <c r="Y241">
        <v>0</v>
      </c>
      <c r="Z241">
        <v>0</v>
      </c>
      <c r="AA241">
        <v>0</v>
      </c>
      <c r="AB241">
        <v>0</v>
      </c>
      <c r="AC241">
        <v>0</v>
      </c>
      <c r="AD241">
        <v>0</v>
      </c>
      <c r="AE241">
        <v>0</v>
      </c>
      <c r="AF241">
        <v>0</v>
      </c>
      <c r="AG241">
        <v>0</v>
      </c>
      <c r="AH241">
        <v>0</v>
      </c>
      <c r="AI241">
        <v>0</v>
      </c>
      <c r="AJ241">
        <v>0</v>
      </c>
      <c r="AK241">
        <v>0</v>
      </c>
      <c r="AL241">
        <v>0</v>
      </c>
      <c r="AM241">
        <v>0</v>
      </c>
      <c r="AN241">
        <v>0</v>
      </c>
      <c r="AO241">
        <v>0</v>
      </c>
      <c r="AP241">
        <v>0</v>
      </c>
      <c r="AQ241">
        <v>0</v>
      </c>
      <c r="AR241">
        <v>0</v>
      </c>
      <c r="AS241">
        <v>0</v>
      </c>
      <c r="AT241">
        <v>0</v>
      </c>
      <c r="AU241">
        <v>0</v>
      </c>
      <c r="AV241">
        <v>0</v>
      </c>
      <c r="AW241">
        <v>0</v>
      </c>
      <c r="AX241">
        <v>0</v>
      </c>
      <c r="AY241">
        <v>0</v>
      </c>
      <c r="AZ241">
        <v>0</v>
      </c>
      <c r="BA241">
        <v>0</v>
      </c>
      <c r="BB241">
        <v>0</v>
      </c>
      <c r="BC241">
        <v>0</v>
      </c>
      <c r="BD241">
        <v>0</v>
      </c>
      <c r="BE241">
        <v>0</v>
      </c>
      <c r="BF241">
        <v>0</v>
      </c>
      <c r="BG241">
        <v>0</v>
      </c>
      <c r="BH241" s="2">
        <v>0</v>
      </c>
      <c r="BI241" s="2">
        <v>0</v>
      </c>
      <c r="BJ241" s="2">
        <v>0</v>
      </c>
    </row>
    <row r="242" spans="1:62" x14ac:dyDescent="0.3">
      <c r="A242" t="s">
        <v>244</v>
      </c>
      <c r="B242">
        <v>-93834</v>
      </c>
      <c r="C242">
        <v>-283129.81</v>
      </c>
      <c r="D242">
        <v>-199147</v>
      </c>
      <c r="E242">
        <v>-140355</v>
      </c>
      <c r="F242">
        <v>-69241</v>
      </c>
      <c r="G242">
        <v>-128881.60000000001</v>
      </c>
      <c r="H242">
        <v>-76604</v>
      </c>
      <c r="I242">
        <v>-54226</v>
      </c>
      <c r="J242">
        <v>-32793</v>
      </c>
      <c r="K242">
        <v>0</v>
      </c>
      <c r="L242">
        <v>0</v>
      </c>
      <c r="M242">
        <v>0</v>
      </c>
      <c r="N242">
        <v>0</v>
      </c>
      <c r="O242">
        <v>0</v>
      </c>
      <c r="P242">
        <v>0</v>
      </c>
      <c r="Q242">
        <v>0</v>
      </c>
      <c r="R242">
        <v>0</v>
      </c>
      <c r="S242">
        <v>0</v>
      </c>
      <c r="T242">
        <v>0</v>
      </c>
      <c r="U242">
        <v>0</v>
      </c>
      <c r="V242">
        <v>0</v>
      </c>
      <c r="W242">
        <v>0</v>
      </c>
      <c r="X242">
        <v>0</v>
      </c>
      <c r="Y242">
        <v>0</v>
      </c>
      <c r="Z242">
        <v>0</v>
      </c>
      <c r="AA242">
        <v>0</v>
      </c>
      <c r="AB242">
        <v>0</v>
      </c>
      <c r="AC242">
        <v>0</v>
      </c>
      <c r="AD242">
        <v>0</v>
      </c>
      <c r="AE242">
        <v>0</v>
      </c>
      <c r="AF242">
        <v>0</v>
      </c>
      <c r="AG242">
        <v>0</v>
      </c>
      <c r="AH242">
        <v>0</v>
      </c>
      <c r="AI242">
        <v>0</v>
      </c>
      <c r="AJ242">
        <v>0</v>
      </c>
      <c r="AK242">
        <v>0</v>
      </c>
      <c r="AL242">
        <v>0</v>
      </c>
      <c r="AM242">
        <v>0</v>
      </c>
      <c r="AN242">
        <v>0</v>
      </c>
      <c r="AO242">
        <v>0</v>
      </c>
      <c r="AP242">
        <v>0</v>
      </c>
      <c r="AQ242">
        <v>0</v>
      </c>
      <c r="AR242">
        <v>0</v>
      </c>
      <c r="AS242">
        <v>0</v>
      </c>
      <c r="AT242">
        <v>0</v>
      </c>
      <c r="AU242">
        <v>0</v>
      </c>
      <c r="AV242">
        <v>0</v>
      </c>
      <c r="AW242">
        <v>0</v>
      </c>
      <c r="AX242">
        <v>0</v>
      </c>
      <c r="AY242">
        <v>0</v>
      </c>
      <c r="AZ242">
        <v>0</v>
      </c>
      <c r="BA242">
        <v>0</v>
      </c>
      <c r="BB242">
        <v>0</v>
      </c>
      <c r="BC242">
        <v>0</v>
      </c>
      <c r="BD242">
        <v>0</v>
      </c>
      <c r="BE242">
        <v>0</v>
      </c>
      <c r="BF242">
        <v>0</v>
      </c>
      <c r="BG242">
        <v>0</v>
      </c>
      <c r="BH242" s="2">
        <v>0</v>
      </c>
      <c r="BI242" s="2">
        <v>0</v>
      </c>
      <c r="BJ242" s="2">
        <v>0</v>
      </c>
    </row>
    <row r="243" spans="1:62" x14ac:dyDescent="0.3">
      <c r="A243" t="s">
        <v>262</v>
      </c>
      <c r="B243">
        <v>4407955</v>
      </c>
      <c r="C243">
        <v>16831829.620000001</v>
      </c>
      <c r="D243">
        <v>12085131</v>
      </c>
      <c r="E243">
        <v>7801916</v>
      </c>
      <c r="F243">
        <v>3825054</v>
      </c>
      <c r="G243">
        <v>12643003.58</v>
      </c>
      <c r="H243">
        <v>9029831</v>
      </c>
      <c r="I243">
        <v>6430076</v>
      </c>
      <c r="J243">
        <v>2900760</v>
      </c>
      <c r="K243">
        <v>8525992.0199999996</v>
      </c>
      <c r="L243">
        <v>5848129</v>
      </c>
      <c r="M243">
        <v>3856838</v>
      </c>
      <c r="N243">
        <v>1880584</v>
      </c>
      <c r="O243">
        <v>6720979.7000000002</v>
      </c>
      <c r="P243">
        <v>5104504</v>
      </c>
      <c r="Q243">
        <v>3432935</v>
      </c>
      <c r="R243">
        <v>1749106</v>
      </c>
      <c r="S243">
        <v>7195670.7599999998</v>
      </c>
      <c r="T243">
        <v>5456078</v>
      </c>
      <c r="U243">
        <v>3621279</v>
      </c>
      <c r="V243">
        <v>1788503</v>
      </c>
      <c r="W243">
        <v>7992599.2300000004</v>
      </c>
      <c r="X243">
        <v>6054038</v>
      </c>
      <c r="Y243">
        <v>4053834</v>
      </c>
      <c r="Z243">
        <v>2040296</v>
      </c>
      <c r="AA243">
        <v>8442319.8300000001</v>
      </c>
      <c r="AB243">
        <v>6310877</v>
      </c>
      <c r="AC243">
        <v>4151198</v>
      </c>
      <c r="AD243">
        <v>2054419</v>
      </c>
      <c r="AE243">
        <v>8585503.3599999994</v>
      </c>
      <c r="AF243">
        <v>6503771</v>
      </c>
      <c r="AG243">
        <v>4430121</v>
      </c>
      <c r="AH243">
        <v>2263162</v>
      </c>
      <c r="AI243">
        <v>8518494.7400000002</v>
      </c>
      <c r="AJ243">
        <v>6158966</v>
      </c>
      <c r="AK243">
        <v>3743629</v>
      </c>
      <c r="AL243">
        <v>1345661</v>
      </c>
      <c r="AM243">
        <v>2214030.39</v>
      </c>
      <c r="AN243">
        <v>1037427</v>
      </c>
      <c r="AO243">
        <v>127426</v>
      </c>
      <c r="AP243">
        <v>13</v>
      </c>
      <c r="AQ243">
        <v>25.26</v>
      </c>
      <c r="AR243">
        <v>19</v>
      </c>
      <c r="AS243">
        <v>11</v>
      </c>
      <c r="AT243">
        <v>1</v>
      </c>
      <c r="AU243">
        <v>11.87</v>
      </c>
      <c r="AV243">
        <v>5</v>
      </c>
      <c r="AW243">
        <v>3</v>
      </c>
      <c r="AX243">
        <v>0</v>
      </c>
      <c r="AY243">
        <v>111.71</v>
      </c>
      <c r="AZ243">
        <v>109</v>
      </c>
      <c r="BA243">
        <v>108</v>
      </c>
      <c r="BB243">
        <v>50</v>
      </c>
      <c r="BC243">
        <v>2473.5300000000002</v>
      </c>
      <c r="BD243">
        <v>2468</v>
      </c>
      <c r="BE243">
        <v>2122</v>
      </c>
      <c r="BF243">
        <v>0</v>
      </c>
      <c r="BG243">
        <v>0</v>
      </c>
      <c r="BH243" s="2">
        <v>0</v>
      </c>
      <c r="BI243" s="2">
        <v>0</v>
      </c>
      <c r="BJ243" s="2">
        <v>0</v>
      </c>
    </row>
    <row r="244" spans="1:62" x14ac:dyDescent="0.3">
      <c r="A244" t="s">
        <v>263</v>
      </c>
      <c r="B244">
        <v>1042560</v>
      </c>
      <c r="C244">
        <v>3861000.14</v>
      </c>
      <c r="D244">
        <v>2865487</v>
      </c>
      <c r="E244">
        <v>1878952</v>
      </c>
      <c r="F244">
        <v>946130</v>
      </c>
      <c r="G244">
        <v>524889.5</v>
      </c>
      <c r="H244">
        <v>857376</v>
      </c>
      <c r="I244">
        <v>604698</v>
      </c>
      <c r="J244">
        <v>370232</v>
      </c>
      <c r="K244">
        <v>2759491.19</v>
      </c>
      <c r="L244">
        <v>2248558</v>
      </c>
      <c r="M244">
        <v>1566233</v>
      </c>
      <c r="N244">
        <v>1132252</v>
      </c>
      <c r="O244">
        <v>4069742.97</v>
      </c>
      <c r="P244">
        <v>3061304</v>
      </c>
      <c r="Q244">
        <v>1993599</v>
      </c>
      <c r="R244">
        <v>1231745</v>
      </c>
      <c r="S244">
        <v>3968671.45</v>
      </c>
      <c r="T244">
        <v>3106892</v>
      </c>
      <c r="U244">
        <v>2108763</v>
      </c>
      <c r="V244">
        <v>1181100</v>
      </c>
      <c r="W244">
        <v>3487045.68</v>
      </c>
      <c r="X244">
        <v>2670216</v>
      </c>
      <c r="Y244">
        <v>1817248</v>
      </c>
      <c r="Z244">
        <v>950989</v>
      </c>
      <c r="AA244">
        <v>3323335.94</v>
      </c>
      <c r="AB244">
        <v>2608916</v>
      </c>
      <c r="AC244">
        <v>1776718</v>
      </c>
      <c r="AD244">
        <v>959576</v>
      </c>
      <c r="AE244">
        <v>3066214.37</v>
      </c>
      <c r="AF244">
        <v>2276062</v>
      </c>
      <c r="AG244">
        <v>1557986</v>
      </c>
      <c r="AH244">
        <v>842338</v>
      </c>
      <c r="AI244">
        <v>2257591.64</v>
      </c>
      <c r="AJ244">
        <v>1807816</v>
      </c>
      <c r="AK244">
        <v>1211901</v>
      </c>
      <c r="AL244">
        <v>643191</v>
      </c>
      <c r="AM244">
        <v>2292394.52</v>
      </c>
      <c r="AN244">
        <v>1861324</v>
      </c>
      <c r="AO244">
        <v>1275724</v>
      </c>
      <c r="AP244">
        <v>741250</v>
      </c>
      <c r="AQ244">
        <v>2930812.36</v>
      </c>
      <c r="AR244">
        <v>2251555</v>
      </c>
      <c r="AS244">
        <v>1501950</v>
      </c>
      <c r="AT244">
        <v>781712</v>
      </c>
      <c r="AU244">
        <v>2981460.79</v>
      </c>
      <c r="AV244">
        <v>2475740</v>
      </c>
      <c r="AW244">
        <v>1684174</v>
      </c>
      <c r="AX244">
        <v>856238</v>
      </c>
      <c r="AY244">
        <v>2487358.3199999998</v>
      </c>
      <c r="AZ244">
        <v>1848308</v>
      </c>
      <c r="BA244">
        <v>1248487</v>
      </c>
      <c r="BB244">
        <v>624226</v>
      </c>
      <c r="BC244">
        <v>1773966.79</v>
      </c>
      <c r="BD244">
        <v>1396526</v>
      </c>
      <c r="BE244">
        <v>934719</v>
      </c>
      <c r="BF244">
        <v>0</v>
      </c>
      <c r="BG244">
        <v>0</v>
      </c>
      <c r="BH244" s="2">
        <v>0</v>
      </c>
      <c r="BI244" s="2">
        <v>0</v>
      </c>
      <c r="BJ244" s="2">
        <v>0</v>
      </c>
    </row>
    <row r="245" spans="1:62" x14ac:dyDescent="0.3">
      <c r="A245" t="s">
        <v>311</v>
      </c>
      <c r="B245">
        <v>146375</v>
      </c>
      <c r="C245">
        <v>590403.83999999997</v>
      </c>
      <c r="D245">
        <v>451287</v>
      </c>
      <c r="E245">
        <v>313546</v>
      </c>
      <c r="F245">
        <v>138335</v>
      </c>
      <c r="G245">
        <v>468557.58</v>
      </c>
      <c r="H245">
        <v>321067</v>
      </c>
      <c r="I245">
        <v>213994</v>
      </c>
      <c r="J245">
        <v>106853</v>
      </c>
      <c r="K245">
        <v>0</v>
      </c>
      <c r="L245">
        <v>0</v>
      </c>
      <c r="M245">
        <v>0</v>
      </c>
      <c r="N245">
        <v>0</v>
      </c>
      <c r="O245">
        <v>0</v>
      </c>
      <c r="P245">
        <v>0</v>
      </c>
      <c r="Q245">
        <v>0</v>
      </c>
      <c r="R245">
        <v>0</v>
      </c>
      <c r="S245">
        <v>0</v>
      </c>
      <c r="T245">
        <v>0</v>
      </c>
      <c r="U245">
        <v>0</v>
      </c>
      <c r="V245">
        <v>0</v>
      </c>
      <c r="W245">
        <v>0</v>
      </c>
      <c r="X245">
        <v>0</v>
      </c>
      <c r="Y245">
        <v>0</v>
      </c>
      <c r="Z245">
        <v>0</v>
      </c>
      <c r="AA245">
        <v>0</v>
      </c>
      <c r="AB245">
        <v>0</v>
      </c>
      <c r="AC245">
        <v>0</v>
      </c>
      <c r="AD245">
        <v>0</v>
      </c>
      <c r="AE245">
        <v>0</v>
      </c>
      <c r="AF245">
        <v>0</v>
      </c>
      <c r="AG245">
        <v>0</v>
      </c>
      <c r="AH245">
        <v>0</v>
      </c>
      <c r="AI245">
        <v>0</v>
      </c>
      <c r="AJ245">
        <v>0</v>
      </c>
      <c r="AK245">
        <v>0</v>
      </c>
      <c r="AL245">
        <v>0</v>
      </c>
      <c r="AM245">
        <v>0</v>
      </c>
      <c r="AN245">
        <v>0</v>
      </c>
      <c r="AO245">
        <v>0</v>
      </c>
      <c r="AP245">
        <v>0</v>
      </c>
      <c r="AQ245">
        <v>0</v>
      </c>
      <c r="AR245">
        <v>0</v>
      </c>
      <c r="AS245">
        <v>0</v>
      </c>
      <c r="AT245">
        <v>0</v>
      </c>
      <c r="AU245">
        <v>0</v>
      </c>
      <c r="AV245">
        <v>0</v>
      </c>
      <c r="AW245">
        <v>0</v>
      </c>
      <c r="AX245">
        <v>0</v>
      </c>
      <c r="AY245">
        <v>0</v>
      </c>
      <c r="AZ245">
        <v>0</v>
      </c>
      <c r="BA245">
        <v>0</v>
      </c>
      <c r="BB245">
        <v>0</v>
      </c>
      <c r="BC245">
        <v>0</v>
      </c>
      <c r="BD245">
        <v>0</v>
      </c>
      <c r="BE245">
        <v>0</v>
      </c>
      <c r="BF245">
        <v>0</v>
      </c>
      <c r="BG245">
        <v>0</v>
      </c>
      <c r="BH245" s="2">
        <v>0</v>
      </c>
      <c r="BI245" s="2">
        <v>0</v>
      </c>
      <c r="BJ245" s="2">
        <v>0</v>
      </c>
    </row>
    <row r="246" spans="1:62" x14ac:dyDescent="0.3">
      <c r="A246" t="s">
        <v>312</v>
      </c>
      <c r="B246">
        <v>0</v>
      </c>
      <c r="C246">
        <v>-166301.35999999999</v>
      </c>
      <c r="D246">
        <v>-166301</v>
      </c>
      <c r="E246">
        <v>-166301</v>
      </c>
      <c r="F246">
        <v>-71007</v>
      </c>
      <c r="G246">
        <v>-7637240.0199999996</v>
      </c>
      <c r="H246">
        <v>-377558</v>
      </c>
      <c r="I246">
        <v>-220434</v>
      </c>
      <c r="J246">
        <v>-89904</v>
      </c>
      <c r="K246">
        <v>296123.57</v>
      </c>
      <c r="L246">
        <v>272284</v>
      </c>
      <c r="M246">
        <v>196471</v>
      </c>
      <c r="N246">
        <v>59566</v>
      </c>
      <c r="O246">
        <v>876644.65</v>
      </c>
      <c r="P246">
        <v>808566</v>
      </c>
      <c r="Q246">
        <v>818288</v>
      </c>
      <c r="R246">
        <v>-11049</v>
      </c>
      <c r="S246">
        <v>36162.03</v>
      </c>
      <c r="T246">
        <v>17688</v>
      </c>
      <c r="U246">
        <v>17531</v>
      </c>
      <c r="V246">
        <v>49719</v>
      </c>
      <c r="W246">
        <v>54210.41</v>
      </c>
      <c r="X246">
        <v>24150</v>
      </c>
      <c r="Y246">
        <v>-5344</v>
      </c>
      <c r="Z246">
        <v>-23502</v>
      </c>
      <c r="AA246">
        <v>-25864.3</v>
      </c>
      <c r="AB246">
        <v>-12859</v>
      </c>
      <c r="AC246">
        <v>34050</v>
      </c>
      <c r="AD246">
        <v>37211</v>
      </c>
      <c r="AE246">
        <v>186289.32</v>
      </c>
      <c r="AF246">
        <v>-41231</v>
      </c>
      <c r="AG246">
        <v>-40937</v>
      </c>
      <c r="AH246">
        <v>-63747</v>
      </c>
      <c r="AI246">
        <v>184515.98</v>
      </c>
      <c r="AJ246">
        <v>64674</v>
      </c>
      <c r="AK246">
        <v>-18496</v>
      </c>
      <c r="AL246">
        <v>-5836</v>
      </c>
      <c r="AM246">
        <v>-398425.86</v>
      </c>
      <c r="AN246">
        <v>-274475</v>
      </c>
      <c r="AO246">
        <v>-253152</v>
      </c>
      <c r="AP246">
        <v>-148894</v>
      </c>
      <c r="AQ246">
        <v>-453880.29</v>
      </c>
      <c r="AR246">
        <v>-391528</v>
      </c>
      <c r="AS246">
        <v>-260159</v>
      </c>
      <c r="AT246">
        <v>-105705</v>
      </c>
      <c r="AU246">
        <v>-220491.94</v>
      </c>
      <c r="AV246">
        <v>-205879</v>
      </c>
      <c r="AW246">
        <v>-85072</v>
      </c>
      <c r="AX246">
        <v>-17271</v>
      </c>
      <c r="AY246">
        <v>87881.56</v>
      </c>
      <c r="AZ246">
        <v>-222009</v>
      </c>
      <c r="BA246">
        <v>-232491</v>
      </c>
      <c r="BB246">
        <v>-105721</v>
      </c>
      <c r="BC246">
        <v>-81923.03</v>
      </c>
      <c r="BD246">
        <v>-136947</v>
      </c>
      <c r="BE246">
        <v>-55485</v>
      </c>
      <c r="BF246">
        <v>462099</v>
      </c>
      <c r="BG246">
        <v>1853440</v>
      </c>
      <c r="BH246" s="2">
        <v>1506271</v>
      </c>
      <c r="BI246" s="2">
        <v>945760</v>
      </c>
      <c r="BJ246" s="2">
        <v>28043</v>
      </c>
    </row>
    <row r="247" spans="1:62" x14ac:dyDescent="0.3">
      <c r="A247" t="s">
        <v>313</v>
      </c>
      <c r="B247">
        <v>19341395</v>
      </c>
      <c r="C247">
        <v>72560714.010000005</v>
      </c>
      <c r="D247">
        <v>53109780</v>
      </c>
      <c r="E247">
        <v>35206540</v>
      </c>
      <c r="F247">
        <v>17282802</v>
      </c>
      <c r="G247">
        <v>50951340.759999998</v>
      </c>
      <c r="H247">
        <v>33099382</v>
      </c>
      <c r="I247">
        <v>22975589</v>
      </c>
      <c r="J247">
        <v>10933809</v>
      </c>
      <c r="K247">
        <v>48875905.100000001</v>
      </c>
      <c r="L247">
        <v>36492212</v>
      </c>
      <c r="M247">
        <v>24506869</v>
      </c>
      <c r="N247">
        <v>13775621</v>
      </c>
      <c r="O247">
        <v>45768326.609999999</v>
      </c>
      <c r="P247">
        <v>33752728</v>
      </c>
      <c r="Q247">
        <v>22397416</v>
      </c>
      <c r="R247">
        <v>11518943</v>
      </c>
      <c r="S247">
        <v>42980182.130000003</v>
      </c>
      <c r="T247">
        <v>31955764</v>
      </c>
      <c r="U247">
        <v>21191360</v>
      </c>
      <c r="V247">
        <v>10920794</v>
      </c>
      <c r="W247">
        <v>41190480.969999999</v>
      </c>
      <c r="X247">
        <v>30377127</v>
      </c>
      <c r="Y247">
        <v>20044203</v>
      </c>
      <c r="Z247">
        <v>10071078</v>
      </c>
      <c r="AA247">
        <v>36927612.960000001</v>
      </c>
      <c r="AB247">
        <v>27538499</v>
      </c>
      <c r="AC247">
        <v>18259648</v>
      </c>
      <c r="AD247">
        <v>9067199</v>
      </c>
      <c r="AE247">
        <v>33044270.530000001</v>
      </c>
      <c r="AF247">
        <v>24058403</v>
      </c>
      <c r="AG247">
        <v>16068531</v>
      </c>
      <c r="AH247">
        <v>8179005</v>
      </c>
      <c r="AI247">
        <v>27583009.57</v>
      </c>
      <c r="AJ247">
        <v>20406292</v>
      </c>
      <c r="AK247">
        <v>12912501</v>
      </c>
      <c r="AL247">
        <v>6150513</v>
      </c>
      <c r="AM247">
        <v>21313355.079999998</v>
      </c>
      <c r="AN247">
        <v>16101910</v>
      </c>
      <c r="AO247">
        <v>9198046</v>
      </c>
      <c r="AP247">
        <v>4686801</v>
      </c>
      <c r="AQ247">
        <v>17020021.52</v>
      </c>
      <c r="AR247">
        <v>12741180</v>
      </c>
      <c r="AS247">
        <v>8330733</v>
      </c>
      <c r="AT247">
        <v>4273215</v>
      </c>
      <c r="AU247">
        <v>13903817.59</v>
      </c>
      <c r="AV247">
        <v>10980989</v>
      </c>
      <c r="AW247">
        <v>7353337</v>
      </c>
      <c r="AX247">
        <v>3663377</v>
      </c>
      <c r="AY247">
        <v>12346332.529999999</v>
      </c>
      <c r="AZ247">
        <v>9058213</v>
      </c>
      <c r="BA247">
        <v>5998891</v>
      </c>
      <c r="BB247">
        <v>2951700</v>
      </c>
      <c r="BC247">
        <v>9616022.4100000001</v>
      </c>
      <c r="BD247">
        <v>7279659</v>
      </c>
      <c r="BE247">
        <v>4747284</v>
      </c>
      <c r="BF247">
        <v>2379492</v>
      </c>
      <c r="BG247">
        <v>7160348</v>
      </c>
      <c r="BH247" s="2">
        <v>5553644</v>
      </c>
      <c r="BI247" s="2">
        <v>3758442</v>
      </c>
      <c r="BJ247" s="2">
        <v>1738057</v>
      </c>
    </row>
    <row r="248" spans="1:62" x14ac:dyDescent="0.3">
      <c r="A248" t="s">
        <v>314</v>
      </c>
      <c r="B248"/>
      <c r="C248"/>
      <c r="D248"/>
      <c r="E248"/>
      <c r="F248"/>
      <c r="G248"/>
      <c r="H248"/>
      <c r="I248"/>
      <c r="J248"/>
      <c r="K248"/>
      <c r="L248"/>
      <c r="M248"/>
      <c r="N248"/>
      <c r="O248"/>
      <c r="P248"/>
      <c r="Q248"/>
      <c r="R248"/>
      <c r="S248"/>
      <c r="T248"/>
      <c r="U248"/>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c r="BD248"/>
      <c r="BE248"/>
      <c r="BF248"/>
      <c r="BG248"/>
    </row>
    <row r="249" spans="1:62" x14ac:dyDescent="0.3">
      <c r="A249" t="s">
        <v>315</v>
      </c>
      <c r="B249">
        <v>420482</v>
      </c>
      <c r="C249">
        <v>-597145.56999999995</v>
      </c>
      <c r="D249">
        <v>1021457</v>
      </c>
      <c r="E249">
        <v>2420402</v>
      </c>
      <c r="F249">
        <v>2874232</v>
      </c>
      <c r="G249">
        <v>-3597266.51</v>
      </c>
      <c r="H249">
        <v>-1182993</v>
      </c>
      <c r="I249">
        <v>201157</v>
      </c>
      <c r="J249">
        <v>814736</v>
      </c>
      <c r="K249">
        <v>644012.13</v>
      </c>
      <c r="L249">
        <v>909149</v>
      </c>
      <c r="M249">
        <v>306399</v>
      </c>
      <c r="N249">
        <v>750195</v>
      </c>
      <c r="O249">
        <v>-235343.48</v>
      </c>
      <c r="P249">
        <v>964282</v>
      </c>
      <c r="Q249">
        <v>1472049</v>
      </c>
      <c r="R249">
        <v>1339369</v>
      </c>
      <c r="S249">
        <v>-1158915.3500000001</v>
      </c>
      <c r="T249">
        <v>613514</v>
      </c>
      <c r="U249">
        <v>827667</v>
      </c>
      <c r="V249">
        <v>753880</v>
      </c>
      <c r="W249">
        <v>-46265.62</v>
      </c>
      <c r="X249">
        <v>410555</v>
      </c>
      <c r="Y249">
        <v>1061360</v>
      </c>
      <c r="Z249">
        <v>601397</v>
      </c>
      <c r="AA249">
        <v>-446026.7</v>
      </c>
      <c r="AB249">
        <v>-145605</v>
      </c>
      <c r="AC249">
        <v>-495976</v>
      </c>
      <c r="AD249">
        <v>212048</v>
      </c>
      <c r="AE249">
        <v>-161962.82999999999</v>
      </c>
      <c r="AF249">
        <v>-106182</v>
      </c>
      <c r="AG249">
        <v>60152</v>
      </c>
      <c r="AH249">
        <v>164746</v>
      </c>
      <c r="AI249">
        <v>-294137.19</v>
      </c>
      <c r="AJ249">
        <v>217442</v>
      </c>
      <c r="AK249">
        <v>348465</v>
      </c>
      <c r="AL249">
        <v>307100</v>
      </c>
      <c r="AM249">
        <v>-363086.05</v>
      </c>
      <c r="AN249">
        <v>31699</v>
      </c>
      <c r="AO249">
        <v>-245005</v>
      </c>
      <c r="AP249">
        <v>446535</v>
      </c>
      <c r="AQ249">
        <v>-923615.22</v>
      </c>
      <c r="AR249">
        <v>-682491</v>
      </c>
      <c r="AS249">
        <v>-606093</v>
      </c>
      <c r="AT249">
        <v>-325308</v>
      </c>
      <c r="AU249">
        <v>251051.69</v>
      </c>
      <c r="AV249">
        <v>16045</v>
      </c>
      <c r="AW249">
        <v>-48311</v>
      </c>
      <c r="AX249">
        <v>-68198</v>
      </c>
      <c r="AY249">
        <v>-37530.94</v>
      </c>
      <c r="AZ249">
        <v>10844</v>
      </c>
      <c r="BA249">
        <v>52465</v>
      </c>
      <c r="BB249">
        <v>73500</v>
      </c>
      <c r="BC249">
        <v>106518.81</v>
      </c>
      <c r="BD249">
        <v>76115</v>
      </c>
      <c r="BE249">
        <v>137147</v>
      </c>
      <c r="BF249">
        <v>0</v>
      </c>
      <c r="BG249">
        <v>0</v>
      </c>
      <c r="BH249" s="2">
        <v>0</v>
      </c>
      <c r="BI249" s="2">
        <v>0</v>
      </c>
      <c r="BJ249" s="2">
        <v>0</v>
      </c>
    </row>
    <row r="250" spans="1:62" x14ac:dyDescent="0.3">
      <c r="A250" t="s">
        <v>316</v>
      </c>
      <c r="B250">
        <v>297264</v>
      </c>
      <c r="C250">
        <v>-7718281</v>
      </c>
      <c r="D250">
        <v>-2049923</v>
      </c>
      <c r="E250">
        <v>-1439502</v>
      </c>
      <c r="F250">
        <v>-198293</v>
      </c>
      <c r="G250">
        <v>-6299338.4199999999</v>
      </c>
      <c r="H250">
        <v>149001</v>
      </c>
      <c r="I250">
        <v>1317781</v>
      </c>
      <c r="J250">
        <v>858873</v>
      </c>
      <c r="K250">
        <v>-324450.12</v>
      </c>
      <c r="L250">
        <v>1802051</v>
      </c>
      <c r="M250">
        <v>2612017</v>
      </c>
      <c r="N250">
        <v>-149937</v>
      </c>
      <c r="O250">
        <v>-1945814.77</v>
      </c>
      <c r="P250">
        <v>1426437</v>
      </c>
      <c r="Q250">
        <v>1598237</v>
      </c>
      <c r="R250">
        <v>142053</v>
      </c>
      <c r="S250">
        <v>-1940788.38</v>
      </c>
      <c r="T250">
        <v>1009949</v>
      </c>
      <c r="U250">
        <v>1408356</v>
      </c>
      <c r="V250">
        <v>-425704</v>
      </c>
      <c r="W250">
        <v>-301254.52</v>
      </c>
      <c r="X250">
        <v>2182127</v>
      </c>
      <c r="Y250">
        <v>2807426</v>
      </c>
      <c r="Z250">
        <v>266714</v>
      </c>
      <c r="AA250">
        <v>-1571418.75</v>
      </c>
      <c r="AB250">
        <v>2065475</v>
      </c>
      <c r="AC250">
        <v>1542223</v>
      </c>
      <c r="AD250">
        <v>400054</v>
      </c>
      <c r="AE250">
        <v>-3030043.63</v>
      </c>
      <c r="AF250">
        <v>199899</v>
      </c>
      <c r="AG250">
        <v>836703</v>
      </c>
      <c r="AH250">
        <v>133856</v>
      </c>
      <c r="AI250">
        <v>-2377813.58</v>
      </c>
      <c r="AJ250">
        <v>500994</v>
      </c>
      <c r="AK250">
        <v>319339</v>
      </c>
      <c r="AL250">
        <v>-8259</v>
      </c>
      <c r="AM250">
        <v>-3073080.59</v>
      </c>
      <c r="AN250">
        <v>-622467</v>
      </c>
      <c r="AO250">
        <v>133490</v>
      </c>
      <c r="AP250">
        <v>-339986</v>
      </c>
      <c r="AQ250">
        <v>-552833.25</v>
      </c>
      <c r="AR250">
        <v>359921</v>
      </c>
      <c r="AS250">
        <v>437385</v>
      </c>
      <c r="AT250">
        <v>319187</v>
      </c>
      <c r="AU250">
        <v>-2089019.26</v>
      </c>
      <c r="AV250">
        <v>97403</v>
      </c>
      <c r="AW250">
        <v>101244</v>
      </c>
      <c r="AX250">
        <v>-283753</v>
      </c>
      <c r="AY250">
        <v>-826775.43</v>
      </c>
      <c r="AZ250">
        <v>178011</v>
      </c>
      <c r="BA250">
        <v>455180</v>
      </c>
      <c r="BB250">
        <v>181972</v>
      </c>
      <c r="BC250">
        <v>-593808.87</v>
      </c>
      <c r="BD250">
        <v>183631</v>
      </c>
      <c r="BE250">
        <v>531041</v>
      </c>
      <c r="BF250">
        <v>0</v>
      </c>
      <c r="BG250">
        <v>0</v>
      </c>
      <c r="BH250" s="2">
        <v>0</v>
      </c>
      <c r="BI250" s="2">
        <v>0</v>
      </c>
      <c r="BJ250" s="2">
        <v>0</v>
      </c>
    </row>
    <row r="251" spans="1:62" x14ac:dyDescent="0.3">
      <c r="A251" t="s">
        <v>317</v>
      </c>
      <c r="B251">
        <v>-153850</v>
      </c>
      <c r="C251">
        <v>443483.06</v>
      </c>
      <c r="D251">
        <v>458749</v>
      </c>
      <c r="E251">
        <v>-356112</v>
      </c>
      <c r="F251">
        <v>66784</v>
      </c>
      <c r="G251">
        <v>319387.21000000002</v>
      </c>
      <c r="H251">
        <v>-118733</v>
      </c>
      <c r="I251">
        <v>-40887</v>
      </c>
      <c r="J251">
        <v>-25415</v>
      </c>
      <c r="K251">
        <v>-111116.31</v>
      </c>
      <c r="L251">
        <v>-754483</v>
      </c>
      <c r="M251">
        <v>886961</v>
      </c>
      <c r="N251">
        <v>-473591</v>
      </c>
      <c r="O251">
        <v>26141.79</v>
      </c>
      <c r="P251">
        <v>-231426</v>
      </c>
      <c r="Q251">
        <v>-170619</v>
      </c>
      <c r="R251">
        <v>107196</v>
      </c>
      <c r="S251">
        <v>-122035.2</v>
      </c>
      <c r="T251">
        <v>7104</v>
      </c>
      <c r="U251">
        <v>-13657</v>
      </c>
      <c r="V251">
        <v>-93553</v>
      </c>
      <c r="W251">
        <v>-47466.13</v>
      </c>
      <c r="X251">
        <v>-84862</v>
      </c>
      <c r="Y251">
        <v>-44519</v>
      </c>
      <c r="Z251">
        <v>-22029</v>
      </c>
      <c r="AA251">
        <v>524135.77</v>
      </c>
      <c r="AB251">
        <v>1343708</v>
      </c>
      <c r="AC251">
        <v>771422</v>
      </c>
      <c r="AD251">
        <v>-186937</v>
      </c>
      <c r="AE251">
        <v>198361.48</v>
      </c>
      <c r="AF251">
        <v>499065</v>
      </c>
      <c r="AG251">
        <v>426898</v>
      </c>
      <c r="AH251">
        <v>663354</v>
      </c>
      <c r="AI251">
        <v>-946787.77</v>
      </c>
      <c r="AJ251">
        <v>-313668</v>
      </c>
      <c r="AK251">
        <v>-609002</v>
      </c>
      <c r="AL251">
        <v>-700327</v>
      </c>
      <c r="AM251">
        <v>-1692788.33</v>
      </c>
      <c r="AN251">
        <v>-2526348</v>
      </c>
      <c r="AO251">
        <v>-1782372</v>
      </c>
      <c r="AP251">
        <v>74724</v>
      </c>
      <c r="AQ251">
        <v>-159594.28</v>
      </c>
      <c r="AR251">
        <v>29166</v>
      </c>
      <c r="AS251">
        <v>554770</v>
      </c>
      <c r="AT251">
        <v>382890</v>
      </c>
      <c r="AU251">
        <v>52616.75</v>
      </c>
      <c r="AV251">
        <v>958952</v>
      </c>
      <c r="AW251">
        <v>1280813</v>
      </c>
      <c r="AX251">
        <v>1292935</v>
      </c>
      <c r="AY251">
        <v>-781476.51</v>
      </c>
      <c r="AZ251">
        <v>1156302</v>
      </c>
      <c r="BA251">
        <v>1255239</v>
      </c>
      <c r="BB251">
        <v>1020919</v>
      </c>
      <c r="BC251">
        <v>-672906.75</v>
      </c>
      <c r="BD251">
        <v>536988</v>
      </c>
      <c r="BE251">
        <v>520819</v>
      </c>
      <c r="BF251">
        <v>707311</v>
      </c>
      <c r="BG251">
        <v>-798846</v>
      </c>
      <c r="BH251" s="2">
        <v>180772</v>
      </c>
      <c r="BI251" s="2">
        <v>757927</v>
      </c>
      <c r="BJ251" s="2">
        <v>641161</v>
      </c>
    </row>
    <row r="252" spans="1:62" x14ac:dyDescent="0.3">
      <c r="A252" t="s">
        <v>318</v>
      </c>
      <c r="B252"/>
      <c r="C252"/>
      <c r="D252"/>
      <c r="E252"/>
      <c r="F252"/>
      <c r="G252"/>
      <c r="H252"/>
      <c r="I252"/>
      <c r="J252"/>
      <c r="K252"/>
      <c r="L252"/>
      <c r="M252"/>
      <c r="N252"/>
      <c r="O252"/>
      <c r="P252"/>
      <c r="Q252"/>
      <c r="R252"/>
      <c r="S252"/>
      <c r="T252"/>
      <c r="U252"/>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c r="BD252"/>
      <c r="BE252"/>
      <c r="BF252"/>
      <c r="BG252"/>
    </row>
    <row r="253" spans="1:62" x14ac:dyDescent="0.3">
      <c r="A253" t="s">
        <v>319</v>
      </c>
      <c r="B253">
        <v>-14405394</v>
      </c>
      <c r="C253">
        <v>10650259.48</v>
      </c>
      <c r="D253">
        <v>-12703036</v>
      </c>
      <c r="E253">
        <v>-4542964</v>
      </c>
      <c r="F253">
        <v>-7955570</v>
      </c>
      <c r="G253">
        <v>8564344.6600000001</v>
      </c>
      <c r="H253">
        <v>-9828291</v>
      </c>
      <c r="I253">
        <v>-8335630</v>
      </c>
      <c r="J253">
        <v>-5996977</v>
      </c>
      <c r="K253">
        <v>-6179335.0300000003</v>
      </c>
      <c r="L253">
        <v>-13786538</v>
      </c>
      <c r="M253">
        <v>-17357584</v>
      </c>
      <c r="N253">
        <v>-6426578</v>
      </c>
      <c r="O253">
        <v>494091.4</v>
      </c>
      <c r="P253">
        <v>-8415516</v>
      </c>
      <c r="Q253">
        <v>-6782338</v>
      </c>
      <c r="R253">
        <v>-4222511</v>
      </c>
      <c r="S253">
        <v>5114234.21</v>
      </c>
      <c r="T253">
        <v>-6323037</v>
      </c>
      <c r="U253">
        <v>-8826467</v>
      </c>
      <c r="V253">
        <v>-4301880</v>
      </c>
      <c r="W253">
        <v>8590993.6799999997</v>
      </c>
      <c r="X253">
        <v>741157</v>
      </c>
      <c r="Y253">
        <v>-8889835</v>
      </c>
      <c r="Z253">
        <v>-5819562</v>
      </c>
      <c r="AA253">
        <v>4377442.96</v>
      </c>
      <c r="AB253">
        <v>-5340605</v>
      </c>
      <c r="AC253">
        <v>-5119016</v>
      </c>
      <c r="AD253">
        <v>-4413962</v>
      </c>
      <c r="AE253">
        <v>3546398.46</v>
      </c>
      <c r="AF253">
        <v>-6018092</v>
      </c>
      <c r="AG253">
        <v>-6704497</v>
      </c>
      <c r="AH253">
        <v>-4624893</v>
      </c>
      <c r="AI253">
        <v>4640247.16</v>
      </c>
      <c r="AJ253">
        <v>-6905219</v>
      </c>
      <c r="AK253">
        <v>-6726681</v>
      </c>
      <c r="AL253">
        <v>-5562972</v>
      </c>
      <c r="AM253">
        <v>8452569.6699999999</v>
      </c>
      <c r="AN253">
        <v>-13567</v>
      </c>
      <c r="AO253">
        <v>-1372839</v>
      </c>
      <c r="AP253">
        <v>-1196637</v>
      </c>
      <c r="AQ253">
        <v>8461336.6400000006</v>
      </c>
      <c r="AR253">
        <v>5539883</v>
      </c>
      <c r="AS253">
        <v>2576756</v>
      </c>
      <c r="AT253">
        <v>1567673</v>
      </c>
      <c r="AU253">
        <v>2780415.94</v>
      </c>
      <c r="AV253">
        <v>30662</v>
      </c>
      <c r="AW253">
        <v>-1296673</v>
      </c>
      <c r="AX253">
        <v>-302476</v>
      </c>
      <c r="AY253">
        <v>2423667.59</v>
      </c>
      <c r="AZ253">
        <v>-908514</v>
      </c>
      <c r="BA253">
        <v>-1470061</v>
      </c>
      <c r="BB253">
        <v>-707133</v>
      </c>
      <c r="BC253">
        <v>1455734</v>
      </c>
      <c r="BD253">
        <v>-1101141</v>
      </c>
      <c r="BE253">
        <v>-2036137</v>
      </c>
      <c r="BF253">
        <v>0</v>
      </c>
      <c r="BG253">
        <v>0</v>
      </c>
      <c r="BH253" s="2">
        <v>0</v>
      </c>
      <c r="BI253" s="2">
        <v>0</v>
      </c>
      <c r="BJ253" s="2">
        <v>0</v>
      </c>
    </row>
    <row r="254" spans="1:62" x14ac:dyDescent="0.3">
      <c r="A254" t="s">
        <v>320</v>
      </c>
      <c r="B254">
        <v>-27189</v>
      </c>
      <c r="C254">
        <v>-300581.84000000003</v>
      </c>
      <c r="D254">
        <v>-167970</v>
      </c>
      <c r="E254">
        <v>-135128</v>
      </c>
      <c r="F254">
        <v>-16126</v>
      </c>
      <c r="G254">
        <v>-155447.04000000001</v>
      </c>
      <c r="H254">
        <v>-48341</v>
      </c>
      <c r="I254">
        <v>-38215</v>
      </c>
      <c r="J254">
        <v>-7661</v>
      </c>
      <c r="K254">
        <v>0</v>
      </c>
      <c r="L254">
        <v>0</v>
      </c>
      <c r="M254">
        <v>0</v>
      </c>
      <c r="N254">
        <v>0</v>
      </c>
      <c r="O254">
        <v>0</v>
      </c>
      <c r="P254">
        <v>0</v>
      </c>
      <c r="Q254">
        <v>0</v>
      </c>
      <c r="R254">
        <v>0</v>
      </c>
      <c r="S254">
        <v>0</v>
      </c>
      <c r="T254">
        <v>0</v>
      </c>
      <c r="U254">
        <v>0</v>
      </c>
      <c r="V254">
        <v>0</v>
      </c>
      <c r="W254">
        <v>0</v>
      </c>
      <c r="X254">
        <v>0</v>
      </c>
      <c r="Y254">
        <v>0</v>
      </c>
      <c r="Z254">
        <v>0</v>
      </c>
      <c r="AA254">
        <v>0</v>
      </c>
      <c r="AB254">
        <v>0</v>
      </c>
      <c r="AC254">
        <v>0</v>
      </c>
      <c r="AD254">
        <v>0</v>
      </c>
      <c r="AE254">
        <v>0</v>
      </c>
      <c r="AF254">
        <v>0</v>
      </c>
      <c r="AG254">
        <v>0</v>
      </c>
      <c r="AH254">
        <v>0</v>
      </c>
      <c r="AI254">
        <v>0</v>
      </c>
      <c r="AJ254">
        <v>0</v>
      </c>
      <c r="AK254">
        <v>0</v>
      </c>
      <c r="AL254">
        <v>0</v>
      </c>
      <c r="AM254">
        <v>0</v>
      </c>
      <c r="AN254">
        <v>0</v>
      </c>
      <c r="AO254">
        <v>0</v>
      </c>
      <c r="AP254">
        <v>0</v>
      </c>
      <c r="AQ254">
        <v>0</v>
      </c>
      <c r="AR254">
        <v>0</v>
      </c>
      <c r="AS254">
        <v>0</v>
      </c>
      <c r="AT254">
        <v>0</v>
      </c>
      <c r="AU254">
        <v>0</v>
      </c>
      <c r="AV254">
        <v>0</v>
      </c>
      <c r="AW254">
        <v>0</v>
      </c>
      <c r="AX254">
        <v>0</v>
      </c>
      <c r="AY254">
        <v>0</v>
      </c>
      <c r="AZ254">
        <v>0</v>
      </c>
      <c r="BA254">
        <v>0</v>
      </c>
      <c r="BB254">
        <v>0</v>
      </c>
      <c r="BC254">
        <v>0</v>
      </c>
      <c r="BD254">
        <v>0</v>
      </c>
      <c r="BE254">
        <v>0</v>
      </c>
      <c r="BF254">
        <v>0</v>
      </c>
      <c r="BG254">
        <v>0</v>
      </c>
      <c r="BH254" s="2">
        <v>0</v>
      </c>
      <c r="BI254" s="2">
        <v>0</v>
      </c>
      <c r="BJ254" s="2">
        <v>0</v>
      </c>
    </row>
    <row r="255" spans="1:62" x14ac:dyDescent="0.3">
      <c r="A255" t="s">
        <v>321</v>
      </c>
      <c r="B255">
        <v>16667</v>
      </c>
      <c r="C255">
        <v>-86591.91</v>
      </c>
      <c r="D255">
        <v>-36990</v>
      </c>
      <c r="E255">
        <v>-49472</v>
      </c>
      <c r="F255">
        <v>26748</v>
      </c>
      <c r="G255">
        <v>332045.13</v>
      </c>
      <c r="H255">
        <v>0</v>
      </c>
      <c r="I255">
        <v>0</v>
      </c>
      <c r="J255">
        <v>0</v>
      </c>
      <c r="K255">
        <v>0</v>
      </c>
      <c r="L255">
        <v>0</v>
      </c>
      <c r="M255">
        <v>0</v>
      </c>
      <c r="N255">
        <v>0</v>
      </c>
      <c r="O255">
        <v>0</v>
      </c>
      <c r="P255">
        <v>0</v>
      </c>
      <c r="Q255">
        <v>0</v>
      </c>
      <c r="R255">
        <v>0</v>
      </c>
      <c r="S255">
        <v>0</v>
      </c>
      <c r="T255">
        <v>0</v>
      </c>
      <c r="U255">
        <v>0</v>
      </c>
      <c r="V255">
        <v>0</v>
      </c>
      <c r="W255">
        <v>0</v>
      </c>
      <c r="X255">
        <v>0</v>
      </c>
      <c r="Y255">
        <v>0</v>
      </c>
      <c r="Z255">
        <v>0</v>
      </c>
      <c r="AA255">
        <v>0</v>
      </c>
      <c r="AB255">
        <v>0</v>
      </c>
      <c r="AC255">
        <v>0</v>
      </c>
      <c r="AD255">
        <v>0</v>
      </c>
      <c r="AE255">
        <v>0</v>
      </c>
      <c r="AF255">
        <v>0</v>
      </c>
      <c r="AG255">
        <v>0</v>
      </c>
      <c r="AH255">
        <v>0</v>
      </c>
      <c r="AI255">
        <v>0</v>
      </c>
      <c r="AJ255">
        <v>0</v>
      </c>
      <c r="AK255">
        <v>0</v>
      </c>
      <c r="AL255">
        <v>0</v>
      </c>
      <c r="AM255">
        <v>0</v>
      </c>
      <c r="AN255">
        <v>0</v>
      </c>
      <c r="AO255">
        <v>0</v>
      </c>
      <c r="AP255">
        <v>0</v>
      </c>
      <c r="AQ255">
        <v>0</v>
      </c>
      <c r="AR255">
        <v>0</v>
      </c>
      <c r="AS255">
        <v>0</v>
      </c>
      <c r="AT255">
        <v>0</v>
      </c>
      <c r="AU255">
        <v>0</v>
      </c>
      <c r="AV255">
        <v>0</v>
      </c>
      <c r="AW255">
        <v>0</v>
      </c>
      <c r="AX255">
        <v>0</v>
      </c>
      <c r="AY255">
        <v>0</v>
      </c>
      <c r="AZ255">
        <v>0</v>
      </c>
      <c r="BA255">
        <v>0</v>
      </c>
      <c r="BB255">
        <v>0</v>
      </c>
      <c r="BC255">
        <v>0</v>
      </c>
      <c r="BD255">
        <v>0</v>
      </c>
      <c r="BE255">
        <v>0</v>
      </c>
      <c r="BF255">
        <v>0</v>
      </c>
      <c r="BG255">
        <v>0</v>
      </c>
      <c r="BH255" s="2">
        <v>0</v>
      </c>
      <c r="BI255" s="2">
        <v>0</v>
      </c>
      <c r="BJ255" s="2">
        <v>0</v>
      </c>
    </row>
    <row r="256" spans="1:62" x14ac:dyDescent="0.3">
      <c r="A256" t="s">
        <v>322</v>
      </c>
      <c r="B256">
        <v>-443740</v>
      </c>
      <c r="C256">
        <v>84920.65</v>
      </c>
      <c r="D256">
        <v>582939</v>
      </c>
      <c r="E256">
        <v>238408</v>
      </c>
      <c r="F256">
        <v>-2787</v>
      </c>
      <c r="G256">
        <v>85701.62</v>
      </c>
      <c r="H256">
        <v>94688</v>
      </c>
      <c r="I256">
        <v>-26063</v>
      </c>
      <c r="J256">
        <v>-139902</v>
      </c>
      <c r="K256">
        <v>-197328.79</v>
      </c>
      <c r="L256">
        <v>521887</v>
      </c>
      <c r="M256">
        <v>62132</v>
      </c>
      <c r="N256">
        <v>199512</v>
      </c>
      <c r="O256">
        <v>579920.34</v>
      </c>
      <c r="P256">
        <v>646730</v>
      </c>
      <c r="Q256">
        <v>263563</v>
      </c>
      <c r="R256">
        <v>172721</v>
      </c>
      <c r="S256">
        <v>343659.23</v>
      </c>
      <c r="T256">
        <v>-6269</v>
      </c>
      <c r="U256">
        <v>-130057</v>
      </c>
      <c r="V256">
        <v>-159853</v>
      </c>
      <c r="W256">
        <v>273883.46000000002</v>
      </c>
      <c r="X256">
        <v>137230</v>
      </c>
      <c r="Y256">
        <v>-32952</v>
      </c>
      <c r="Z256">
        <v>166318</v>
      </c>
      <c r="AA256">
        <v>1673236.22</v>
      </c>
      <c r="AB256">
        <v>2040716</v>
      </c>
      <c r="AC256">
        <v>-262545</v>
      </c>
      <c r="AD256">
        <v>23404</v>
      </c>
      <c r="AE256">
        <v>649628.69999999995</v>
      </c>
      <c r="AF256">
        <v>1682741</v>
      </c>
      <c r="AG256">
        <v>-478881</v>
      </c>
      <c r="AH256">
        <v>-50810</v>
      </c>
      <c r="AI256">
        <v>257982.28</v>
      </c>
      <c r="AJ256">
        <v>133460</v>
      </c>
      <c r="AK256">
        <v>-1008400</v>
      </c>
      <c r="AL256">
        <v>-752191</v>
      </c>
      <c r="AM256">
        <v>306936.95</v>
      </c>
      <c r="AN256">
        <v>350350</v>
      </c>
      <c r="AO256">
        <v>-1051435</v>
      </c>
      <c r="AP256">
        <v>-1355688</v>
      </c>
      <c r="AQ256">
        <v>2052705.79</v>
      </c>
      <c r="AR256">
        <v>1413302</v>
      </c>
      <c r="AS256">
        <v>448752</v>
      </c>
      <c r="AT256">
        <v>-270021</v>
      </c>
      <c r="AU256">
        <v>626269.81999999995</v>
      </c>
      <c r="AV256">
        <v>325313</v>
      </c>
      <c r="AW256">
        <v>-273315</v>
      </c>
      <c r="AX256">
        <v>-516140</v>
      </c>
      <c r="AY256">
        <v>1299124.29</v>
      </c>
      <c r="AZ256">
        <v>553063</v>
      </c>
      <c r="BA256">
        <v>182763</v>
      </c>
      <c r="BB256">
        <v>-221520</v>
      </c>
      <c r="BC256">
        <v>586260.06000000006</v>
      </c>
      <c r="BD256">
        <v>-492337</v>
      </c>
      <c r="BE256">
        <v>-610221</v>
      </c>
      <c r="BF256">
        <v>-2081362</v>
      </c>
      <c r="BG256">
        <v>4163782</v>
      </c>
      <c r="BH256" s="2">
        <v>-1073449</v>
      </c>
      <c r="BI256" s="2">
        <v>-2911583</v>
      </c>
      <c r="BJ256" s="2">
        <v>-1305445</v>
      </c>
    </row>
    <row r="257" spans="1:62" x14ac:dyDescent="0.3">
      <c r="A257" t="s">
        <v>323</v>
      </c>
      <c r="B257">
        <v>5045635</v>
      </c>
      <c r="C257">
        <v>75036776.879999995</v>
      </c>
      <c r="D257">
        <v>40215006</v>
      </c>
      <c r="E257">
        <v>31342172</v>
      </c>
      <c r="F257">
        <v>12077790</v>
      </c>
      <c r="G257">
        <v>50200767.409999996</v>
      </c>
      <c r="H257">
        <v>22164713</v>
      </c>
      <c r="I257">
        <v>16053732</v>
      </c>
      <c r="J257">
        <v>6437463</v>
      </c>
      <c r="K257">
        <v>42707686.969999999</v>
      </c>
      <c r="L257">
        <v>25184278</v>
      </c>
      <c r="M257">
        <v>11016794</v>
      </c>
      <c r="N257">
        <v>7675222</v>
      </c>
      <c r="O257">
        <v>44687321.899999999</v>
      </c>
      <c r="P257">
        <v>28143235</v>
      </c>
      <c r="Q257">
        <v>18778308</v>
      </c>
      <c r="R257">
        <v>9057771</v>
      </c>
      <c r="S257">
        <v>45216336.630000003</v>
      </c>
      <c r="T257">
        <v>27257025</v>
      </c>
      <c r="U257">
        <v>14457202</v>
      </c>
      <c r="V257">
        <v>6693684</v>
      </c>
      <c r="W257">
        <v>49660371.840000004</v>
      </c>
      <c r="X257">
        <v>33763334</v>
      </c>
      <c r="Y257">
        <v>14945683</v>
      </c>
      <c r="Z257">
        <v>5263916</v>
      </c>
      <c r="AA257">
        <v>41484982.460000001</v>
      </c>
      <c r="AB257">
        <v>27502188</v>
      </c>
      <c r="AC257">
        <v>14695756</v>
      </c>
      <c r="AD257">
        <v>5101806</v>
      </c>
      <c r="AE257">
        <v>34246652.710000001</v>
      </c>
      <c r="AF257">
        <v>20315834</v>
      </c>
      <c r="AG257">
        <v>10208906</v>
      </c>
      <c r="AH257">
        <v>4465258</v>
      </c>
      <c r="AI257">
        <v>28862500.469999999</v>
      </c>
      <c r="AJ257">
        <v>14039301</v>
      </c>
      <c r="AK257">
        <v>5236222</v>
      </c>
      <c r="AL257">
        <v>-566136</v>
      </c>
      <c r="AM257">
        <v>24943906.719999999</v>
      </c>
      <c r="AN257">
        <v>13321577</v>
      </c>
      <c r="AO257">
        <v>4879885</v>
      </c>
      <c r="AP257">
        <v>2315749</v>
      </c>
      <c r="AQ257">
        <v>25898021.199999999</v>
      </c>
      <c r="AR257">
        <v>19400961</v>
      </c>
      <c r="AS257">
        <v>11742303</v>
      </c>
      <c r="AT257">
        <v>5947636</v>
      </c>
      <c r="AU257">
        <v>15525152.529999999</v>
      </c>
      <c r="AV257">
        <v>12409364</v>
      </c>
      <c r="AW257">
        <v>7117095</v>
      </c>
      <c r="AX257">
        <v>3785745</v>
      </c>
      <c r="AY257">
        <v>14423341.529999999</v>
      </c>
      <c r="AZ257">
        <v>10047919</v>
      </c>
      <c r="BA257">
        <v>6474477</v>
      </c>
      <c r="BB257">
        <v>3299438</v>
      </c>
      <c r="BC257">
        <v>10497819.66</v>
      </c>
      <c r="BD257">
        <v>6482915</v>
      </c>
      <c r="BE257">
        <v>3289933</v>
      </c>
      <c r="BF257">
        <v>1005441</v>
      </c>
      <c r="BG257">
        <v>10525284</v>
      </c>
      <c r="BH257" s="2">
        <v>4660967</v>
      </c>
      <c r="BI257" s="2">
        <v>1604786</v>
      </c>
      <c r="BJ257" s="2">
        <v>1073773</v>
      </c>
    </row>
    <row r="258" spans="1:62" x14ac:dyDescent="0.3">
      <c r="A258" t="s">
        <v>324</v>
      </c>
      <c r="B258">
        <v>-566596</v>
      </c>
      <c r="C258">
        <v>-5163543.41</v>
      </c>
      <c r="D258">
        <v>-4296757</v>
      </c>
      <c r="E258">
        <v>-2306964</v>
      </c>
      <c r="F258">
        <v>-1559412</v>
      </c>
      <c r="G258">
        <v>-3881946.68</v>
      </c>
      <c r="H258">
        <v>-3029071</v>
      </c>
      <c r="I258">
        <v>-1901302</v>
      </c>
      <c r="J258">
        <v>-351037</v>
      </c>
      <c r="K258">
        <v>-3559342.66</v>
      </c>
      <c r="L258">
        <v>-3214603</v>
      </c>
      <c r="M258">
        <v>-1665382</v>
      </c>
      <c r="N258">
        <v>-343586</v>
      </c>
      <c r="O258">
        <v>-4210463</v>
      </c>
      <c r="P258">
        <v>-3868093</v>
      </c>
      <c r="Q258">
        <v>-2013313</v>
      </c>
      <c r="R258">
        <v>-351944</v>
      </c>
      <c r="S258">
        <v>-3989499.32</v>
      </c>
      <c r="T258">
        <v>-3670376</v>
      </c>
      <c r="U258">
        <v>-1856788</v>
      </c>
      <c r="V258">
        <v>-340227</v>
      </c>
      <c r="W258">
        <v>-3502425.69</v>
      </c>
      <c r="X258">
        <v>-3181340</v>
      </c>
      <c r="Y258">
        <v>-1630828</v>
      </c>
      <c r="Z258">
        <v>-313063</v>
      </c>
      <c r="AA258">
        <v>-3545531.91</v>
      </c>
      <c r="AB258">
        <v>-3261574</v>
      </c>
      <c r="AC258">
        <v>-1651874</v>
      </c>
      <c r="AD258">
        <v>-281315</v>
      </c>
      <c r="AE258">
        <v>-2827774.02</v>
      </c>
      <c r="AF258">
        <v>-2575554</v>
      </c>
      <c r="AG258">
        <v>-1293801</v>
      </c>
      <c r="AH258">
        <v>-266574</v>
      </c>
      <c r="AI258">
        <v>-2491923.2000000002</v>
      </c>
      <c r="AJ258">
        <v>-2261601</v>
      </c>
      <c r="AK258">
        <v>-1073844</v>
      </c>
      <c r="AL258">
        <v>-237719</v>
      </c>
      <c r="AM258">
        <v>-3319793.26</v>
      </c>
      <c r="AN258">
        <v>-3082074</v>
      </c>
      <c r="AO258">
        <v>-1447316</v>
      </c>
      <c r="AP258">
        <v>-135415</v>
      </c>
      <c r="AQ258">
        <v>-2866433.8</v>
      </c>
      <c r="AR258">
        <v>-2735984</v>
      </c>
      <c r="AS258">
        <v>-1318038</v>
      </c>
      <c r="AT258">
        <v>-79404</v>
      </c>
      <c r="AU258">
        <v>-2935029.5</v>
      </c>
      <c r="AV258">
        <v>-2828603</v>
      </c>
      <c r="AW258">
        <v>-1271745</v>
      </c>
      <c r="AX258">
        <v>-81884</v>
      </c>
      <c r="AY258">
        <v>-2083431.8</v>
      </c>
      <c r="AZ258">
        <v>-1991797</v>
      </c>
      <c r="BA258">
        <v>-842721</v>
      </c>
      <c r="BB258">
        <v>-72047</v>
      </c>
      <c r="BC258">
        <v>-1492428.94</v>
      </c>
      <c r="BD258">
        <v>-1393214</v>
      </c>
      <c r="BE258">
        <v>-524466</v>
      </c>
      <c r="BF258">
        <v>0</v>
      </c>
      <c r="BG258">
        <v>-1089972</v>
      </c>
      <c r="BH258" s="2">
        <v>-1018050</v>
      </c>
      <c r="BI258" s="2">
        <v>0</v>
      </c>
      <c r="BJ258" s="2">
        <v>0</v>
      </c>
    </row>
    <row r="259" spans="1:62" x14ac:dyDescent="0.3">
      <c r="A259" t="s">
        <v>325</v>
      </c>
      <c r="B259">
        <v>4479039</v>
      </c>
      <c r="C259">
        <v>69873233.469999999</v>
      </c>
      <c r="D259">
        <v>35918249</v>
      </c>
      <c r="E259">
        <v>29035208</v>
      </c>
      <c r="F259">
        <v>10518378</v>
      </c>
      <c r="G259">
        <v>46318820.729999997</v>
      </c>
      <c r="H259">
        <v>19135642</v>
      </c>
      <c r="I259">
        <v>14152430</v>
      </c>
      <c r="J259">
        <v>6086426</v>
      </c>
      <c r="K259">
        <v>39148344.310000002</v>
      </c>
      <c r="L259">
        <v>21969675</v>
      </c>
      <c r="M259">
        <v>9351412</v>
      </c>
      <c r="N259">
        <v>7331636</v>
      </c>
      <c r="O259">
        <v>40476858.899999999</v>
      </c>
      <c r="P259">
        <v>24275142</v>
      </c>
      <c r="Q259">
        <v>16764995</v>
      </c>
      <c r="R259">
        <v>8705827</v>
      </c>
      <c r="S259">
        <v>41226837.310000002</v>
      </c>
      <c r="T259">
        <v>23586649</v>
      </c>
      <c r="U259">
        <v>12600414</v>
      </c>
      <c r="V259">
        <v>6353457</v>
      </c>
      <c r="W259">
        <v>46157946.149999999</v>
      </c>
      <c r="X259">
        <v>30581994</v>
      </c>
      <c r="Y259">
        <v>13314855</v>
      </c>
      <c r="Z259">
        <v>4950853</v>
      </c>
      <c r="AA259">
        <v>37939450.549999997</v>
      </c>
      <c r="AB259">
        <v>24240614</v>
      </c>
      <c r="AC259">
        <v>13043882</v>
      </c>
      <c r="AD259">
        <v>4820491</v>
      </c>
      <c r="AE259">
        <v>31418878.690000001</v>
      </c>
      <c r="AF259">
        <v>17740280</v>
      </c>
      <c r="AG259">
        <v>8915105</v>
      </c>
      <c r="AH259">
        <v>4198684</v>
      </c>
      <c r="AI259">
        <v>26370577.27</v>
      </c>
      <c r="AJ259">
        <v>11777700</v>
      </c>
      <c r="AK259">
        <v>4162378</v>
      </c>
      <c r="AL259">
        <v>-803855</v>
      </c>
      <c r="AM259">
        <v>21624113.460000001</v>
      </c>
      <c r="AN259">
        <v>10239503</v>
      </c>
      <c r="AO259">
        <v>3432569</v>
      </c>
      <c r="AP259">
        <v>2180334</v>
      </c>
      <c r="AQ259">
        <v>23031587.399999999</v>
      </c>
      <c r="AR259">
        <v>16664977</v>
      </c>
      <c r="AS259">
        <v>10424265</v>
      </c>
      <c r="AT259">
        <v>5868232</v>
      </c>
      <c r="AU259">
        <v>12590123.02</v>
      </c>
      <c r="AV259">
        <v>9580761</v>
      </c>
      <c r="AW259">
        <v>5845350</v>
      </c>
      <c r="AX259">
        <v>3703861</v>
      </c>
      <c r="AY259">
        <v>12339909.73</v>
      </c>
      <c r="AZ259">
        <v>8056122</v>
      </c>
      <c r="BA259">
        <v>5631756</v>
      </c>
      <c r="BB259">
        <v>3227391</v>
      </c>
      <c r="BC259">
        <v>9005390.7200000007</v>
      </c>
      <c r="BD259">
        <v>5089701</v>
      </c>
      <c r="BE259">
        <v>2765467</v>
      </c>
      <c r="BF259">
        <v>1005441</v>
      </c>
      <c r="BG259">
        <v>9435312</v>
      </c>
      <c r="BH259" s="2">
        <v>3642917</v>
      </c>
      <c r="BI259" s="2">
        <v>1604786</v>
      </c>
      <c r="BJ259" s="2">
        <v>1073773</v>
      </c>
    </row>
    <row r="260" spans="1:62" x14ac:dyDescent="0.3">
      <c r="A260" t="s">
        <v>326</v>
      </c>
      <c r="B260"/>
      <c r="C260"/>
      <c r="D260"/>
      <c r="E260"/>
      <c r="F260"/>
      <c r="G260"/>
      <c r="H260"/>
      <c r="I260"/>
      <c r="J260"/>
      <c r="K260"/>
      <c r="L260"/>
      <c r="M260"/>
      <c r="N260"/>
      <c r="O260"/>
      <c r="P260"/>
      <c r="Q260"/>
      <c r="R260"/>
      <c r="S260"/>
      <c r="T260"/>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c r="BD260"/>
      <c r="BE260"/>
      <c r="BF260"/>
      <c r="BG260"/>
    </row>
    <row r="261" spans="1:62" x14ac:dyDescent="0.3">
      <c r="A261" t="s">
        <v>327</v>
      </c>
      <c r="B261">
        <v>0</v>
      </c>
      <c r="C261">
        <v>0</v>
      </c>
      <c r="D261">
        <v>0</v>
      </c>
      <c r="E261">
        <v>0</v>
      </c>
      <c r="F261">
        <v>0</v>
      </c>
      <c r="G261">
        <v>0</v>
      </c>
      <c r="H261">
        <v>0</v>
      </c>
      <c r="I261">
        <v>0</v>
      </c>
      <c r="J261">
        <v>0</v>
      </c>
      <c r="K261">
        <v>620928.06999999995</v>
      </c>
      <c r="L261">
        <v>459814</v>
      </c>
      <c r="M261">
        <v>432443</v>
      </c>
      <c r="N261">
        <v>470854</v>
      </c>
      <c r="O261">
        <v>805866.47</v>
      </c>
      <c r="P261">
        <v>849335</v>
      </c>
      <c r="Q261">
        <v>757134</v>
      </c>
      <c r="R261">
        <v>-120524</v>
      </c>
      <c r="S261">
        <v>-83301.83</v>
      </c>
      <c r="T261">
        <v>-77470</v>
      </c>
      <c r="U261">
        <v>-25304</v>
      </c>
      <c r="V261">
        <v>-320264</v>
      </c>
      <c r="W261">
        <v>-9439.14</v>
      </c>
      <c r="X261">
        <v>3922</v>
      </c>
      <c r="Y261">
        <v>-11785</v>
      </c>
      <c r="Z261">
        <v>-30899</v>
      </c>
      <c r="AA261">
        <v>26250.14</v>
      </c>
      <c r="AB261">
        <v>18841</v>
      </c>
      <c r="AC261">
        <v>15880</v>
      </c>
      <c r="AD261">
        <v>8600</v>
      </c>
      <c r="AE261">
        <v>-168287.67</v>
      </c>
      <c r="AF261">
        <v>-105121</v>
      </c>
      <c r="AG261">
        <v>-100035</v>
      </c>
      <c r="AH261">
        <v>9657</v>
      </c>
      <c r="AI261">
        <v>-182209.21</v>
      </c>
      <c r="AJ261">
        <v>-152059</v>
      </c>
      <c r="AK261">
        <v>-102000</v>
      </c>
      <c r="AL261">
        <v>0</v>
      </c>
      <c r="AM261">
        <v>11017220.5</v>
      </c>
      <c r="AN261">
        <v>11057680</v>
      </c>
      <c r="AO261">
        <v>8439240</v>
      </c>
      <c r="AP261">
        <v>-528141</v>
      </c>
      <c r="AQ261">
        <v>-2225827.94</v>
      </c>
      <c r="AR261">
        <v>-223468</v>
      </c>
      <c r="AS261">
        <v>2192460</v>
      </c>
      <c r="AT261">
        <v>346997</v>
      </c>
      <c r="AU261">
        <v>-5052501.5199999996</v>
      </c>
      <c r="AV261">
        <v>-1989847</v>
      </c>
      <c r="AW261">
        <v>714391</v>
      </c>
      <c r="AX261">
        <v>298417</v>
      </c>
      <c r="AY261">
        <v>-3172359.43</v>
      </c>
      <c r="AZ261">
        <v>796867</v>
      </c>
      <c r="BA261">
        <v>995283</v>
      </c>
      <c r="BB261">
        <v>250000</v>
      </c>
      <c r="BC261">
        <v>-445692.26</v>
      </c>
      <c r="BD261">
        <v>-119285</v>
      </c>
      <c r="BE261">
        <v>360734</v>
      </c>
      <c r="BF261">
        <v>0</v>
      </c>
      <c r="BG261">
        <v>0</v>
      </c>
      <c r="BH261" s="2">
        <v>0</v>
      </c>
      <c r="BI261" s="2">
        <v>0</v>
      </c>
      <c r="BJ261" s="2">
        <v>0</v>
      </c>
    </row>
    <row r="262" spans="1:62" x14ac:dyDescent="0.3">
      <c r="A262" t="s">
        <v>328</v>
      </c>
      <c r="B262">
        <v>369471</v>
      </c>
      <c r="C262">
        <v>1418017.62</v>
      </c>
      <c r="D262">
        <v>34162937</v>
      </c>
      <c r="E262">
        <v>23965845</v>
      </c>
      <c r="F262">
        <v>9953132</v>
      </c>
      <c r="G262">
        <v>3050653.92</v>
      </c>
      <c r="H262">
        <v>36183</v>
      </c>
      <c r="I262">
        <v>33494</v>
      </c>
      <c r="J262">
        <v>33494</v>
      </c>
      <c r="K262">
        <v>0</v>
      </c>
      <c r="L262">
        <v>0</v>
      </c>
      <c r="M262">
        <v>0</v>
      </c>
      <c r="N262">
        <v>0</v>
      </c>
      <c r="O262">
        <v>0</v>
      </c>
      <c r="P262">
        <v>0</v>
      </c>
      <c r="Q262">
        <v>0</v>
      </c>
      <c r="R262">
        <v>0</v>
      </c>
      <c r="S262">
        <v>0</v>
      </c>
      <c r="T262">
        <v>0</v>
      </c>
      <c r="U262">
        <v>0</v>
      </c>
      <c r="V262">
        <v>0</v>
      </c>
      <c r="W262">
        <v>0</v>
      </c>
      <c r="X262">
        <v>0</v>
      </c>
      <c r="Y262">
        <v>0</v>
      </c>
      <c r="Z262">
        <v>0</v>
      </c>
      <c r="AA262">
        <v>0</v>
      </c>
      <c r="AB262">
        <v>0</v>
      </c>
      <c r="AC262">
        <v>0</v>
      </c>
      <c r="AD262">
        <v>0</v>
      </c>
      <c r="AE262">
        <v>100000</v>
      </c>
      <c r="AF262">
        <v>100000</v>
      </c>
      <c r="AG262">
        <v>100000</v>
      </c>
      <c r="AH262">
        <v>100000</v>
      </c>
      <c r="AI262">
        <v>700</v>
      </c>
      <c r="AJ262">
        <v>700</v>
      </c>
      <c r="AK262">
        <v>0</v>
      </c>
      <c r="AL262">
        <v>0</v>
      </c>
      <c r="AM262">
        <v>2090000</v>
      </c>
      <c r="AN262">
        <v>2090000</v>
      </c>
      <c r="AO262">
        <v>2090000</v>
      </c>
      <c r="AP262">
        <v>0</v>
      </c>
      <c r="AQ262">
        <v>350000</v>
      </c>
      <c r="AR262">
        <v>350000</v>
      </c>
      <c r="AS262">
        <v>300000</v>
      </c>
      <c r="AT262">
        <v>0</v>
      </c>
      <c r="AU262">
        <v>50183.16</v>
      </c>
      <c r="AV262">
        <v>50183</v>
      </c>
      <c r="AW262">
        <v>50183</v>
      </c>
      <c r="AX262">
        <v>0</v>
      </c>
      <c r="AY262">
        <v>3787726.2</v>
      </c>
      <c r="AZ262">
        <v>3787726</v>
      </c>
      <c r="BA262">
        <v>0</v>
      </c>
      <c r="BB262">
        <v>0</v>
      </c>
      <c r="BC262">
        <v>0</v>
      </c>
      <c r="BD262">
        <v>0</v>
      </c>
      <c r="BE262">
        <v>0</v>
      </c>
      <c r="BF262">
        <v>220733</v>
      </c>
      <c r="BG262">
        <v>0</v>
      </c>
      <c r="BH262" s="2">
        <v>0</v>
      </c>
      <c r="BI262" s="2">
        <v>0</v>
      </c>
      <c r="BJ262" s="2">
        <v>0</v>
      </c>
    </row>
    <row r="263" spans="1:62" x14ac:dyDescent="0.3">
      <c r="A263" t="s">
        <v>329</v>
      </c>
      <c r="B263">
        <v>369471</v>
      </c>
      <c r="C263">
        <v>1418017.62</v>
      </c>
      <c r="D263">
        <v>34162937</v>
      </c>
      <c r="E263">
        <v>23965845</v>
      </c>
      <c r="F263">
        <v>9953132</v>
      </c>
      <c r="G263">
        <v>3050653.92</v>
      </c>
      <c r="H263">
        <v>36183</v>
      </c>
      <c r="I263">
        <v>33494</v>
      </c>
      <c r="J263">
        <v>33494</v>
      </c>
      <c r="K263">
        <v>0</v>
      </c>
      <c r="L263">
        <v>0</v>
      </c>
      <c r="M263">
        <v>0</v>
      </c>
      <c r="N263">
        <v>0</v>
      </c>
      <c r="O263">
        <v>0</v>
      </c>
      <c r="P263">
        <v>0</v>
      </c>
      <c r="Q263">
        <v>0</v>
      </c>
      <c r="R263">
        <v>0</v>
      </c>
      <c r="S263">
        <v>0</v>
      </c>
      <c r="T263">
        <v>0</v>
      </c>
      <c r="U263">
        <v>0</v>
      </c>
      <c r="V263">
        <v>0</v>
      </c>
      <c r="W263">
        <v>0</v>
      </c>
      <c r="X263">
        <v>0</v>
      </c>
      <c r="Y263">
        <v>0</v>
      </c>
      <c r="Z263">
        <v>0</v>
      </c>
      <c r="AA263">
        <v>0</v>
      </c>
      <c r="AB263">
        <v>0</v>
      </c>
      <c r="AC263">
        <v>0</v>
      </c>
      <c r="AD263">
        <v>0</v>
      </c>
      <c r="AE263">
        <v>0</v>
      </c>
      <c r="AF263">
        <v>0</v>
      </c>
      <c r="AG263">
        <v>0</v>
      </c>
      <c r="AH263">
        <v>0</v>
      </c>
      <c r="AI263">
        <v>0</v>
      </c>
      <c r="AJ263">
        <v>0</v>
      </c>
      <c r="AK263">
        <v>0</v>
      </c>
      <c r="AL263">
        <v>0</v>
      </c>
      <c r="AM263">
        <v>0</v>
      </c>
      <c r="AN263">
        <v>0</v>
      </c>
      <c r="AO263">
        <v>0</v>
      </c>
      <c r="AP263">
        <v>0</v>
      </c>
      <c r="AQ263">
        <v>0</v>
      </c>
      <c r="AR263">
        <v>0</v>
      </c>
      <c r="AS263">
        <v>0</v>
      </c>
      <c r="AT263">
        <v>0</v>
      </c>
      <c r="AU263">
        <v>0</v>
      </c>
      <c r="AV263">
        <v>0</v>
      </c>
      <c r="AW263">
        <v>0</v>
      </c>
      <c r="AX263">
        <v>0</v>
      </c>
      <c r="AY263">
        <v>0</v>
      </c>
      <c r="AZ263">
        <v>0</v>
      </c>
      <c r="BA263">
        <v>0</v>
      </c>
      <c r="BB263">
        <v>0</v>
      </c>
      <c r="BC263">
        <v>0</v>
      </c>
      <c r="BD263">
        <v>0</v>
      </c>
      <c r="BE263">
        <v>0</v>
      </c>
      <c r="BF263">
        <v>0</v>
      </c>
      <c r="BG263">
        <v>0</v>
      </c>
      <c r="BH263" s="2">
        <v>0</v>
      </c>
      <c r="BI263" s="2">
        <v>0</v>
      </c>
      <c r="BJ263" s="2">
        <v>0</v>
      </c>
    </row>
    <row r="264" spans="1:62" x14ac:dyDescent="0.3">
      <c r="A264" t="s">
        <v>330</v>
      </c>
      <c r="B264">
        <v>-12892</v>
      </c>
      <c r="C264">
        <v>-1573292.6</v>
      </c>
      <c r="D264">
        <v>-34134836</v>
      </c>
      <c r="E264">
        <v>-24191435</v>
      </c>
      <c r="F264">
        <v>-11954000</v>
      </c>
      <c r="G264">
        <v>-1171289.47</v>
      </c>
      <c r="H264">
        <v>0</v>
      </c>
      <c r="I264">
        <v>0</v>
      </c>
      <c r="J264">
        <v>0</v>
      </c>
      <c r="K264">
        <v>0</v>
      </c>
      <c r="L264">
        <v>0</v>
      </c>
      <c r="M264">
        <v>0</v>
      </c>
      <c r="N264">
        <v>0</v>
      </c>
      <c r="O264">
        <v>-1464.9</v>
      </c>
      <c r="P264">
        <v>-1464</v>
      </c>
      <c r="Q264">
        <v>0</v>
      </c>
      <c r="R264">
        <v>0</v>
      </c>
      <c r="S264">
        <v>-576.9</v>
      </c>
      <c r="T264">
        <v>-577</v>
      </c>
      <c r="U264">
        <v>-577</v>
      </c>
      <c r="V264">
        <v>-577</v>
      </c>
      <c r="W264">
        <v>0</v>
      </c>
      <c r="X264">
        <v>0</v>
      </c>
      <c r="Y264">
        <v>0</v>
      </c>
      <c r="Z264">
        <v>0</v>
      </c>
      <c r="AA264">
        <v>-10000</v>
      </c>
      <c r="AB264">
        <v>-10000</v>
      </c>
      <c r="AC264">
        <v>0</v>
      </c>
      <c r="AD264">
        <v>0</v>
      </c>
      <c r="AE264">
        <v>0</v>
      </c>
      <c r="AF264">
        <v>0</v>
      </c>
      <c r="AG264">
        <v>0</v>
      </c>
      <c r="AH264">
        <v>0</v>
      </c>
      <c r="AI264">
        <v>0</v>
      </c>
      <c r="AJ264">
        <v>0</v>
      </c>
      <c r="AK264">
        <v>0</v>
      </c>
      <c r="AL264">
        <v>0</v>
      </c>
      <c r="AM264">
        <v>0</v>
      </c>
      <c r="AN264">
        <v>0</v>
      </c>
      <c r="AO264">
        <v>0</v>
      </c>
      <c r="AP264">
        <v>0</v>
      </c>
      <c r="AQ264">
        <v>-806000</v>
      </c>
      <c r="AR264">
        <v>-706000</v>
      </c>
      <c r="AS264">
        <v>-706000</v>
      </c>
      <c r="AT264">
        <v>-206000</v>
      </c>
      <c r="AU264">
        <v>-1118000</v>
      </c>
      <c r="AV264">
        <v>-1106000</v>
      </c>
      <c r="AW264">
        <v>-1106000</v>
      </c>
      <c r="AX264">
        <v>-300000</v>
      </c>
      <c r="AY264">
        <v>-640883.16</v>
      </c>
      <c r="AZ264">
        <v>-550883</v>
      </c>
      <c r="BA264">
        <v>-50183</v>
      </c>
      <c r="BB264">
        <v>-50183</v>
      </c>
      <c r="BC264">
        <v>-1271370.0900000001</v>
      </c>
      <c r="BD264">
        <v>-1271370</v>
      </c>
      <c r="BE264">
        <v>0</v>
      </c>
      <c r="BF264">
        <v>0</v>
      </c>
      <c r="BG264">
        <v>-1025756</v>
      </c>
      <c r="BH264" s="2">
        <v>-2085197</v>
      </c>
      <c r="BI264" s="2">
        <v>-736965</v>
      </c>
      <c r="BJ264" s="2">
        <v>-350601</v>
      </c>
    </row>
    <row r="265" spans="1:62" x14ac:dyDescent="0.3">
      <c r="A265" t="s">
        <v>331</v>
      </c>
      <c r="B265">
        <v>0</v>
      </c>
      <c r="C265">
        <v>0</v>
      </c>
      <c r="D265">
        <v>0</v>
      </c>
      <c r="E265">
        <v>0</v>
      </c>
      <c r="F265">
        <v>0</v>
      </c>
      <c r="G265">
        <v>0</v>
      </c>
      <c r="H265">
        <v>0</v>
      </c>
      <c r="I265">
        <v>0</v>
      </c>
      <c r="J265">
        <v>0</v>
      </c>
      <c r="K265">
        <v>0</v>
      </c>
      <c r="L265">
        <v>0</v>
      </c>
      <c r="M265">
        <v>0</v>
      </c>
      <c r="N265">
        <v>0</v>
      </c>
      <c r="O265">
        <v>0</v>
      </c>
      <c r="P265">
        <v>0</v>
      </c>
      <c r="Q265">
        <v>0</v>
      </c>
      <c r="R265">
        <v>0</v>
      </c>
      <c r="S265">
        <v>0</v>
      </c>
      <c r="T265">
        <v>0</v>
      </c>
      <c r="U265">
        <v>0</v>
      </c>
      <c r="V265">
        <v>0</v>
      </c>
      <c r="W265">
        <v>0</v>
      </c>
      <c r="X265">
        <v>0</v>
      </c>
      <c r="Y265">
        <v>0</v>
      </c>
      <c r="Z265">
        <v>0</v>
      </c>
      <c r="AA265">
        <v>0</v>
      </c>
      <c r="AB265">
        <v>0</v>
      </c>
      <c r="AC265">
        <v>0</v>
      </c>
      <c r="AD265">
        <v>0</v>
      </c>
      <c r="AE265">
        <v>0</v>
      </c>
      <c r="AF265">
        <v>0</v>
      </c>
      <c r="AG265">
        <v>0</v>
      </c>
      <c r="AH265">
        <v>0</v>
      </c>
      <c r="AI265">
        <v>0</v>
      </c>
      <c r="AJ265">
        <v>0</v>
      </c>
      <c r="AK265">
        <v>0</v>
      </c>
      <c r="AL265">
        <v>0</v>
      </c>
      <c r="AM265">
        <v>0</v>
      </c>
      <c r="AN265">
        <v>0</v>
      </c>
      <c r="AO265">
        <v>0</v>
      </c>
      <c r="AP265">
        <v>0</v>
      </c>
      <c r="AQ265">
        <v>0</v>
      </c>
      <c r="AR265">
        <v>0</v>
      </c>
      <c r="AS265">
        <v>0</v>
      </c>
      <c r="AT265">
        <v>0</v>
      </c>
      <c r="AU265">
        <v>0</v>
      </c>
      <c r="AV265">
        <v>0</v>
      </c>
      <c r="AW265">
        <v>0</v>
      </c>
      <c r="AX265">
        <v>0</v>
      </c>
      <c r="AY265">
        <v>0</v>
      </c>
      <c r="AZ265">
        <v>0</v>
      </c>
      <c r="BA265">
        <v>0</v>
      </c>
      <c r="BB265">
        <v>0</v>
      </c>
      <c r="BC265">
        <v>0.08</v>
      </c>
      <c r="BD265">
        <v>0</v>
      </c>
      <c r="BE265">
        <v>0</v>
      </c>
      <c r="BF265">
        <v>0</v>
      </c>
      <c r="BG265">
        <v>0</v>
      </c>
      <c r="BH265" s="2">
        <v>0</v>
      </c>
      <c r="BI265" s="2">
        <v>0</v>
      </c>
      <c r="BJ265" s="2">
        <v>0</v>
      </c>
    </row>
    <row r="266" spans="1:62" x14ac:dyDescent="0.3">
      <c r="A266" t="s">
        <v>332</v>
      </c>
      <c r="B266">
        <v>-51285</v>
      </c>
      <c r="C266">
        <v>0</v>
      </c>
      <c r="D266">
        <v>0</v>
      </c>
      <c r="E266">
        <v>0</v>
      </c>
      <c r="F266">
        <v>0</v>
      </c>
      <c r="G266">
        <v>0</v>
      </c>
      <c r="H266">
        <v>0</v>
      </c>
      <c r="I266">
        <v>0</v>
      </c>
      <c r="J266">
        <v>0</v>
      </c>
      <c r="K266">
        <v>-80936378.430000007</v>
      </c>
      <c r="L266">
        <v>-502000</v>
      </c>
      <c r="M266">
        <v>-252000</v>
      </c>
      <c r="N266">
        <v>-252000</v>
      </c>
      <c r="O266">
        <v>0</v>
      </c>
      <c r="P266">
        <v>0</v>
      </c>
      <c r="Q266">
        <v>0</v>
      </c>
      <c r="R266">
        <v>0</v>
      </c>
      <c r="S266">
        <v>0</v>
      </c>
      <c r="T266">
        <v>0</v>
      </c>
      <c r="U266">
        <v>0</v>
      </c>
      <c r="V266">
        <v>0</v>
      </c>
      <c r="W266">
        <v>-2720264.2</v>
      </c>
      <c r="X266">
        <v>-2618402</v>
      </c>
      <c r="Y266">
        <v>-2618402</v>
      </c>
      <c r="Z266">
        <v>-2618402</v>
      </c>
      <c r="AA266">
        <v>0</v>
      </c>
      <c r="AB266">
        <v>0</v>
      </c>
      <c r="AC266">
        <v>-10000</v>
      </c>
      <c r="AD266">
        <v>0</v>
      </c>
      <c r="AE266">
        <v>0</v>
      </c>
      <c r="AF266">
        <v>0</v>
      </c>
      <c r="AG266">
        <v>0</v>
      </c>
      <c r="AH266">
        <v>0</v>
      </c>
      <c r="AI266">
        <v>0</v>
      </c>
      <c r="AJ266">
        <v>0</v>
      </c>
      <c r="AK266">
        <v>0</v>
      </c>
      <c r="AL266">
        <v>0</v>
      </c>
      <c r="AM266">
        <v>-193126864.13</v>
      </c>
      <c r="AN266">
        <v>-193126864</v>
      </c>
      <c r="AO266">
        <v>-133179205</v>
      </c>
      <c r="AP266">
        <v>0</v>
      </c>
      <c r="AQ266">
        <v>0</v>
      </c>
      <c r="AR266">
        <v>0</v>
      </c>
      <c r="AS266">
        <v>0</v>
      </c>
      <c r="AT266">
        <v>0</v>
      </c>
      <c r="AU266">
        <v>0</v>
      </c>
      <c r="AV266">
        <v>0</v>
      </c>
      <c r="AW266">
        <v>0</v>
      </c>
      <c r="AX266">
        <v>0</v>
      </c>
      <c r="AY266">
        <v>-0.03</v>
      </c>
      <c r="AZ266">
        <v>0</v>
      </c>
      <c r="BA266">
        <v>0</v>
      </c>
      <c r="BB266">
        <v>0</v>
      </c>
      <c r="BC266">
        <v>0</v>
      </c>
      <c r="BD266">
        <v>0</v>
      </c>
      <c r="BE266">
        <v>0</v>
      </c>
      <c r="BF266">
        <v>0</v>
      </c>
      <c r="BG266">
        <v>0</v>
      </c>
      <c r="BH266" s="2">
        <v>0</v>
      </c>
      <c r="BI266" s="2">
        <v>0</v>
      </c>
      <c r="BJ266" s="2">
        <v>0</v>
      </c>
    </row>
    <row r="267" spans="1:62" x14ac:dyDescent="0.3">
      <c r="A267" t="s">
        <v>333</v>
      </c>
      <c r="B267">
        <v>83222</v>
      </c>
      <c r="C267">
        <v>487990.8</v>
      </c>
      <c r="D267">
        <v>363507</v>
      </c>
      <c r="E267">
        <v>149241</v>
      </c>
      <c r="F267">
        <v>70901</v>
      </c>
      <c r="G267">
        <v>430875.42</v>
      </c>
      <c r="H267">
        <v>165154</v>
      </c>
      <c r="I267">
        <v>121403</v>
      </c>
      <c r="J267">
        <v>72365</v>
      </c>
      <c r="K267">
        <v>124774.45</v>
      </c>
      <c r="L267">
        <v>66670</v>
      </c>
      <c r="M267">
        <v>29462</v>
      </c>
      <c r="N267">
        <v>11738</v>
      </c>
      <c r="O267">
        <v>222660.37</v>
      </c>
      <c r="P267">
        <v>190173</v>
      </c>
      <c r="Q267">
        <v>144219</v>
      </c>
      <c r="R267">
        <v>52685</v>
      </c>
      <c r="S267">
        <v>218661.32</v>
      </c>
      <c r="T267">
        <v>168683</v>
      </c>
      <c r="U267">
        <v>133584</v>
      </c>
      <c r="V267">
        <v>44713</v>
      </c>
      <c r="W267">
        <v>168970.56</v>
      </c>
      <c r="X267">
        <v>114783</v>
      </c>
      <c r="Y267">
        <v>79132</v>
      </c>
      <c r="Z267">
        <v>38113</v>
      </c>
      <c r="AA267">
        <v>299667.81</v>
      </c>
      <c r="AB267">
        <v>239274</v>
      </c>
      <c r="AC267">
        <v>75039</v>
      </c>
      <c r="AD267">
        <v>45182</v>
      </c>
      <c r="AE267">
        <v>111943.96</v>
      </c>
      <c r="AF267">
        <v>71054</v>
      </c>
      <c r="AG267">
        <v>47778</v>
      </c>
      <c r="AH267">
        <v>21964</v>
      </c>
      <c r="AI267">
        <v>384377.82</v>
      </c>
      <c r="AJ267">
        <v>97863</v>
      </c>
      <c r="AK267">
        <v>76105</v>
      </c>
      <c r="AL267">
        <v>56226</v>
      </c>
      <c r="AM267">
        <v>84425.72</v>
      </c>
      <c r="AN267">
        <v>64918</v>
      </c>
      <c r="AO267">
        <v>45289</v>
      </c>
      <c r="AP267">
        <v>23868</v>
      </c>
      <c r="AQ267">
        <v>315559.90999999997</v>
      </c>
      <c r="AR267">
        <v>251379</v>
      </c>
      <c r="AS267">
        <v>171817</v>
      </c>
      <c r="AT267">
        <v>64747</v>
      </c>
      <c r="AU267">
        <v>243675.62</v>
      </c>
      <c r="AV267">
        <v>123839</v>
      </c>
      <c r="AW267">
        <v>60612</v>
      </c>
      <c r="AX267">
        <v>42329</v>
      </c>
      <c r="AY267">
        <v>229977.23</v>
      </c>
      <c r="AZ267">
        <v>120046</v>
      </c>
      <c r="BA267">
        <v>72309</v>
      </c>
      <c r="BB267">
        <v>31514</v>
      </c>
      <c r="BC267">
        <v>130459.76</v>
      </c>
      <c r="BD267">
        <v>77654</v>
      </c>
      <c r="BE267">
        <v>42498</v>
      </c>
      <c r="BF267">
        <v>16829</v>
      </c>
      <c r="BG267">
        <v>117754</v>
      </c>
      <c r="BH267" s="2">
        <v>59490</v>
      </c>
      <c r="BI267" s="2">
        <v>28761</v>
      </c>
      <c r="BJ267" s="2">
        <v>15838</v>
      </c>
    </row>
    <row r="268" spans="1:62" x14ac:dyDescent="0.3">
      <c r="A268" t="s">
        <v>334</v>
      </c>
      <c r="B268">
        <v>82903</v>
      </c>
      <c r="C268">
        <v>473289.07</v>
      </c>
      <c r="D268">
        <v>354866</v>
      </c>
      <c r="E268">
        <v>133710</v>
      </c>
      <c r="F268">
        <v>69893</v>
      </c>
      <c r="G268">
        <v>263450.63</v>
      </c>
      <c r="H268">
        <v>131406</v>
      </c>
      <c r="I268">
        <v>89616</v>
      </c>
      <c r="J268">
        <v>42721</v>
      </c>
      <c r="K268">
        <v>124774.45</v>
      </c>
      <c r="L268">
        <v>66670</v>
      </c>
      <c r="M268">
        <v>29462</v>
      </c>
      <c r="N268">
        <v>11738</v>
      </c>
      <c r="O268">
        <v>208558.35</v>
      </c>
      <c r="P268">
        <v>180471</v>
      </c>
      <c r="Q268">
        <v>137915</v>
      </c>
      <c r="R268">
        <v>49576</v>
      </c>
      <c r="S268">
        <v>203985.8</v>
      </c>
      <c r="T268">
        <v>158417</v>
      </c>
      <c r="U268">
        <v>117830</v>
      </c>
      <c r="V268">
        <v>44675</v>
      </c>
      <c r="W268">
        <v>166686.20000000001</v>
      </c>
      <c r="X268">
        <v>104843</v>
      </c>
      <c r="Y268">
        <v>72699</v>
      </c>
      <c r="Z268">
        <v>38113</v>
      </c>
      <c r="AA268">
        <v>284223.64</v>
      </c>
      <c r="AB268">
        <v>228355</v>
      </c>
      <c r="AC268">
        <v>73737</v>
      </c>
      <c r="AD268">
        <v>45182</v>
      </c>
      <c r="AE268">
        <v>95692.23</v>
      </c>
      <c r="AF268">
        <v>58399</v>
      </c>
      <c r="AG268">
        <v>35752</v>
      </c>
      <c r="AH268">
        <v>15274</v>
      </c>
      <c r="AI268">
        <v>364865.95</v>
      </c>
      <c r="AJ268">
        <v>83486</v>
      </c>
      <c r="AK268">
        <v>65564</v>
      </c>
      <c r="AL268">
        <v>48700</v>
      </c>
      <c r="AM268">
        <v>81241.73</v>
      </c>
      <c r="AN268">
        <v>57823</v>
      </c>
      <c r="AO268">
        <v>40524</v>
      </c>
      <c r="AP268">
        <v>21251</v>
      </c>
      <c r="AQ268">
        <v>306627.8</v>
      </c>
      <c r="AR268">
        <v>245120</v>
      </c>
      <c r="AS268">
        <v>167757</v>
      </c>
      <c r="AT268">
        <v>62598</v>
      </c>
      <c r="AU268">
        <v>233822.75</v>
      </c>
      <c r="AV268">
        <v>116969</v>
      </c>
      <c r="AW268">
        <v>54991</v>
      </c>
      <c r="AX268">
        <v>39436</v>
      </c>
      <c r="AY268">
        <v>224318.48</v>
      </c>
      <c r="AZ268">
        <v>115072</v>
      </c>
      <c r="BA268">
        <v>69574</v>
      </c>
      <c r="BB268">
        <v>29771</v>
      </c>
      <c r="BC268">
        <v>123044.11</v>
      </c>
      <c r="BD268">
        <v>72919</v>
      </c>
      <c r="BE268">
        <v>40043</v>
      </c>
      <c r="BF268">
        <v>16829</v>
      </c>
      <c r="BG268">
        <v>117754</v>
      </c>
      <c r="BH268" s="2">
        <v>59490</v>
      </c>
      <c r="BI268" s="2">
        <v>28761</v>
      </c>
      <c r="BJ268" s="2">
        <v>15838</v>
      </c>
    </row>
    <row r="269" spans="1:62" x14ac:dyDescent="0.3">
      <c r="A269" t="s">
        <v>335</v>
      </c>
      <c r="B269">
        <v>257</v>
      </c>
      <c r="C269">
        <v>13517.74</v>
      </c>
      <c r="D269">
        <v>7532</v>
      </c>
      <c r="E269">
        <v>15531</v>
      </c>
      <c r="F269">
        <v>1008</v>
      </c>
      <c r="G269">
        <v>159122.14000000001</v>
      </c>
      <c r="H269">
        <v>27530</v>
      </c>
      <c r="I269">
        <v>27573</v>
      </c>
      <c r="J269">
        <v>27518</v>
      </c>
      <c r="K269">
        <v>0</v>
      </c>
      <c r="L269">
        <v>0</v>
      </c>
      <c r="M269">
        <v>0</v>
      </c>
      <c r="N269">
        <v>0</v>
      </c>
      <c r="O269">
        <v>14102.02</v>
      </c>
      <c r="P269">
        <v>9702</v>
      </c>
      <c r="Q269">
        <v>6304</v>
      </c>
      <c r="R269">
        <v>3109</v>
      </c>
      <c r="S269">
        <v>14675.52</v>
      </c>
      <c r="T269">
        <v>10266</v>
      </c>
      <c r="U269">
        <v>15754</v>
      </c>
      <c r="V269">
        <v>38</v>
      </c>
      <c r="W269">
        <v>2284.36</v>
      </c>
      <c r="X269">
        <v>9940</v>
      </c>
      <c r="Y269">
        <v>6433</v>
      </c>
      <c r="Z269">
        <v>0</v>
      </c>
      <c r="AA269">
        <v>14327.61</v>
      </c>
      <c r="AB269">
        <v>9802</v>
      </c>
      <c r="AC269">
        <v>185</v>
      </c>
      <c r="AD269">
        <v>0</v>
      </c>
      <c r="AE269">
        <v>16251.73</v>
      </c>
      <c r="AF269">
        <v>12655</v>
      </c>
      <c r="AG269">
        <v>12026</v>
      </c>
      <c r="AH269">
        <v>6690</v>
      </c>
      <c r="AI269">
        <v>19511.86</v>
      </c>
      <c r="AJ269">
        <v>14377</v>
      </c>
      <c r="AK269">
        <v>10541</v>
      </c>
      <c r="AL269">
        <v>7526</v>
      </c>
      <c r="AM269">
        <v>3183.99</v>
      </c>
      <c r="AN269">
        <v>7095</v>
      </c>
      <c r="AO269">
        <v>4765</v>
      </c>
      <c r="AP269">
        <v>2617</v>
      </c>
      <c r="AQ269">
        <v>8932.11</v>
      </c>
      <c r="AR269">
        <v>6259</v>
      </c>
      <c r="AS269">
        <v>4060</v>
      </c>
      <c r="AT269">
        <v>2149</v>
      </c>
      <c r="AU269">
        <v>9852.8700000000008</v>
      </c>
      <c r="AV269">
        <v>6870</v>
      </c>
      <c r="AW269">
        <v>5621</v>
      </c>
      <c r="AX269">
        <v>2893</v>
      </c>
      <c r="AY269">
        <v>5658.75</v>
      </c>
      <c r="AZ269">
        <v>4974</v>
      </c>
      <c r="BA269">
        <v>2735</v>
      </c>
      <c r="BB269">
        <v>1743</v>
      </c>
      <c r="BC269">
        <v>7415.66</v>
      </c>
      <c r="BD269">
        <v>4735</v>
      </c>
      <c r="BE269">
        <v>2455</v>
      </c>
      <c r="BF269">
        <v>0</v>
      </c>
      <c r="BG269">
        <v>0</v>
      </c>
      <c r="BH269" s="2">
        <v>0</v>
      </c>
      <c r="BI269" s="2">
        <v>0</v>
      </c>
      <c r="BJ269" s="2">
        <v>0</v>
      </c>
    </row>
    <row r="270" spans="1:62" x14ac:dyDescent="0.3">
      <c r="A270" t="s">
        <v>336</v>
      </c>
      <c r="B270">
        <v>62</v>
      </c>
      <c r="C270">
        <v>1183.99</v>
      </c>
      <c r="D270">
        <v>1109</v>
      </c>
      <c r="E270">
        <v>0</v>
      </c>
      <c r="F270">
        <v>0</v>
      </c>
      <c r="G270">
        <v>222.8</v>
      </c>
      <c r="H270">
        <v>0</v>
      </c>
      <c r="I270">
        <v>0</v>
      </c>
      <c r="J270">
        <v>0</v>
      </c>
      <c r="K270">
        <v>0</v>
      </c>
      <c r="L270">
        <v>0</v>
      </c>
      <c r="M270">
        <v>0</v>
      </c>
      <c r="N270">
        <v>0</v>
      </c>
      <c r="O270">
        <v>0</v>
      </c>
      <c r="P270">
        <v>0</v>
      </c>
      <c r="Q270">
        <v>0</v>
      </c>
      <c r="R270">
        <v>0</v>
      </c>
      <c r="S270">
        <v>0</v>
      </c>
      <c r="T270">
        <v>0</v>
      </c>
      <c r="U270">
        <v>0</v>
      </c>
      <c r="V270">
        <v>0</v>
      </c>
      <c r="W270">
        <v>0</v>
      </c>
      <c r="X270">
        <v>0</v>
      </c>
      <c r="Y270">
        <v>0</v>
      </c>
      <c r="Z270">
        <v>0</v>
      </c>
      <c r="AA270">
        <v>1116.56</v>
      </c>
      <c r="AB270">
        <v>1117</v>
      </c>
      <c r="AC270">
        <v>1117</v>
      </c>
      <c r="AD270">
        <v>0</v>
      </c>
      <c r="AE270">
        <v>0</v>
      </c>
      <c r="AF270">
        <v>0</v>
      </c>
      <c r="AG270">
        <v>0</v>
      </c>
      <c r="AH270">
        <v>0</v>
      </c>
      <c r="AI270">
        <v>0</v>
      </c>
      <c r="AJ270">
        <v>0</v>
      </c>
      <c r="AK270">
        <v>0</v>
      </c>
      <c r="AL270">
        <v>0</v>
      </c>
      <c r="AM270">
        <v>0</v>
      </c>
      <c r="AN270">
        <v>0</v>
      </c>
      <c r="AO270">
        <v>0</v>
      </c>
      <c r="AP270">
        <v>0</v>
      </c>
      <c r="AQ270">
        <v>0</v>
      </c>
      <c r="AR270">
        <v>0</v>
      </c>
      <c r="AS270">
        <v>0</v>
      </c>
      <c r="AT270">
        <v>0</v>
      </c>
      <c r="AU270">
        <v>0</v>
      </c>
      <c r="AV270">
        <v>0</v>
      </c>
      <c r="AW270">
        <v>0</v>
      </c>
      <c r="AX270">
        <v>0</v>
      </c>
      <c r="AY270">
        <v>0</v>
      </c>
      <c r="AZ270">
        <v>0</v>
      </c>
      <c r="BA270">
        <v>0</v>
      </c>
      <c r="BB270">
        <v>0</v>
      </c>
      <c r="BC270">
        <v>0</v>
      </c>
      <c r="BD270">
        <v>0</v>
      </c>
      <c r="BE270">
        <v>0</v>
      </c>
      <c r="BF270">
        <v>0</v>
      </c>
      <c r="BG270">
        <v>0</v>
      </c>
      <c r="BH270" s="2">
        <v>0</v>
      </c>
      <c r="BI270" s="2">
        <v>0</v>
      </c>
      <c r="BJ270" s="2">
        <v>0</v>
      </c>
    </row>
    <row r="271" spans="1:62" x14ac:dyDescent="0.3">
      <c r="A271" t="s">
        <v>337</v>
      </c>
      <c r="B271">
        <v>0</v>
      </c>
      <c r="C271">
        <v>0</v>
      </c>
      <c r="D271">
        <v>0</v>
      </c>
      <c r="E271">
        <v>0</v>
      </c>
      <c r="F271">
        <v>0</v>
      </c>
      <c r="G271">
        <v>8079.85</v>
      </c>
      <c r="H271">
        <v>6218</v>
      </c>
      <c r="I271">
        <v>4214</v>
      </c>
      <c r="J271">
        <v>2126</v>
      </c>
      <c r="K271">
        <v>0</v>
      </c>
      <c r="L271">
        <v>0</v>
      </c>
      <c r="M271">
        <v>0</v>
      </c>
      <c r="N271">
        <v>0</v>
      </c>
      <c r="O271">
        <v>0</v>
      </c>
      <c r="P271">
        <v>0</v>
      </c>
      <c r="Q271">
        <v>0</v>
      </c>
      <c r="R271">
        <v>0</v>
      </c>
      <c r="S271">
        <v>0</v>
      </c>
      <c r="T271">
        <v>0</v>
      </c>
      <c r="U271">
        <v>0</v>
      </c>
      <c r="V271">
        <v>0</v>
      </c>
      <c r="W271">
        <v>0</v>
      </c>
      <c r="X271">
        <v>0</v>
      </c>
      <c r="Y271">
        <v>0</v>
      </c>
      <c r="Z271">
        <v>0</v>
      </c>
      <c r="AA271">
        <v>0</v>
      </c>
      <c r="AB271">
        <v>0</v>
      </c>
      <c r="AC271">
        <v>0</v>
      </c>
      <c r="AD271">
        <v>0</v>
      </c>
      <c r="AE271">
        <v>0</v>
      </c>
      <c r="AF271">
        <v>0</v>
      </c>
      <c r="AG271">
        <v>0</v>
      </c>
      <c r="AH271">
        <v>0</v>
      </c>
      <c r="AI271">
        <v>0</v>
      </c>
      <c r="AJ271">
        <v>0</v>
      </c>
      <c r="AK271">
        <v>0</v>
      </c>
      <c r="AL271">
        <v>0</v>
      </c>
      <c r="AM271">
        <v>0</v>
      </c>
      <c r="AN271">
        <v>0</v>
      </c>
      <c r="AO271">
        <v>0</v>
      </c>
      <c r="AP271">
        <v>0</v>
      </c>
      <c r="AQ271">
        <v>0</v>
      </c>
      <c r="AR271">
        <v>0</v>
      </c>
      <c r="AS271">
        <v>0</v>
      </c>
      <c r="AT271">
        <v>0</v>
      </c>
      <c r="AU271">
        <v>0</v>
      </c>
      <c r="AV271">
        <v>0</v>
      </c>
      <c r="AW271">
        <v>0</v>
      </c>
      <c r="AX271">
        <v>0</v>
      </c>
      <c r="AY271">
        <v>0</v>
      </c>
      <c r="AZ271">
        <v>0</v>
      </c>
      <c r="BA271">
        <v>0</v>
      </c>
      <c r="BB271">
        <v>0</v>
      </c>
      <c r="BC271">
        <v>0</v>
      </c>
      <c r="BD271">
        <v>0</v>
      </c>
      <c r="BE271">
        <v>0</v>
      </c>
      <c r="BF271">
        <v>0</v>
      </c>
      <c r="BG271">
        <v>0</v>
      </c>
      <c r="BH271" s="2">
        <v>0</v>
      </c>
      <c r="BI271" s="2">
        <v>0</v>
      </c>
      <c r="BJ271" s="2">
        <v>0</v>
      </c>
    </row>
    <row r="272" spans="1:62" x14ac:dyDescent="0.3">
      <c r="A272" t="s">
        <v>338</v>
      </c>
      <c r="B272">
        <v>-8102135</v>
      </c>
      <c r="C272">
        <v>-31520096.91</v>
      </c>
      <c r="D272">
        <v>-24186294</v>
      </c>
      <c r="E272">
        <v>-16349153</v>
      </c>
      <c r="F272">
        <v>-8705149</v>
      </c>
      <c r="G272">
        <v>-17756919.579999998</v>
      </c>
      <c r="H272">
        <v>-10955306</v>
      </c>
      <c r="I272">
        <v>-7134924</v>
      </c>
      <c r="J272">
        <v>-3520489</v>
      </c>
      <c r="K272">
        <v>-16406870.15</v>
      </c>
      <c r="L272">
        <v>-12535126</v>
      </c>
      <c r="M272">
        <v>-8738392</v>
      </c>
      <c r="N272">
        <v>-4282714</v>
      </c>
      <c r="O272">
        <v>-17901725.359999999</v>
      </c>
      <c r="P272">
        <v>-12931060</v>
      </c>
      <c r="Q272">
        <v>-8871964</v>
      </c>
      <c r="R272">
        <v>-5116510</v>
      </c>
      <c r="S272">
        <v>-15771337.130000001</v>
      </c>
      <c r="T272">
        <v>-10863662</v>
      </c>
      <c r="U272">
        <v>-6580215</v>
      </c>
      <c r="V272">
        <v>-3122113</v>
      </c>
      <c r="W272">
        <v>-17038783.800000001</v>
      </c>
      <c r="X272">
        <v>-12891692</v>
      </c>
      <c r="Y272">
        <v>-8486126</v>
      </c>
      <c r="Z272">
        <v>-3317544</v>
      </c>
      <c r="AA272">
        <v>-19308117.309999999</v>
      </c>
      <c r="AB272">
        <v>-13304516</v>
      </c>
      <c r="AC272">
        <v>-8498603</v>
      </c>
      <c r="AD272">
        <v>-4170109</v>
      </c>
      <c r="AE272">
        <v>-17660804.77</v>
      </c>
      <c r="AF272">
        <v>-12401498</v>
      </c>
      <c r="AG272">
        <v>-8049334</v>
      </c>
      <c r="AH272">
        <v>-4525332</v>
      </c>
      <c r="AI272">
        <v>-16402897.720000001</v>
      </c>
      <c r="AJ272">
        <v>-10814238</v>
      </c>
      <c r="AK272">
        <v>-7337186</v>
      </c>
      <c r="AL272">
        <v>-3887071</v>
      </c>
      <c r="AM272">
        <v>-11724731.92</v>
      </c>
      <c r="AN272">
        <v>-8571395</v>
      </c>
      <c r="AO272">
        <v>-4753716</v>
      </c>
      <c r="AP272">
        <v>-2281779</v>
      </c>
      <c r="AQ272">
        <v>-6770300.75</v>
      </c>
      <c r="AR272">
        <v>-4489198</v>
      </c>
      <c r="AS272">
        <v>-2734391</v>
      </c>
      <c r="AT272">
        <v>-1311899</v>
      </c>
      <c r="AU272">
        <v>-4155754.59</v>
      </c>
      <c r="AV272">
        <v>-3303534</v>
      </c>
      <c r="AW272">
        <v>-2155402</v>
      </c>
      <c r="AX272">
        <v>-1130754</v>
      </c>
      <c r="AY272">
        <v>-4259771.6900000004</v>
      </c>
      <c r="AZ272">
        <v>-3183236</v>
      </c>
      <c r="BA272">
        <v>-1884975</v>
      </c>
      <c r="BB272">
        <v>-1045949</v>
      </c>
      <c r="BC272">
        <v>-3902300.17</v>
      </c>
      <c r="BD272">
        <v>-2800265</v>
      </c>
      <c r="BE272">
        <v>-1952860</v>
      </c>
      <c r="BF272">
        <v>-907111</v>
      </c>
      <c r="BG272">
        <v>-3956800</v>
      </c>
      <c r="BH272" s="2">
        <v>-2957638</v>
      </c>
      <c r="BI272" s="2">
        <v>-1941636</v>
      </c>
      <c r="BJ272" s="2">
        <v>-755078</v>
      </c>
    </row>
    <row r="273" spans="1:62" x14ac:dyDescent="0.3">
      <c r="A273" t="s">
        <v>334</v>
      </c>
      <c r="B273">
        <v>-7245479</v>
      </c>
      <c r="C273">
        <v>-25697719.52</v>
      </c>
      <c r="D273">
        <v>-19850291</v>
      </c>
      <c r="E273">
        <v>-13486257</v>
      </c>
      <c r="F273">
        <v>-7934875</v>
      </c>
      <c r="G273">
        <v>-14071553.34</v>
      </c>
      <c r="H273">
        <v>-8913347</v>
      </c>
      <c r="I273">
        <v>-5987030</v>
      </c>
      <c r="J273">
        <v>-2786160</v>
      </c>
      <c r="K273">
        <v>-15387288.289999999</v>
      </c>
      <c r="L273">
        <v>-11796573</v>
      </c>
      <c r="M273">
        <v>-8341863</v>
      </c>
      <c r="N273">
        <v>-4103280</v>
      </c>
      <c r="O273">
        <v>-16837129.879999999</v>
      </c>
      <c r="P273">
        <v>-12227164</v>
      </c>
      <c r="Q273">
        <v>-8388105</v>
      </c>
      <c r="R273">
        <v>-4982672</v>
      </c>
      <c r="S273">
        <v>-14434171.789999999</v>
      </c>
      <c r="T273">
        <v>-10018417</v>
      </c>
      <c r="U273">
        <v>-6210136</v>
      </c>
      <c r="V273">
        <v>-3000897</v>
      </c>
      <c r="W273">
        <v>-15978312.48</v>
      </c>
      <c r="X273">
        <v>-11347975</v>
      </c>
      <c r="Y273">
        <v>-7356388</v>
      </c>
      <c r="Z273">
        <v>-3227274</v>
      </c>
      <c r="AA273">
        <v>-17875623.32</v>
      </c>
      <c r="AB273">
        <v>-12539704</v>
      </c>
      <c r="AC273">
        <v>-8139121</v>
      </c>
      <c r="AD273">
        <v>-3939315</v>
      </c>
      <c r="AE273">
        <v>-16098405.119999999</v>
      </c>
      <c r="AF273">
        <v>-11158676</v>
      </c>
      <c r="AG273">
        <v>-7083183</v>
      </c>
      <c r="AH273">
        <v>-3981116</v>
      </c>
      <c r="AI273">
        <v>-14199863.789999999</v>
      </c>
      <c r="AJ273">
        <v>-9881025</v>
      </c>
      <c r="AK273">
        <v>-6615625</v>
      </c>
      <c r="AL273">
        <v>-3655617</v>
      </c>
      <c r="AM273">
        <v>-11272382.060000001</v>
      </c>
      <c r="AN273">
        <v>-8097989</v>
      </c>
      <c r="AO273">
        <v>-4622305</v>
      </c>
      <c r="AP273">
        <v>-2213509</v>
      </c>
      <c r="AQ273">
        <v>-6346566.4800000004</v>
      </c>
      <c r="AR273">
        <v>-4207268</v>
      </c>
      <c r="AS273">
        <v>-2606397</v>
      </c>
      <c r="AT273">
        <v>-1265836</v>
      </c>
      <c r="AU273">
        <v>-3921465.79</v>
      </c>
      <c r="AV273">
        <v>-3133950</v>
      </c>
      <c r="AW273">
        <v>-2048360</v>
      </c>
      <c r="AX273">
        <v>-1068584</v>
      </c>
      <c r="AY273">
        <v>-4093294.95</v>
      </c>
      <c r="AZ273">
        <v>-3050668</v>
      </c>
      <c r="BA273">
        <v>-1788426</v>
      </c>
      <c r="BB273">
        <v>-983846</v>
      </c>
      <c r="BC273">
        <v>-3674588.87</v>
      </c>
      <c r="BD273">
        <v>-2630796</v>
      </c>
      <c r="BE273">
        <v>-1833343</v>
      </c>
      <c r="BF273">
        <v>-907111</v>
      </c>
      <c r="BG273">
        <v>-3956800</v>
      </c>
      <c r="BH273" s="2">
        <v>-2957638</v>
      </c>
      <c r="BI273" s="2">
        <v>-1941636</v>
      </c>
      <c r="BJ273" s="2">
        <v>-755078</v>
      </c>
    </row>
    <row r="274" spans="1:62" x14ac:dyDescent="0.3">
      <c r="A274" t="s">
        <v>335</v>
      </c>
      <c r="B274">
        <v>-525692</v>
      </c>
      <c r="C274">
        <v>-4062895.8</v>
      </c>
      <c r="D274">
        <v>-3033070</v>
      </c>
      <c r="E274">
        <v>-2345267</v>
      </c>
      <c r="F274">
        <v>-489473</v>
      </c>
      <c r="G274">
        <v>-2278332.31</v>
      </c>
      <c r="H274">
        <v>-1013977</v>
      </c>
      <c r="I274">
        <v>-574076</v>
      </c>
      <c r="J274">
        <v>-419020</v>
      </c>
      <c r="K274">
        <v>-1019581.86</v>
      </c>
      <c r="L274">
        <v>-738553</v>
      </c>
      <c r="M274">
        <v>-396529</v>
      </c>
      <c r="N274">
        <v>-179434</v>
      </c>
      <c r="O274">
        <v>-1064595.48</v>
      </c>
      <c r="P274">
        <v>-703896</v>
      </c>
      <c r="Q274">
        <v>-483859</v>
      </c>
      <c r="R274">
        <v>-133838</v>
      </c>
      <c r="S274">
        <v>-1337165.3400000001</v>
      </c>
      <c r="T274">
        <v>-845245</v>
      </c>
      <c r="U274">
        <v>-370079</v>
      </c>
      <c r="V274">
        <v>-121216</v>
      </c>
      <c r="W274">
        <v>-1060471.32</v>
      </c>
      <c r="X274">
        <v>-1543717</v>
      </c>
      <c r="Y274">
        <v>-1129738</v>
      </c>
      <c r="Z274">
        <v>-90270</v>
      </c>
      <c r="AA274">
        <v>-1432494</v>
      </c>
      <c r="AB274">
        <v>-764812</v>
      </c>
      <c r="AC274">
        <v>-359482</v>
      </c>
      <c r="AD274">
        <v>-230794</v>
      </c>
      <c r="AE274">
        <v>-1562399.66</v>
      </c>
      <c r="AF274">
        <v>-1242822</v>
      </c>
      <c r="AG274">
        <v>-966151</v>
      </c>
      <c r="AH274">
        <v>-544216</v>
      </c>
      <c r="AI274">
        <v>-2203033.9300000002</v>
      </c>
      <c r="AJ274">
        <v>-933213</v>
      </c>
      <c r="AK274">
        <v>-721561</v>
      </c>
      <c r="AL274">
        <v>-231454</v>
      </c>
      <c r="AM274">
        <v>-452349.87</v>
      </c>
      <c r="AN274">
        <v>-473406</v>
      </c>
      <c r="AO274">
        <v>-131411</v>
      </c>
      <c r="AP274">
        <v>-68270</v>
      </c>
      <c r="AQ274">
        <v>-423734.27</v>
      </c>
      <c r="AR274">
        <v>-281930</v>
      </c>
      <c r="AS274">
        <v>-127994</v>
      </c>
      <c r="AT274">
        <v>-46063</v>
      </c>
      <c r="AU274">
        <v>-234288.81</v>
      </c>
      <c r="AV274">
        <v>-169584</v>
      </c>
      <c r="AW274">
        <v>-107042</v>
      </c>
      <c r="AX274">
        <v>-62170</v>
      </c>
      <c r="AY274">
        <v>-166476.75</v>
      </c>
      <c r="AZ274">
        <v>-132568</v>
      </c>
      <c r="BA274">
        <v>-96549</v>
      </c>
      <c r="BB274">
        <v>-62103</v>
      </c>
      <c r="BC274">
        <v>-227711.3</v>
      </c>
      <c r="BD274">
        <v>-169469</v>
      </c>
      <c r="BE274">
        <v>-119517</v>
      </c>
      <c r="BF274">
        <v>0</v>
      </c>
      <c r="BG274">
        <v>0</v>
      </c>
      <c r="BH274" s="2">
        <v>0</v>
      </c>
      <c r="BI274" s="2">
        <v>0</v>
      </c>
      <c r="BJ274" s="2">
        <v>0</v>
      </c>
    </row>
    <row r="275" spans="1:62" x14ac:dyDescent="0.3">
      <c r="A275" t="s">
        <v>336</v>
      </c>
      <c r="B275">
        <v>-166257</v>
      </c>
      <c r="C275">
        <v>-1263844.8</v>
      </c>
      <c r="D275">
        <v>-519183</v>
      </c>
      <c r="E275">
        <v>-37703</v>
      </c>
      <c r="F275">
        <v>-11896</v>
      </c>
      <c r="G275">
        <v>-65825.16</v>
      </c>
      <c r="H275">
        <v>0</v>
      </c>
      <c r="I275">
        <v>0</v>
      </c>
      <c r="J275">
        <v>0</v>
      </c>
      <c r="K275">
        <v>0</v>
      </c>
      <c r="L275">
        <v>0</v>
      </c>
      <c r="M275">
        <v>0</v>
      </c>
      <c r="N275">
        <v>0</v>
      </c>
      <c r="O275">
        <v>0</v>
      </c>
      <c r="P275">
        <v>0</v>
      </c>
      <c r="Q275">
        <v>0</v>
      </c>
      <c r="R275">
        <v>0</v>
      </c>
      <c r="S275">
        <v>0</v>
      </c>
      <c r="T275">
        <v>0</v>
      </c>
      <c r="U275">
        <v>0</v>
      </c>
      <c r="V275">
        <v>0</v>
      </c>
      <c r="W275">
        <v>0</v>
      </c>
      <c r="X275">
        <v>0</v>
      </c>
      <c r="Y275">
        <v>0</v>
      </c>
      <c r="Z275">
        <v>0</v>
      </c>
      <c r="AA275">
        <v>0</v>
      </c>
      <c r="AB275">
        <v>0</v>
      </c>
      <c r="AC275">
        <v>0</v>
      </c>
      <c r="AD275">
        <v>0</v>
      </c>
      <c r="AE275">
        <v>0</v>
      </c>
      <c r="AF275">
        <v>0</v>
      </c>
      <c r="AG275">
        <v>0</v>
      </c>
      <c r="AH275">
        <v>0</v>
      </c>
      <c r="AI275">
        <v>0</v>
      </c>
      <c r="AJ275">
        <v>0</v>
      </c>
      <c r="AK275">
        <v>0</v>
      </c>
      <c r="AL275">
        <v>0</v>
      </c>
      <c r="AM275">
        <v>0</v>
      </c>
      <c r="AN275">
        <v>0</v>
      </c>
      <c r="AO275">
        <v>0</v>
      </c>
      <c r="AP275">
        <v>0</v>
      </c>
      <c r="AQ275">
        <v>0</v>
      </c>
      <c r="AR275">
        <v>0</v>
      </c>
      <c r="AS275">
        <v>0</v>
      </c>
      <c r="AT275">
        <v>0</v>
      </c>
      <c r="AU275">
        <v>0</v>
      </c>
      <c r="AV275">
        <v>0</v>
      </c>
      <c r="AW275">
        <v>0</v>
      </c>
      <c r="AX275">
        <v>0</v>
      </c>
      <c r="AY275">
        <v>0</v>
      </c>
      <c r="AZ275">
        <v>0</v>
      </c>
      <c r="BA275">
        <v>0</v>
      </c>
      <c r="BB275">
        <v>0</v>
      </c>
      <c r="BC275">
        <v>0</v>
      </c>
      <c r="BD275">
        <v>0</v>
      </c>
      <c r="BE275">
        <v>0</v>
      </c>
      <c r="BF275">
        <v>0</v>
      </c>
      <c r="BG275">
        <v>0</v>
      </c>
      <c r="BH275" s="2">
        <v>0</v>
      </c>
      <c r="BI275" s="2">
        <v>0</v>
      </c>
      <c r="BJ275" s="2">
        <v>0</v>
      </c>
    </row>
    <row r="276" spans="1:62" x14ac:dyDescent="0.3">
      <c r="A276" t="s">
        <v>337</v>
      </c>
      <c r="B276">
        <v>-164707</v>
      </c>
      <c r="C276">
        <v>-495636.79</v>
      </c>
      <c r="D276">
        <v>-783750</v>
      </c>
      <c r="E276">
        <v>-479926</v>
      </c>
      <c r="F276">
        <v>-268905</v>
      </c>
      <c r="G276">
        <v>-1341208.77</v>
      </c>
      <c r="H276">
        <v>-1027982</v>
      </c>
      <c r="I276">
        <v>-573818</v>
      </c>
      <c r="J276">
        <v>-315309</v>
      </c>
      <c r="K276">
        <v>0</v>
      </c>
      <c r="L276">
        <v>0</v>
      </c>
      <c r="M276">
        <v>0</v>
      </c>
      <c r="N276">
        <v>0</v>
      </c>
      <c r="O276">
        <v>0</v>
      </c>
      <c r="P276">
        <v>0</v>
      </c>
      <c r="Q276">
        <v>0</v>
      </c>
      <c r="R276">
        <v>0</v>
      </c>
      <c r="S276">
        <v>0</v>
      </c>
      <c r="T276">
        <v>0</v>
      </c>
      <c r="U276">
        <v>0</v>
      </c>
      <c r="V276">
        <v>0</v>
      </c>
      <c r="W276">
        <v>0</v>
      </c>
      <c r="X276">
        <v>0</v>
      </c>
      <c r="Y276">
        <v>0</v>
      </c>
      <c r="Z276">
        <v>0</v>
      </c>
      <c r="AA276">
        <v>0</v>
      </c>
      <c r="AB276">
        <v>0</v>
      </c>
      <c r="AC276">
        <v>0</v>
      </c>
      <c r="AD276">
        <v>0</v>
      </c>
      <c r="AE276">
        <v>0</v>
      </c>
      <c r="AF276">
        <v>0</v>
      </c>
      <c r="AG276">
        <v>0</v>
      </c>
      <c r="AH276">
        <v>0</v>
      </c>
      <c r="AI276">
        <v>0</v>
      </c>
      <c r="AJ276">
        <v>0</v>
      </c>
      <c r="AK276">
        <v>0</v>
      </c>
      <c r="AL276">
        <v>0</v>
      </c>
      <c r="AM276">
        <v>0</v>
      </c>
      <c r="AN276">
        <v>0</v>
      </c>
      <c r="AO276">
        <v>0</v>
      </c>
      <c r="AP276">
        <v>0</v>
      </c>
      <c r="AQ276">
        <v>0</v>
      </c>
      <c r="AR276">
        <v>0</v>
      </c>
      <c r="AS276">
        <v>0</v>
      </c>
      <c r="AT276">
        <v>0</v>
      </c>
      <c r="AU276">
        <v>0</v>
      </c>
      <c r="AV276">
        <v>0</v>
      </c>
      <c r="AW276">
        <v>0</v>
      </c>
      <c r="AX276">
        <v>0</v>
      </c>
      <c r="AY276">
        <v>0</v>
      </c>
      <c r="AZ276">
        <v>0</v>
      </c>
      <c r="BA276">
        <v>0</v>
      </c>
      <c r="BB276">
        <v>0</v>
      </c>
      <c r="BC276">
        <v>0</v>
      </c>
      <c r="BD276">
        <v>0</v>
      </c>
      <c r="BE276">
        <v>0</v>
      </c>
      <c r="BF276">
        <v>0</v>
      </c>
      <c r="BG276">
        <v>0</v>
      </c>
      <c r="BH276" s="2">
        <v>0</v>
      </c>
      <c r="BI276" s="2">
        <v>0</v>
      </c>
      <c r="BJ276" s="2">
        <v>0</v>
      </c>
    </row>
    <row r="277" spans="1:62" x14ac:dyDescent="0.3">
      <c r="A277" t="s">
        <v>339</v>
      </c>
      <c r="B277">
        <v>119207</v>
      </c>
      <c r="C277">
        <v>458989.22</v>
      </c>
      <c r="D277">
        <v>340013</v>
      </c>
      <c r="E277">
        <v>220587</v>
      </c>
      <c r="F277">
        <v>100542</v>
      </c>
      <c r="G277">
        <v>81498.86</v>
      </c>
      <c r="H277">
        <v>237</v>
      </c>
      <c r="I277">
        <v>155</v>
      </c>
      <c r="J277">
        <v>76</v>
      </c>
      <c r="K277">
        <v>299.64</v>
      </c>
      <c r="L277">
        <v>223</v>
      </c>
      <c r="M277">
        <v>150</v>
      </c>
      <c r="N277">
        <v>74</v>
      </c>
      <c r="O277">
        <v>256.41000000000003</v>
      </c>
      <c r="P277">
        <v>185</v>
      </c>
      <c r="Q277">
        <v>125</v>
      </c>
      <c r="R277">
        <v>63</v>
      </c>
      <c r="S277">
        <v>222.72</v>
      </c>
      <c r="T277">
        <v>158</v>
      </c>
      <c r="U277">
        <v>104</v>
      </c>
      <c r="V277">
        <v>51</v>
      </c>
      <c r="W277">
        <v>182.7</v>
      </c>
      <c r="X277">
        <v>134</v>
      </c>
      <c r="Y277">
        <v>90</v>
      </c>
      <c r="Z277">
        <v>46</v>
      </c>
      <c r="AA277">
        <v>163.24</v>
      </c>
      <c r="AB277">
        <v>117</v>
      </c>
      <c r="AC277">
        <v>78</v>
      </c>
      <c r="AD277">
        <v>39</v>
      </c>
      <c r="AE277">
        <v>136.04</v>
      </c>
      <c r="AF277">
        <v>96</v>
      </c>
      <c r="AG277">
        <v>62</v>
      </c>
      <c r="AH277">
        <v>31</v>
      </c>
      <c r="AI277">
        <v>107.46</v>
      </c>
      <c r="AJ277">
        <v>76</v>
      </c>
      <c r="AK277">
        <v>52</v>
      </c>
      <c r="AL277">
        <v>26</v>
      </c>
      <c r="AM277">
        <v>476.7</v>
      </c>
      <c r="AN277">
        <v>451</v>
      </c>
      <c r="AO277">
        <v>430</v>
      </c>
      <c r="AP277">
        <v>19</v>
      </c>
      <c r="AQ277">
        <v>3581.32</v>
      </c>
      <c r="AR277">
        <v>39</v>
      </c>
      <c r="AS277">
        <v>26</v>
      </c>
      <c r="AT277">
        <v>13</v>
      </c>
      <c r="AU277">
        <v>46.31</v>
      </c>
      <c r="AV277">
        <v>31</v>
      </c>
      <c r="AW277">
        <v>21</v>
      </c>
      <c r="AX277">
        <v>10</v>
      </c>
      <c r="AY277">
        <v>37.119999999999997</v>
      </c>
      <c r="AZ277">
        <v>27</v>
      </c>
      <c r="BA277">
        <v>18</v>
      </c>
      <c r="BB277">
        <v>9</v>
      </c>
      <c r="BC277">
        <v>33.74</v>
      </c>
      <c r="BD277">
        <v>24</v>
      </c>
      <c r="BE277">
        <v>16</v>
      </c>
      <c r="BF277">
        <v>9</v>
      </c>
      <c r="BG277">
        <v>1552</v>
      </c>
      <c r="BH277" s="2">
        <v>1535</v>
      </c>
      <c r="BI277" s="2">
        <v>1535</v>
      </c>
      <c r="BJ277" s="2">
        <v>0</v>
      </c>
    </row>
    <row r="278" spans="1:62" x14ac:dyDescent="0.3">
      <c r="A278" t="s">
        <v>340</v>
      </c>
      <c r="B278">
        <v>65079</v>
      </c>
      <c r="C278">
        <v>222412.52</v>
      </c>
      <c r="D278">
        <v>125192</v>
      </c>
      <c r="E278">
        <v>146308</v>
      </c>
      <c r="F278">
        <v>2821</v>
      </c>
      <c r="G278">
        <v>103300.82</v>
      </c>
      <c r="H278">
        <v>59589</v>
      </c>
      <c r="I278">
        <v>24906</v>
      </c>
      <c r="J278">
        <v>22202</v>
      </c>
      <c r="K278">
        <v>163033.15</v>
      </c>
      <c r="L278">
        <v>108618</v>
      </c>
      <c r="M278">
        <v>87421</v>
      </c>
      <c r="N278">
        <v>33502</v>
      </c>
      <c r="O278">
        <v>290846.71999999997</v>
      </c>
      <c r="P278">
        <v>218933</v>
      </c>
      <c r="Q278">
        <v>182191</v>
      </c>
      <c r="R278">
        <v>59464</v>
      </c>
      <c r="S278">
        <v>282408.86</v>
      </c>
      <c r="T278">
        <v>171184</v>
      </c>
      <c r="U278">
        <v>133787</v>
      </c>
      <c r="V278">
        <v>28095</v>
      </c>
      <c r="W278">
        <v>270653.33</v>
      </c>
      <c r="X278">
        <v>195243</v>
      </c>
      <c r="Y278">
        <v>175361</v>
      </c>
      <c r="Z278">
        <v>96473</v>
      </c>
      <c r="AA278">
        <v>197872.78</v>
      </c>
      <c r="AB278">
        <v>115915</v>
      </c>
      <c r="AC278">
        <v>95940</v>
      </c>
      <c r="AD278">
        <v>22118</v>
      </c>
      <c r="AE278">
        <v>207701.42</v>
      </c>
      <c r="AF278">
        <v>144501</v>
      </c>
      <c r="AG278">
        <v>115904</v>
      </c>
      <c r="AH278">
        <v>37795</v>
      </c>
      <c r="AI278">
        <v>241955.11</v>
      </c>
      <c r="AJ278">
        <v>155544</v>
      </c>
      <c r="AK278">
        <v>129251</v>
      </c>
      <c r="AL278">
        <v>59685</v>
      </c>
      <c r="AM278">
        <v>633352.89</v>
      </c>
      <c r="AN278">
        <v>532808</v>
      </c>
      <c r="AO278">
        <v>490915</v>
      </c>
      <c r="AP278">
        <v>148729</v>
      </c>
      <c r="AQ278">
        <v>630750.9</v>
      </c>
      <c r="AR278">
        <v>441686</v>
      </c>
      <c r="AS278">
        <v>305802</v>
      </c>
      <c r="AT278">
        <v>54113</v>
      </c>
      <c r="AU278">
        <v>394536.69</v>
      </c>
      <c r="AV278">
        <v>252536</v>
      </c>
      <c r="AW278">
        <v>178264</v>
      </c>
      <c r="AX278">
        <v>47535</v>
      </c>
      <c r="AY278">
        <v>182653.82</v>
      </c>
      <c r="AZ278">
        <v>127144</v>
      </c>
      <c r="BA278">
        <v>106845</v>
      </c>
      <c r="BB278">
        <v>16426</v>
      </c>
      <c r="BC278">
        <v>150303.67000000001</v>
      </c>
      <c r="BD278">
        <v>95998</v>
      </c>
      <c r="BE278">
        <v>88587</v>
      </c>
      <c r="BF278">
        <v>0</v>
      </c>
      <c r="BG278">
        <v>0</v>
      </c>
      <c r="BH278" s="2">
        <v>0</v>
      </c>
      <c r="BI278" s="2">
        <v>0</v>
      </c>
      <c r="BJ278" s="2">
        <v>0</v>
      </c>
    </row>
    <row r="279" spans="1:62" x14ac:dyDescent="0.3">
      <c r="A279" t="s">
        <v>341</v>
      </c>
      <c r="B279">
        <v>0</v>
      </c>
      <c r="C279">
        <v>0</v>
      </c>
      <c r="D279">
        <v>0</v>
      </c>
      <c r="E279">
        <v>0</v>
      </c>
      <c r="F279">
        <v>0</v>
      </c>
      <c r="G279">
        <v>13165259.380000001</v>
      </c>
      <c r="H279">
        <v>0</v>
      </c>
      <c r="I279">
        <v>0</v>
      </c>
      <c r="J279">
        <v>0</v>
      </c>
      <c r="K279">
        <v>-970288.54</v>
      </c>
      <c r="L279">
        <v>-643002</v>
      </c>
      <c r="M279">
        <v>-387397</v>
      </c>
      <c r="N279">
        <v>-154857</v>
      </c>
      <c r="O279">
        <v>0</v>
      </c>
      <c r="P279">
        <v>0</v>
      </c>
      <c r="Q279">
        <v>0</v>
      </c>
      <c r="R279">
        <v>0</v>
      </c>
      <c r="S279">
        <v>0</v>
      </c>
      <c r="T279">
        <v>0</v>
      </c>
      <c r="U279">
        <v>0</v>
      </c>
      <c r="V279">
        <v>-42275</v>
      </c>
      <c r="W279">
        <v>-1053610.44</v>
      </c>
      <c r="X279">
        <v>0</v>
      </c>
      <c r="Y279">
        <v>0</v>
      </c>
      <c r="Z279">
        <v>-23920</v>
      </c>
      <c r="AA279">
        <v>0</v>
      </c>
      <c r="AB279">
        <v>0</v>
      </c>
      <c r="AC279">
        <v>-180888</v>
      </c>
      <c r="AD279">
        <v>-132736</v>
      </c>
      <c r="AE279">
        <v>0</v>
      </c>
      <c r="AF279">
        <v>0</v>
      </c>
      <c r="AG279">
        <v>0</v>
      </c>
      <c r="AH279">
        <v>0</v>
      </c>
      <c r="AI279">
        <v>0.03</v>
      </c>
      <c r="AJ279">
        <v>0</v>
      </c>
      <c r="AK279">
        <v>0</v>
      </c>
      <c r="AL279">
        <v>0</v>
      </c>
      <c r="AM279">
        <v>-382726.33</v>
      </c>
      <c r="AN279">
        <v>0</v>
      </c>
      <c r="AO279">
        <v>0</v>
      </c>
      <c r="AP279">
        <v>0</v>
      </c>
      <c r="AQ279">
        <v>0.03</v>
      </c>
      <c r="AR279">
        <v>0</v>
      </c>
      <c r="AS279">
        <v>0</v>
      </c>
      <c r="AT279">
        <v>0</v>
      </c>
      <c r="AU279">
        <v>0</v>
      </c>
      <c r="AV279">
        <v>0</v>
      </c>
      <c r="AW279">
        <v>0</v>
      </c>
      <c r="AX279">
        <v>0</v>
      </c>
      <c r="AY279">
        <v>0</v>
      </c>
      <c r="AZ279">
        <v>0</v>
      </c>
      <c r="BA279">
        <v>0</v>
      </c>
      <c r="BB279">
        <v>0</v>
      </c>
      <c r="BC279">
        <v>-0.04</v>
      </c>
      <c r="BD279">
        <v>0</v>
      </c>
      <c r="BE279">
        <v>0</v>
      </c>
      <c r="BF279">
        <v>-63176</v>
      </c>
      <c r="BG279">
        <v>-1009423</v>
      </c>
      <c r="BH279" s="2">
        <v>2105363</v>
      </c>
      <c r="BI279" s="2">
        <v>-330770</v>
      </c>
      <c r="BJ279" s="2">
        <v>-504807</v>
      </c>
    </row>
    <row r="280" spans="1:62" x14ac:dyDescent="0.3">
      <c r="A280" t="s">
        <v>342</v>
      </c>
      <c r="B280">
        <v>-7529333</v>
      </c>
      <c r="C280">
        <v>-30505979.350000001</v>
      </c>
      <c r="D280">
        <v>-23329481</v>
      </c>
      <c r="E280">
        <v>-16058607</v>
      </c>
      <c r="F280">
        <v>-10531753</v>
      </c>
      <c r="G280">
        <v>-2096620.66</v>
      </c>
      <c r="H280">
        <v>-10694143</v>
      </c>
      <c r="I280">
        <v>-6954966</v>
      </c>
      <c r="J280">
        <v>-3392352</v>
      </c>
      <c r="K280">
        <v>-97404501.810000002</v>
      </c>
      <c r="L280">
        <v>-13044803</v>
      </c>
      <c r="M280">
        <v>-8828313</v>
      </c>
      <c r="N280">
        <v>-4173403</v>
      </c>
      <c r="O280">
        <v>-16583560.300000001</v>
      </c>
      <c r="P280">
        <v>-11673898</v>
      </c>
      <c r="Q280">
        <v>-7788295</v>
      </c>
      <c r="R280">
        <v>-5124822</v>
      </c>
      <c r="S280">
        <v>-15353922.949999999</v>
      </c>
      <c r="T280">
        <v>-10601684</v>
      </c>
      <c r="U280">
        <v>-6338621</v>
      </c>
      <c r="V280">
        <v>-3412370</v>
      </c>
      <c r="W280">
        <v>-20382290.989999998</v>
      </c>
      <c r="X280">
        <v>-15196012</v>
      </c>
      <c r="Y280">
        <v>-10861730</v>
      </c>
      <c r="Z280">
        <v>-5856133</v>
      </c>
      <c r="AA280">
        <v>-18794163.34</v>
      </c>
      <c r="AB280">
        <v>-12940369</v>
      </c>
      <c r="AC280">
        <v>-8502554</v>
      </c>
      <c r="AD280">
        <v>-4226906</v>
      </c>
      <c r="AE280">
        <v>-17409311.02</v>
      </c>
      <c r="AF280">
        <v>-12190968</v>
      </c>
      <c r="AG280">
        <v>-7885625</v>
      </c>
      <c r="AH280">
        <v>-4355885</v>
      </c>
      <c r="AI280">
        <v>-15957966.52</v>
      </c>
      <c r="AJ280">
        <v>-10712114</v>
      </c>
      <c r="AK280">
        <v>-7233778</v>
      </c>
      <c r="AL280">
        <v>-3771134</v>
      </c>
      <c r="AM280">
        <v>-191408846.59</v>
      </c>
      <c r="AN280">
        <v>-187952402</v>
      </c>
      <c r="AO280">
        <v>-126867047</v>
      </c>
      <c r="AP280">
        <v>-2637304</v>
      </c>
      <c r="AQ280">
        <v>-8502236.5299999993</v>
      </c>
      <c r="AR280">
        <v>-4375562</v>
      </c>
      <c r="AS280">
        <v>-470286</v>
      </c>
      <c r="AT280">
        <v>-1052029</v>
      </c>
      <c r="AU280">
        <v>-9637814.3300000001</v>
      </c>
      <c r="AV280">
        <v>-5972792</v>
      </c>
      <c r="AW280">
        <v>-2257931</v>
      </c>
      <c r="AX280">
        <v>-1042463</v>
      </c>
      <c r="AY280">
        <v>-3872619.94</v>
      </c>
      <c r="AZ280">
        <v>1097691</v>
      </c>
      <c r="BA280">
        <v>-760703</v>
      </c>
      <c r="BB280">
        <v>-798183</v>
      </c>
      <c r="BC280">
        <v>-5338565.32</v>
      </c>
      <c r="BD280">
        <v>-4017244</v>
      </c>
      <c r="BE280">
        <v>-1461025</v>
      </c>
      <c r="BF280">
        <v>-732716</v>
      </c>
      <c r="BG280">
        <v>-5872673</v>
      </c>
      <c r="BH280" s="2">
        <v>-2876447</v>
      </c>
      <c r="BI280" s="2">
        <v>-2979075</v>
      </c>
      <c r="BJ280" s="2">
        <v>-1594648</v>
      </c>
    </row>
    <row r="281" spans="1:62" x14ac:dyDescent="0.3">
      <c r="A281" t="s">
        <v>343</v>
      </c>
      <c r="B281"/>
      <c r="C281"/>
      <c r="D281"/>
      <c r="E281"/>
      <c r="F281"/>
      <c r="G281"/>
      <c r="H281"/>
      <c r="I281"/>
      <c r="J281"/>
      <c r="K281"/>
      <c r="L281"/>
      <c r="M281"/>
      <c r="N281"/>
      <c r="O281"/>
      <c r="P281"/>
      <c r="Q281"/>
      <c r="R281"/>
      <c r="S281"/>
      <c r="T281"/>
      <c r="U281"/>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c r="BB281"/>
      <c r="BC281"/>
      <c r="BD281"/>
      <c r="BE281"/>
      <c r="BF281"/>
      <c r="BG281"/>
    </row>
    <row r="282" spans="1:62" x14ac:dyDescent="0.3">
      <c r="A282" t="s">
        <v>344</v>
      </c>
      <c r="B282">
        <v>0</v>
      </c>
      <c r="C282">
        <v>-26104000.059999999</v>
      </c>
      <c r="D282">
        <v>-34288151</v>
      </c>
      <c r="E282">
        <v>-21872673</v>
      </c>
      <c r="F282">
        <v>787636</v>
      </c>
      <c r="G282">
        <v>0</v>
      </c>
      <c r="H282">
        <v>13336079</v>
      </c>
      <c r="I282">
        <v>9513247</v>
      </c>
      <c r="J282">
        <v>11566638</v>
      </c>
      <c r="K282">
        <v>-2279128.84</v>
      </c>
      <c r="L282">
        <v>2352526</v>
      </c>
      <c r="M282">
        <v>12532601</v>
      </c>
      <c r="N282">
        <v>377528</v>
      </c>
      <c r="O282">
        <v>-235106</v>
      </c>
      <c r="P282">
        <v>5082417</v>
      </c>
      <c r="Q282">
        <v>120039</v>
      </c>
      <c r="R282">
        <v>0</v>
      </c>
      <c r="S282">
        <v>0</v>
      </c>
      <c r="T282">
        <v>0</v>
      </c>
      <c r="U282">
        <v>0</v>
      </c>
      <c r="V282">
        <v>-3704202</v>
      </c>
      <c r="W282">
        <v>434669.64</v>
      </c>
      <c r="X282">
        <v>0</v>
      </c>
      <c r="Y282">
        <v>0</v>
      </c>
      <c r="Z282">
        <v>1637903</v>
      </c>
      <c r="AA282">
        <v>0</v>
      </c>
      <c r="AB282">
        <v>0</v>
      </c>
      <c r="AC282">
        <v>-3683839</v>
      </c>
      <c r="AD282">
        <v>-5209940</v>
      </c>
      <c r="AE282">
        <v>0</v>
      </c>
      <c r="AF282">
        <v>0</v>
      </c>
      <c r="AG282">
        <v>0</v>
      </c>
      <c r="AH282">
        <v>-9876076</v>
      </c>
      <c r="AI282">
        <v>-120416950.48</v>
      </c>
      <c r="AJ282">
        <v>-129479915</v>
      </c>
      <c r="AK282">
        <v>-127958820</v>
      </c>
      <c r="AL282">
        <v>0</v>
      </c>
      <c r="AM282">
        <v>131043521.70999999</v>
      </c>
      <c r="AN282">
        <v>0</v>
      </c>
      <c r="AO282">
        <v>140509665</v>
      </c>
      <c r="AP282">
        <v>22</v>
      </c>
      <c r="AQ282">
        <v>-2173.4699999999998</v>
      </c>
      <c r="AR282">
        <v>18962</v>
      </c>
      <c r="AS282">
        <v>-1732</v>
      </c>
      <c r="AT282">
        <v>5234</v>
      </c>
      <c r="AU282">
        <v>2173.4699999999998</v>
      </c>
      <c r="AV282">
        <v>48</v>
      </c>
      <c r="AW282">
        <v>39</v>
      </c>
      <c r="AX282">
        <v>3197</v>
      </c>
      <c r="AY282">
        <v>-10212.02</v>
      </c>
      <c r="AZ282">
        <v>-10212</v>
      </c>
      <c r="BA282">
        <v>-10212</v>
      </c>
      <c r="BB282">
        <v>7775</v>
      </c>
      <c r="BC282">
        <v>-157783.47</v>
      </c>
      <c r="BD282">
        <v>-156314</v>
      </c>
      <c r="BE282">
        <v>-64502</v>
      </c>
      <c r="BF282">
        <v>0</v>
      </c>
      <c r="BG282">
        <v>0</v>
      </c>
      <c r="BH282" s="2">
        <v>0</v>
      </c>
      <c r="BI282" s="2">
        <v>0</v>
      </c>
      <c r="BJ282" s="2">
        <v>0</v>
      </c>
    </row>
    <row r="283" spans="1:62" x14ac:dyDescent="0.3">
      <c r="A283" t="s">
        <v>345</v>
      </c>
      <c r="B283">
        <v>0</v>
      </c>
      <c r="C283">
        <v>0</v>
      </c>
      <c r="D283">
        <v>0</v>
      </c>
      <c r="E283">
        <v>0</v>
      </c>
      <c r="F283">
        <v>0</v>
      </c>
      <c r="G283">
        <v>0</v>
      </c>
      <c r="H283">
        <v>0</v>
      </c>
      <c r="I283">
        <v>0</v>
      </c>
      <c r="J283">
        <v>0</v>
      </c>
      <c r="K283">
        <v>-8762.24</v>
      </c>
      <c r="L283">
        <v>-8798</v>
      </c>
      <c r="M283">
        <v>0</v>
      </c>
      <c r="N283">
        <v>0</v>
      </c>
      <c r="O283">
        <v>14902.85</v>
      </c>
      <c r="P283">
        <v>15026</v>
      </c>
      <c r="Q283">
        <v>9480</v>
      </c>
      <c r="R283">
        <v>0</v>
      </c>
      <c r="S283">
        <v>0</v>
      </c>
      <c r="T283">
        <v>0</v>
      </c>
      <c r="U283">
        <v>0</v>
      </c>
      <c r="V283">
        <v>0</v>
      </c>
      <c r="W283">
        <v>0</v>
      </c>
      <c r="X283">
        <v>0</v>
      </c>
      <c r="Y283">
        <v>0</v>
      </c>
      <c r="Z283">
        <v>0</v>
      </c>
      <c r="AA283">
        <v>0</v>
      </c>
      <c r="AB283">
        <v>0</v>
      </c>
      <c r="AC283">
        <v>0</v>
      </c>
      <c r="AD283">
        <v>0</v>
      </c>
      <c r="AE283">
        <v>-2847500.86</v>
      </c>
      <c r="AF283">
        <v>-1288974</v>
      </c>
      <c r="AG283">
        <v>2009467</v>
      </c>
      <c r="AH283">
        <v>0</v>
      </c>
      <c r="AI283">
        <v>0</v>
      </c>
      <c r="AJ283">
        <v>0</v>
      </c>
      <c r="AK283">
        <v>0</v>
      </c>
      <c r="AL283">
        <v>0</v>
      </c>
      <c r="AM283">
        <v>0</v>
      </c>
      <c r="AN283">
        <v>0</v>
      </c>
      <c r="AO283">
        <v>0</v>
      </c>
      <c r="AP283">
        <v>0</v>
      </c>
      <c r="AQ283">
        <v>0</v>
      </c>
      <c r="AR283">
        <v>0</v>
      </c>
      <c r="AS283">
        <v>0</v>
      </c>
      <c r="AT283">
        <v>0</v>
      </c>
      <c r="AU283">
        <v>0</v>
      </c>
      <c r="AV283">
        <v>0</v>
      </c>
      <c r="AW283">
        <v>0</v>
      </c>
      <c r="AX283">
        <v>0</v>
      </c>
      <c r="AY283">
        <v>0</v>
      </c>
      <c r="AZ283">
        <v>0</v>
      </c>
      <c r="BA283">
        <v>0</v>
      </c>
      <c r="BB283">
        <v>0</v>
      </c>
      <c r="BC283">
        <v>0</v>
      </c>
      <c r="BD283">
        <v>0</v>
      </c>
      <c r="BE283">
        <v>0</v>
      </c>
      <c r="BF283">
        <v>0</v>
      </c>
      <c r="BG283">
        <v>0</v>
      </c>
      <c r="BH283" s="2">
        <v>0</v>
      </c>
      <c r="BI283" s="2">
        <v>0</v>
      </c>
      <c r="BJ283" s="2">
        <v>0</v>
      </c>
    </row>
    <row r="284" spans="1:62" x14ac:dyDescent="0.3">
      <c r="A284" t="s">
        <v>346</v>
      </c>
      <c r="B284">
        <v>0</v>
      </c>
      <c r="C284">
        <v>0</v>
      </c>
      <c r="D284">
        <v>0</v>
      </c>
      <c r="E284">
        <v>0</v>
      </c>
      <c r="F284">
        <v>0</v>
      </c>
      <c r="G284">
        <v>0</v>
      </c>
      <c r="H284">
        <v>0</v>
      </c>
      <c r="I284">
        <v>0</v>
      </c>
      <c r="J284">
        <v>0</v>
      </c>
      <c r="K284">
        <v>-8762.24</v>
      </c>
      <c r="L284">
        <v>-8798</v>
      </c>
      <c r="M284">
        <v>0</v>
      </c>
      <c r="N284">
        <v>0</v>
      </c>
      <c r="O284">
        <v>14902.85</v>
      </c>
      <c r="P284">
        <v>15026</v>
      </c>
      <c r="Q284">
        <v>9480</v>
      </c>
      <c r="R284">
        <v>0</v>
      </c>
      <c r="S284">
        <v>0</v>
      </c>
      <c r="T284">
        <v>0</v>
      </c>
      <c r="U284">
        <v>0</v>
      </c>
      <c r="V284">
        <v>0</v>
      </c>
      <c r="W284">
        <v>0</v>
      </c>
      <c r="X284">
        <v>0</v>
      </c>
      <c r="Y284">
        <v>0</v>
      </c>
      <c r="Z284">
        <v>0</v>
      </c>
      <c r="AA284">
        <v>0</v>
      </c>
      <c r="AB284">
        <v>0</v>
      </c>
      <c r="AC284">
        <v>0</v>
      </c>
      <c r="AD284">
        <v>0</v>
      </c>
      <c r="AE284">
        <v>-2847500.86</v>
      </c>
      <c r="AF284">
        <v>-1288974</v>
      </c>
      <c r="AG284">
        <v>2009467</v>
      </c>
      <c r="AH284">
        <v>0</v>
      </c>
      <c r="AI284">
        <v>0</v>
      </c>
      <c r="AJ284">
        <v>0</v>
      </c>
      <c r="AK284">
        <v>0</v>
      </c>
      <c r="AL284">
        <v>0</v>
      </c>
      <c r="AM284">
        <v>0</v>
      </c>
      <c r="AN284">
        <v>0</v>
      </c>
      <c r="AO284">
        <v>0</v>
      </c>
      <c r="AP284">
        <v>0</v>
      </c>
      <c r="AQ284">
        <v>0</v>
      </c>
      <c r="AR284">
        <v>0</v>
      </c>
      <c r="AS284">
        <v>0</v>
      </c>
      <c r="AT284">
        <v>0</v>
      </c>
      <c r="AU284">
        <v>0</v>
      </c>
      <c r="AV284">
        <v>0</v>
      </c>
      <c r="AW284">
        <v>0</v>
      </c>
      <c r="AX284">
        <v>0</v>
      </c>
      <c r="AY284">
        <v>0</v>
      </c>
      <c r="AZ284">
        <v>0</v>
      </c>
      <c r="BA284">
        <v>0</v>
      </c>
      <c r="BB284">
        <v>0</v>
      </c>
      <c r="BC284">
        <v>0</v>
      </c>
      <c r="BD284">
        <v>0</v>
      </c>
      <c r="BE284">
        <v>0</v>
      </c>
      <c r="BF284">
        <v>0</v>
      </c>
      <c r="BG284">
        <v>0</v>
      </c>
      <c r="BH284" s="2">
        <v>0</v>
      </c>
      <c r="BI284" s="2">
        <v>0</v>
      </c>
      <c r="BJ284" s="2">
        <v>0</v>
      </c>
    </row>
    <row r="285" spans="1:62" x14ac:dyDescent="0.3">
      <c r="A285" t="s">
        <v>347</v>
      </c>
      <c r="B285">
        <v>14679614</v>
      </c>
      <c r="C285">
        <v>2410270.27</v>
      </c>
      <c r="D285">
        <v>177142</v>
      </c>
      <c r="E285">
        <v>156142</v>
      </c>
      <c r="F285">
        <v>0</v>
      </c>
      <c r="G285">
        <v>18272275.699999999</v>
      </c>
      <c r="H285">
        <v>3000653</v>
      </c>
      <c r="I285">
        <v>3000640</v>
      </c>
      <c r="J285">
        <v>3000632</v>
      </c>
      <c r="K285">
        <v>79244880.349999994</v>
      </c>
      <c r="L285">
        <v>0</v>
      </c>
      <c r="M285">
        <v>0</v>
      </c>
      <c r="N285">
        <v>0</v>
      </c>
      <c r="O285">
        <v>3068.33</v>
      </c>
      <c r="P285">
        <v>0</v>
      </c>
      <c r="Q285">
        <v>0</v>
      </c>
      <c r="R285">
        <v>0</v>
      </c>
      <c r="S285">
        <v>5002261.01</v>
      </c>
      <c r="T285">
        <v>4846460</v>
      </c>
      <c r="U285">
        <v>2932272</v>
      </c>
      <c r="V285">
        <v>3090673</v>
      </c>
      <c r="W285">
        <v>1821279.37</v>
      </c>
      <c r="X285">
        <v>4616277</v>
      </c>
      <c r="Y285">
        <v>5353149</v>
      </c>
      <c r="Z285">
        <v>930211</v>
      </c>
      <c r="AA285">
        <v>576507.80000000005</v>
      </c>
      <c r="AB285">
        <v>215833</v>
      </c>
      <c r="AC285">
        <v>0</v>
      </c>
      <c r="AD285">
        <v>0</v>
      </c>
      <c r="AE285">
        <v>2000000</v>
      </c>
      <c r="AF285">
        <v>0</v>
      </c>
      <c r="AG285">
        <v>0</v>
      </c>
      <c r="AH285">
        <v>0</v>
      </c>
      <c r="AI285">
        <v>95346925</v>
      </c>
      <c r="AJ285">
        <v>93346925</v>
      </c>
      <c r="AK285">
        <v>93346925</v>
      </c>
      <c r="AL285">
        <v>93408366</v>
      </c>
      <c r="AM285">
        <v>0</v>
      </c>
      <c r="AN285">
        <v>194951094</v>
      </c>
      <c r="AO285">
        <v>0</v>
      </c>
      <c r="AP285">
        <v>0</v>
      </c>
      <c r="AQ285">
        <v>0</v>
      </c>
      <c r="AR285">
        <v>0</v>
      </c>
      <c r="AS285">
        <v>0</v>
      </c>
      <c r="AT285">
        <v>0</v>
      </c>
      <c r="AU285">
        <v>0</v>
      </c>
      <c r="AV285">
        <v>0</v>
      </c>
      <c r="AW285">
        <v>0</v>
      </c>
      <c r="AX285">
        <v>0</v>
      </c>
      <c r="AY285">
        <v>0</v>
      </c>
      <c r="AZ285">
        <v>0</v>
      </c>
      <c r="BA285">
        <v>0</v>
      </c>
      <c r="BB285">
        <v>0</v>
      </c>
      <c r="BC285">
        <v>0</v>
      </c>
      <c r="BD285">
        <v>0</v>
      </c>
      <c r="BE285">
        <v>0</v>
      </c>
      <c r="BF285">
        <v>0</v>
      </c>
      <c r="BG285">
        <v>0</v>
      </c>
      <c r="BH285" s="2">
        <v>84255</v>
      </c>
      <c r="BI285" s="2">
        <v>1322167</v>
      </c>
      <c r="BJ285" s="2">
        <v>111690</v>
      </c>
    </row>
    <row r="286" spans="1:62" x14ac:dyDescent="0.3">
      <c r="A286" t="s">
        <v>348</v>
      </c>
      <c r="B286">
        <v>14677992</v>
      </c>
      <c r="C286">
        <v>45500</v>
      </c>
      <c r="D286">
        <v>21000</v>
      </c>
      <c r="E286">
        <v>0</v>
      </c>
      <c r="F286">
        <v>0</v>
      </c>
      <c r="G286">
        <v>13272275.699999999</v>
      </c>
      <c r="H286">
        <v>0</v>
      </c>
      <c r="I286">
        <v>0</v>
      </c>
      <c r="J286">
        <v>0</v>
      </c>
      <c r="K286">
        <v>0</v>
      </c>
      <c r="L286">
        <v>0</v>
      </c>
      <c r="M286">
        <v>0</v>
      </c>
      <c r="N286">
        <v>0</v>
      </c>
      <c r="O286">
        <v>0</v>
      </c>
      <c r="P286">
        <v>0</v>
      </c>
      <c r="Q286">
        <v>0</v>
      </c>
      <c r="R286">
        <v>0</v>
      </c>
      <c r="S286">
        <v>0</v>
      </c>
      <c r="T286">
        <v>0</v>
      </c>
      <c r="U286">
        <v>0</v>
      </c>
      <c r="V286">
        <v>0</v>
      </c>
      <c r="W286">
        <v>0</v>
      </c>
      <c r="X286">
        <v>2844360</v>
      </c>
      <c r="Y286">
        <v>3616618</v>
      </c>
      <c r="Z286">
        <v>0</v>
      </c>
      <c r="AA286">
        <v>0</v>
      </c>
      <c r="AB286">
        <v>0</v>
      </c>
      <c r="AC286">
        <v>0</v>
      </c>
      <c r="AD286">
        <v>0</v>
      </c>
      <c r="AE286">
        <v>0</v>
      </c>
      <c r="AF286">
        <v>0</v>
      </c>
      <c r="AG286">
        <v>0</v>
      </c>
      <c r="AH286">
        <v>0</v>
      </c>
      <c r="AI286">
        <v>0</v>
      </c>
      <c r="AJ286">
        <v>0</v>
      </c>
      <c r="AK286">
        <v>0</v>
      </c>
      <c r="AL286">
        <v>61441</v>
      </c>
      <c r="AM286">
        <v>0</v>
      </c>
      <c r="AN286">
        <v>194951094</v>
      </c>
      <c r="AO286">
        <v>0</v>
      </c>
      <c r="AP286">
        <v>0</v>
      </c>
      <c r="AQ286">
        <v>0</v>
      </c>
      <c r="AR286">
        <v>0</v>
      </c>
      <c r="AS286">
        <v>0</v>
      </c>
      <c r="AT286">
        <v>0</v>
      </c>
      <c r="AU286">
        <v>0</v>
      </c>
      <c r="AV286">
        <v>0</v>
      </c>
      <c r="AW286">
        <v>0</v>
      </c>
      <c r="AX286">
        <v>0</v>
      </c>
      <c r="AY286">
        <v>0</v>
      </c>
      <c r="AZ286">
        <v>0</v>
      </c>
      <c r="BA286">
        <v>0</v>
      </c>
      <c r="BB286">
        <v>0</v>
      </c>
      <c r="BC286">
        <v>0</v>
      </c>
      <c r="BD286">
        <v>0</v>
      </c>
      <c r="BE286">
        <v>0</v>
      </c>
      <c r="BF286">
        <v>0</v>
      </c>
      <c r="BG286">
        <v>0</v>
      </c>
      <c r="BH286" s="2">
        <v>0</v>
      </c>
      <c r="BI286" s="2">
        <v>0</v>
      </c>
      <c r="BJ286" s="2">
        <v>0</v>
      </c>
    </row>
    <row r="287" spans="1:62" x14ac:dyDescent="0.3">
      <c r="A287" t="s">
        <v>349</v>
      </c>
      <c r="B287">
        <v>14677992</v>
      </c>
      <c r="C287">
        <v>0</v>
      </c>
      <c r="D287">
        <v>0</v>
      </c>
      <c r="E287">
        <v>0</v>
      </c>
      <c r="F287">
        <v>0</v>
      </c>
      <c r="G287">
        <v>13272275.699999999</v>
      </c>
      <c r="H287">
        <v>0</v>
      </c>
      <c r="I287">
        <v>0</v>
      </c>
      <c r="J287">
        <v>0</v>
      </c>
      <c r="K287">
        <v>0</v>
      </c>
      <c r="L287">
        <v>0</v>
      </c>
      <c r="M287">
        <v>0</v>
      </c>
      <c r="N287">
        <v>0</v>
      </c>
      <c r="O287">
        <v>0</v>
      </c>
      <c r="P287">
        <v>0</v>
      </c>
      <c r="Q287">
        <v>0</v>
      </c>
      <c r="R287">
        <v>0</v>
      </c>
      <c r="S287">
        <v>0</v>
      </c>
      <c r="T287">
        <v>0</v>
      </c>
      <c r="U287">
        <v>0</v>
      </c>
      <c r="V287">
        <v>0</v>
      </c>
      <c r="W287">
        <v>0</v>
      </c>
      <c r="X287">
        <v>2844360</v>
      </c>
      <c r="Y287">
        <v>3616618</v>
      </c>
      <c r="Z287">
        <v>0</v>
      </c>
      <c r="AA287">
        <v>0</v>
      </c>
      <c r="AB287">
        <v>0</v>
      </c>
      <c r="AC287">
        <v>0</v>
      </c>
      <c r="AD287">
        <v>0</v>
      </c>
      <c r="AE287">
        <v>0</v>
      </c>
      <c r="AF287">
        <v>0</v>
      </c>
      <c r="AG287">
        <v>0</v>
      </c>
      <c r="AH287">
        <v>0</v>
      </c>
      <c r="AI287">
        <v>0</v>
      </c>
      <c r="AJ287">
        <v>0</v>
      </c>
      <c r="AK287">
        <v>0</v>
      </c>
      <c r="AL287">
        <v>61441</v>
      </c>
      <c r="AM287">
        <v>0</v>
      </c>
      <c r="AN287">
        <v>194951094</v>
      </c>
      <c r="AO287">
        <v>0</v>
      </c>
      <c r="AP287">
        <v>0</v>
      </c>
      <c r="AQ287">
        <v>0</v>
      </c>
      <c r="AR287">
        <v>0</v>
      </c>
      <c r="AS287">
        <v>0</v>
      </c>
      <c r="AT287">
        <v>0</v>
      </c>
      <c r="AU287">
        <v>0</v>
      </c>
      <c r="AV287">
        <v>0</v>
      </c>
      <c r="AW287">
        <v>0</v>
      </c>
      <c r="AX287">
        <v>0</v>
      </c>
      <c r="AY287">
        <v>0</v>
      </c>
      <c r="AZ287">
        <v>0</v>
      </c>
      <c r="BA287">
        <v>0</v>
      </c>
      <c r="BB287">
        <v>0</v>
      </c>
      <c r="BC287">
        <v>0</v>
      </c>
      <c r="BD287">
        <v>0</v>
      </c>
      <c r="BE287">
        <v>0</v>
      </c>
      <c r="BF287">
        <v>0</v>
      </c>
      <c r="BG287">
        <v>0</v>
      </c>
      <c r="BH287" s="2">
        <v>0</v>
      </c>
      <c r="BI287" s="2">
        <v>0</v>
      </c>
      <c r="BJ287" s="2">
        <v>0</v>
      </c>
    </row>
    <row r="288" spans="1:62" x14ac:dyDescent="0.3">
      <c r="A288" t="s">
        <v>350</v>
      </c>
      <c r="B288">
        <v>0</v>
      </c>
      <c r="C288">
        <v>45500</v>
      </c>
      <c r="D288">
        <v>21000</v>
      </c>
      <c r="E288">
        <v>0</v>
      </c>
      <c r="F288">
        <v>0</v>
      </c>
      <c r="G288">
        <v>0</v>
      </c>
      <c r="H288">
        <v>0</v>
      </c>
      <c r="I288">
        <v>0</v>
      </c>
      <c r="J288">
        <v>0</v>
      </c>
      <c r="K288">
        <v>0</v>
      </c>
      <c r="L288">
        <v>0</v>
      </c>
      <c r="M288">
        <v>0</v>
      </c>
      <c r="N288">
        <v>0</v>
      </c>
      <c r="O288">
        <v>0</v>
      </c>
      <c r="P288">
        <v>0</v>
      </c>
      <c r="Q288">
        <v>0</v>
      </c>
      <c r="R288">
        <v>0</v>
      </c>
      <c r="S288">
        <v>0</v>
      </c>
      <c r="T288">
        <v>0</v>
      </c>
      <c r="U288">
        <v>0</v>
      </c>
      <c r="V288">
        <v>0</v>
      </c>
      <c r="W288">
        <v>0</v>
      </c>
      <c r="X288">
        <v>0</v>
      </c>
      <c r="Y288">
        <v>0</v>
      </c>
      <c r="Z288">
        <v>0</v>
      </c>
      <c r="AA288">
        <v>0</v>
      </c>
      <c r="AB288">
        <v>0</v>
      </c>
      <c r="AC288">
        <v>0</v>
      </c>
      <c r="AD288">
        <v>0</v>
      </c>
      <c r="AE288">
        <v>0</v>
      </c>
      <c r="AF288">
        <v>0</v>
      </c>
      <c r="AG288">
        <v>0</v>
      </c>
      <c r="AH288">
        <v>0</v>
      </c>
      <c r="AI288">
        <v>0</v>
      </c>
      <c r="AJ288">
        <v>0</v>
      </c>
      <c r="AK288">
        <v>0</v>
      </c>
      <c r="AL288">
        <v>0</v>
      </c>
      <c r="AM288">
        <v>0</v>
      </c>
      <c r="AN288">
        <v>0</v>
      </c>
      <c r="AO288">
        <v>0</v>
      </c>
      <c r="AP288">
        <v>0</v>
      </c>
      <c r="AQ288">
        <v>0</v>
      </c>
      <c r="AR288">
        <v>0</v>
      </c>
      <c r="AS288">
        <v>0</v>
      </c>
      <c r="AT288">
        <v>0</v>
      </c>
      <c r="AU288">
        <v>0</v>
      </c>
      <c r="AV288">
        <v>0</v>
      </c>
      <c r="AW288">
        <v>0</v>
      </c>
      <c r="AX288">
        <v>0</v>
      </c>
      <c r="AY288">
        <v>0</v>
      </c>
      <c r="AZ288">
        <v>0</v>
      </c>
      <c r="BA288">
        <v>0</v>
      </c>
      <c r="BB288">
        <v>0</v>
      </c>
      <c r="BC288">
        <v>0</v>
      </c>
      <c r="BD288">
        <v>0</v>
      </c>
      <c r="BE288">
        <v>0</v>
      </c>
      <c r="BF288">
        <v>0</v>
      </c>
      <c r="BG288">
        <v>0</v>
      </c>
      <c r="BH288" s="2">
        <v>0</v>
      </c>
      <c r="BI288" s="2">
        <v>0</v>
      </c>
      <c r="BJ288" s="2">
        <v>0</v>
      </c>
    </row>
    <row r="289" spans="1:62" x14ac:dyDescent="0.3">
      <c r="A289" t="s">
        <v>351</v>
      </c>
      <c r="B289">
        <v>1622</v>
      </c>
      <c r="C289">
        <v>2364770.27</v>
      </c>
      <c r="D289">
        <v>156142</v>
      </c>
      <c r="E289">
        <v>156142</v>
      </c>
      <c r="F289">
        <v>0</v>
      </c>
      <c r="G289">
        <v>5000000</v>
      </c>
      <c r="H289">
        <v>3000653</v>
      </c>
      <c r="I289">
        <v>3000640</v>
      </c>
      <c r="J289">
        <v>3000632</v>
      </c>
      <c r="K289">
        <v>79244880.349999994</v>
      </c>
      <c r="L289">
        <v>0</v>
      </c>
      <c r="M289">
        <v>0</v>
      </c>
      <c r="N289">
        <v>0</v>
      </c>
      <c r="O289">
        <v>3068.33</v>
      </c>
      <c r="P289">
        <v>0</v>
      </c>
      <c r="Q289">
        <v>0</v>
      </c>
      <c r="R289">
        <v>0</v>
      </c>
      <c r="S289">
        <v>5002261.01</v>
      </c>
      <c r="T289">
        <v>4846460</v>
      </c>
      <c r="U289">
        <v>2932272</v>
      </c>
      <c r="V289">
        <v>3090673</v>
      </c>
      <c r="W289">
        <v>1821279.37</v>
      </c>
      <c r="X289">
        <v>1771917</v>
      </c>
      <c r="Y289">
        <v>1736531</v>
      </c>
      <c r="Z289">
        <v>930211</v>
      </c>
      <c r="AA289">
        <v>576507.80000000005</v>
      </c>
      <c r="AB289">
        <v>215833</v>
      </c>
      <c r="AC289">
        <v>0</v>
      </c>
      <c r="AD289">
        <v>0</v>
      </c>
      <c r="AE289">
        <v>2000000</v>
      </c>
      <c r="AF289">
        <v>0</v>
      </c>
      <c r="AG289">
        <v>0</v>
      </c>
      <c r="AH289">
        <v>0</v>
      </c>
      <c r="AI289">
        <v>95346925</v>
      </c>
      <c r="AJ289">
        <v>93346925</v>
      </c>
      <c r="AK289">
        <v>93346925</v>
      </c>
      <c r="AL289">
        <v>93346925</v>
      </c>
      <c r="AM289">
        <v>0</v>
      </c>
      <c r="AN289">
        <v>0</v>
      </c>
      <c r="AO289">
        <v>0</v>
      </c>
      <c r="AP289">
        <v>0</v>
      </c>
      <c r="AQ289">
        <v>0</v>
      </c>
      <c r="AR289">
        <v>0</v>
      </c>
      <c r="AS289">
        <v>0</v>
      </c>
      <c r="AT289">
        <v>0</v>
      </c>
      <c r="AU289">
        <v>0</v>
      </c>
      <c r="AV289">
        <v>0</v>
      </c>
      <c r="AW289">
        <v>0</v>
      </c>
      <c r="AX289">
        <v>0</v>
      </c>
      <c r="AY289">
        <v>0</v>
      </c>
      <c r="AZ289">
        <v>0</v>
      </c>
      <c r="BA289">
        <v>0</v>
      </c>
      <c r="BB289">
        <v>0</v>
      </c>
      <c r="BC289">
        <v>0</v>
      </c>
      <c r="BD289">
        <v>0</v>
      </c>
      <c r="BE289">
        <v>0</v>
      </c>
      <c r="BF289">
        <v>0</v>
      </c>
      <c r="BG289">
        <v>0</v>
      </c>
      <c r="BH289" s="2">
        <v>84255</v>
      </c>
      <c r="BI289" s="2">
        <v>1322167</v>
      </c>
      <c r="BJ289" s="2">
        <v>111690</v>
      </c>
    </row>
    <row r="290" spans="1:62" x14ac:dyDescent="0.3">
      <c r="A290" t="s">
        <v>352</v>
      </c>
      <c r="B290">
        <v>1622</v>
      </c>
      <c r="C290">
        <v>2364770.27</v>
      </c>
      <c r="D290">
        <v>156142</v>
      </c>
      <c r="E290">
        <v>156142</v>
      </c>
      <c r="F290">
        <v>0</v>
      </c>
      <c r="G290">
        <v>5000000</v>
      </c>
      <c r="H290">
        <v>3000653</v>
      </c>
      <c r="I290">
        <v>3000640</v>
      </c>
      <c r="J290">
        <v>3000632</v>
      </c>
      <c r="K290">
        <v>79244880.349999994</v>
      </c>
      <c r="L290">
        <v>0</v>
      </c>
      <c r="M290">
        <v>0</v>
      </c>
      <c r="N290">
        <v>0</v>
      </c>
      <c r="O290">
        <v>3068.33</v>
      </c>
      <c r="P290">
        <v>0</v>
      </c>
      <c r="Q290">
        <v>0</v>
      </c>
      <c r="R290">
        <v>0</v>
      </c>
      <c r="S290">
        <v>5002261.01</v>
      </c>
      <c r="T290">
        <v>4846460</v>
      </c>
      <c r="U290">
        <v>2932272</v>
      </c>
      <c r="V290">
        <v>3090673</v>
      </c>
      <c r="W290">
        <v>1821279.37</v>
      </c>
      <c r="X290">
        <v>1771917</v>
      </c>
      <c r="Y290">
        <v>1736531</v>
      </c>
      <c r="Z290">
        <v>930211</v>
      </c>
      <c r="AA290">
        <v>0</v>
      </c>
      <c r="AB290">
        <v>0</v>
      </c>
      <c r="AC290">
        <v>0</v>
      </c>
      <c r="AD290">
        <v>0</v>
      </c>
      <c r="AE290">
        <v>2000000</v>
      </c>
      <c r="AF290">
        <v>0</v>
      </c>
      <c r="AG290">
        <v>0</v>
      </c>
      <c r="AH290">
        <v>0</v>
      </c>
      <c r="AI290">
        <v>95346925</v>
      </c>
      <c r="AJ290">
        <v>0</v>
      </c>
      <c r="AK290">
        <v>0</v>
      </c>
      <c r="AL290">
        <v>0</v>
      </c>
      <c r="AM290">
        <v>0</v>
      </c>
      <c r="AN290">
        <v>0</v>
      </c>
      <c r="AO290">
        <v>0</v>
      </c>
      <c r="AP290">
        <v>0</v>
      </c>
      <c r="AQ290">
        <v>0</v>
      </c>
      <c r="AR290">
        <v>0</v>
      </c>
      <c r="AS290">
        <v>0</v>
      </c>
      <c r="AT290">
        <v>0</v>
      </c>
      <c r="AU290">
        <v>0</v>
      </c>
      <c r="AV290">
        <v>0</v>
      </c>
      <c r="AW290">
        <v>0</v>
      </c>
      <c r="AX290">
        <v>0</v>
      </c>
      <c r="AY290">
        <v>0</v>
      </c>
      <c r="AZ290">
        <v>0</v>
      </c>
      <c r="BA290">
        <v>0</v>
      </c>
      <c r="BB290">
        <v>0</v>
      </c>
      <c r="BC290">
        <v>0</v>
      </c>
      <c r="BD290">
        <v>0</v>
      </c>
      <c r="BE290">
        <v>0</v>
      </c>
      <c r="BF290">
        <v>0</v>
      </c>
      <c r="BG290">
        <v>0</v>
      </c>
      <c r="BH290" s="2">
        <v>0</v>
      </c>
      <c r="BI290" s="2">
        <v>1231092</v>
      </c>
      <c r="BJ290" s="2">
        <v>0</v>
      </c>
    </row>
    <row r="291" spans="1:62" x14ac:dyDescent="0.3">
      <c r="A291" t="s">
        <v>353</v>
      </c>
      <c r="B291">
        <v>0</v>
      </c>
      <c r="C291">
        <v>0</v>
      </c>
      <c r="D291">
        <v>0</v>
      </c>
      <c r="E291">
        <v>0</v>
      </c>
      <c r="F291">
        <v>0</v>
      </c>
      <c r="G291">
        <v>0</v>
      </c>
      <c r="H291">
        <v>0</v>
      </c>
      <c r="I291">
        <v>0</v>
      </c>
      <c r="J291">
        <v>0</v>
      </c>
      <c r="K291">
        <v>0</v>
      </c>
      <c r="L291">
        <v>0</v>
      </c>
      <c r="M291">
        <v>0</v>
      </c>
      <c r="N291">
        <v>0</v>
      </c>
      <c r="O291">
        <v>0</v>
      </c>
      <c r="P291">
        <v>0</v>
      </c>
      <c r="Q291">
        <v>0</v>
      </c>
      <c r="R291">
        <v>0</v>
      </c>
      <c r="S291">
        <v>0</v>
      </c>
      <c r="T291">
        <v>0</v>
      </c>
      <c r="U291">
        <v>0</v>
      </c>
      <c r="V291">
        <v>0</v>
      </c>
      <c r="W291">
        <v>0</v>
      </c>
      <c r="X291">
        <v>0</v>
      </c>
      <c r="Y291">
        <v>0</v>
      </c>
      <c r="Z291">
        <v>0</v>
      </c>
      <c r="AA291">
        <v>0</v>
      </c>
      <c r="AB291">
        <v>0</v>
      </c>
      <c r="AC291">
        <v>0</v>
      </c>
      <c r="AD291">
        <v>0</v>
      </c>
      <c r="AE291">
        <v>0</v>
      </c>
      <c r="AF291">
        <v>0</v>
      </c>
      <c r="AG291">
        <v>0</v>
      </c>
      <c r="AH291">
        <v>0</v>
      </c>
      <c r="AI291">
        <v>0</v>
      </c>
      <c r="AJ291">
        <v>0</v>
      </c>
      <c r="AK291">
        <v>0</v>
      </c>
      <c r="AL291">
        <v>0</v>
      </c>
      <c r="AM291">
        <v>0</v>
      </c>
      <c r="AN291">
        <v>0</v>
      </c>
      <c r="AO291">
        <v>0</v>
      </c>
      <c r="AP291">
        <v>0</v>
      </c>
      <c r="AQ291">
        <v>0</v>
      </c>
      <c r="AR291">
        <v>0</v>
      </c>
      <c r="AS291">
        <v>0</v>
      </c>
      <c r="AT291">
        <v>0</v>
      </c>
      <c r="AU291">
        <v>0</v>
      </c>
      <c r="AV291">
        <v>0</v>
      </c>
      <c r="AW291">
        <v>0</v>
      </c>
      <c r="AX291">
        <v>0</v>
      </c>
      <c r="AY291">
        <v>0</v>
      </c>
      <c r="AZ291">
        <v>0</v>
      </c>
      <c r="BA291">
        <v>0</v>
      </c>
      <c r="BB291">
        <v>0</v>
      </c>
      <c r="BC291">
        <v>0</v>
      </c>
      <c r="BD291">
        <v>0</v>
      </c>
      <c r="BE291">
        <v>0</v>
      </c>
      <c r="BF291">
        <v>0</v>
      </c>
      <c r="BG291">
        <v>0</v>
      </c>
      <c r="BH291" s="2">
        <v>84255</v>
      </c>
      <c r="BI291" s="2">
        <v>91075</v>
      </c>
      <c r="BJ291" s="2">
        <v>111690</v>
      </c>
    </row>
    <row r="292" spans="1:62" x14ac:dyDescent="0.3">
      <c r="A292" t="s">
        <v>354</v>
      </c>
      <c r="B292">
        <v>0</v>
      </c>
      <c r="C292">
        <v>0</v>
      </c>
      <c r="D292">
        <v>0</v>
      </c>
      <c r="E292">
        <v>0</v>
      </c>
      <c r="F292">
        <v>0</v>
      </c>
      <c r="G292">
        <v>0</v>
      </c>
      <c r="H292">
        <v>0</v>
      </c>
      <c r="I292">
        <v>0</v>
      </c>
      <c r="J292">
        <v>0</v>
      </c>
      <c r="K292">
        <v>0</v>
      </c>
      <c r="L292">
        <v>0</v>
      </c>
      <c r="M292">
        <v>0</v>
      </c>
      <c r="N292">
        <v>0</v>
      </c>
      <c r="O292">
        <v>0</v>
      </c>
      <c r="P292">
        <v>0</v>
      </c>
      <c r="Q292">
        <v>0</v>
      </c>
      <c r="R292">
        <v>0</v>
      </c>
      <c r="S292">
        <v>0</v>
      </c>
      <c r="T292">
        <v>0</v>
      </c>
      <c r="U292">
        <v>0</v>
      </c>
      <c r="V292">
        <v>0</v>
      </c>
      <c r="W292">
        <v>0</v>
      </c>
      <c r="X292">
        <v>0</v>
      </c>
      <c r="Y292">
        <v>0</v>
      </c>
      <c r="Z292">
        <v>0</v>
      </c>
      <c r="AA292">
        <v>576507.80000000005</v>
      </c>
      <c r="AB292">
        <v>215833</v>
      </c>
      <c r="AC292">
        <v>0</v>
      </c>
      <c r="AD292">
        <v>0</v>
      </c>
      <c r="AE292">
        <v>0</v>
      </c>
      <c r="AF292">
        <v>0</v>
      </c>
      <c r="AG292">
        <v>0</v>
      </c>
      <c r="AH292">
        <v>0</v>
      </c>
      <c r="AI292">
        <v>0</v>
      </c>
      <c r="AJ292">
        <v>93346925</v>
      </c>
      <c r="AK292">
        <v>93346925</v>
      </c>
      <c r="AL292">
        <v>93346925</v>
      </c>
      <c r="AM292">
        <v>0</v>
      </c>
      <c r="AN292">
        <v>0</v>
      </c>
      <c r="AO292">
        <v>0</v>
      </c>
      <c r="AP292">
        <v>0</v>
      </c>
      <c r="AQ292">
        <v>0</v>
      </c>
      <c r="AR292">
        <v>0</v>
      </c>
      <c r="AS292">
        <v>0</v>
      </c>
      <c r="AT292">
        <v>0</v>
      </c>
      <c r="AU292">
        <v>0</v>
      </c>
      <c r="AV292">
        <v>0</v>
      </c>
      <c r="AW292">
        <v>0</v>
      </c>
      <c r="AX292">
        <v>0</v>
      </c>
      <c r="AY292">
        <v>0</v>
      </c>
      <c r="AZ292">
        <v>0</v>
      </c>
      <c r="BA292">
        <v>0</v>
      </c>
      <c r="BB292">
        <v>0</v>
      </c>
      <c r="BC292">
        <v>0</v>
      </c>
      <c r="BD292">
        <v>0</v>
      </c>
      <c r="BE292">
        <v>0</v>
      </c>
      <c r="BF292">
        <v>0</v>
      </c>
      <c r="BG292">
        <v>0</v>
      </c>
      <c r="BH292" s="2">
        <v>0</v>
      </c>
      <c r="BI292" s="2">
        <v>0</v>
      </c>
      <c r="BJ292" s="2">
        <v>0</v>
      </c>
    </row>
    <row r="293" spans="1:62" x14ac:dyDescent="0.3">
      <c r="A293" t="s">
        <v>355</v>
      </c>
      <c r="B293">
        <v>-34828773</v>
      </c>
      <c r="C293">
        <v>-24636305.379999999</v>
      </c>
      <c r="D293">
        <v>-313915</v>
      </c>
      <c r="E293">
        <v>-313726</v>
      </c>
      <c r="F293">
        <v>-722</v>
      </c>
      <c r="G293">
        <v>-89193810.790000007</v>
      </c>
      <c r="H293">
        <v>-89017034</v>
      </c>
      <c r="I293">
        <v>-87008145</v>
      </c>
      <c r="J293">
        <v>-24565382</v>
      </c>
      <c r="K293">
        <v>-255785.13</v>
      </c>
      <c r="L293">
        <v>-71134</v>
      </c>
      <c r="M293">
        <v>-66730</v>
      </c>
      <c r="N293">
        <v>-959</v>
      </c>
      <c r="O293">
        <v>-86993.81</v>
      </c>
      <c r="P293">
        <v>-21908</v>
      </c>
      <c r="Q293">
        <v>-22647</v>
      </c>
      <c r="R293">
        <v>-2903145</v>
      </c>
      <c r="S293">
        <v>-2790541.2</v>
      </c>
      <c r="T293">
        <v>-896362</v>
      </c>
      <c r="U293">
        <v>-820978</v>
      </c>
      <c r="V293">
        <v>0</v>
      </c>
      <c r="W293">
        <v>0</v>
      </c>
      <c r="X293">
        <v>0</v>
      </c>
      <c r="Y293">
        <v>0</v>
      </c>
      <c r="Z293">
        <v>0</v>
      </c>
      <c r="AA293">
        <v>-8367065.4100000001</v>
      </c>
      <c r="AB293">
        <v>-7005993</v>
      </c>
      <c r="AC293">
        <v>0</v>
      </c>
      <c r="AD293">
        <v>0</v>
      </c>
      <c r="AE293">
        <v>-41215130.600000001</v>
      </c>
      <c r="AF293">
        <v>-41215131</v>
      </c>
      <c r="AG293">
        <v>-41215131</v>
      </c>
      <c r="AH293">
        <v>-20614250</v>
      </c>
      <c r="AI293">
        <v>-52131794.399999999</v>
      </c>
      <c r="AJ293">
        <v>-41517544</v>
      </c>
      <c r="AK293">
        <v>-614250</v>
      </c>
      <c r="AL293">
        <v>-131976646</v>
      </c>
      <c r="AM293">
        <v>0</v>
      </c>
      <c r="AN293">
        <v>-13027341</v>
      </c>
      <c r="AO293">
        <v>0</v>
      </c>
      <c r="AP293">
        <v>0</v>
      </c>
      <c r="AQ293">
        <v>0</v>
      </c>
      <c r="AR293">
        <v>0</v>
      </c>
      <c r="AS293">
        <v>0</v>
      </c>
      <c r="AT293">
        <v>0</v>
      </c>
      <c r="AU293">
        <v>0</v>
      </c>
      <c r="AV293">
        <v>0</v>
      </c>
      <c r="AW293">
        <v>0</v>
      </c>
      <c r="AX293">
        <v>0</v>
      </c>
      <c r="AY293">
        <v>0</v>
      </c>
      <c r="AZ293">
        <v>0</v>
      </c>
      <c r="BA293">
        <v>0</v>
      </c>
      <c r="BB293">
        <v>0</v>
      </c>
      <c r="BC293">
        <v>0</v>
      </c>
      <c r="BD293">
        <v>0</v>
      </c>
      <c r="BE293">
        <v>0</v>
      </c>
      <c r="BF293">
        <v>-10666</v>
      </c>
      <c r="BG293">
        <v>-1882516</v>
      </c>
      <c r="BH293" s="2">
        <v>-1420490</v>
      </c>
      <c r="BI293" s="2">
        <v>0</v>
      </c>
      <c r="BJ293" s="2">
        <v>-317465</v>
      </c>
    </row>
    <row r="294" spans="1:62" x14ac:dyDescent="0.3">
      <c r="A294" t="s">
        <v>356</v>
      </c>
      <c r="B294">
        <v>-45500</v>
      </c>
      <c r="C294">
        <v>0</v>
      </c>
      <c r="D294">
        <v>0</v>
      </c>
      <c r="E294">
        <v>0</v>
      </c>
      <c r="F294">
        <v>0</v>
      </c>
      <c r="G294">
        <v>-6007.42</v>
      </c>
      <c r="H294">
        <v>-6302</v>
      </c>
      <c r="I294">
        <v>-6161</v>
      </c>
      <c r="J294">
        <v>0</v>
      </c>
      <c r="K294">
        <v>0</v>
      </c>
      <c r="L294">
        <v>0</v>
      </c>
      <c r="M294">
        <v>0</v>
      </c>
      <c r="N294">
        <v>0</v>
      </c>
      <c r="O294">
        <v>0</v>
      </c>
      <c r="P294">
        <v>0</v>
      </c>
      <c r="Q294">
        <v>0</v>
      </c>
      <c r="R294">
        <v>-2903003</v>
      </c>
      <c r="S294">
        <v>-742946.1</v>
      </c>
      <c r="T294">
        <v>-896362</v>
      </c>
      <c r="U294">
        <v>-820978</v>
      </c>
      <c r="V294">
        <v>0</v>
      </c>
      <c r="W294">
        <v>0</v>
      </c>
      <c r="X294">
        <v>0</v>
      </c>
      <c r="Y294">
        <v>0</v>
      </c>
      <c r="Z294">
        <v>0</v>
      </c>
      <c r="AA294">
        <v>-8367065.4100000001</v>
      </c>
      <c r="AB294">
        <v>-7005993</v>
      </c>
      <c r="AC294">
        <v>0</v>
      </c>
      <c r="AD294">
        <v>0</v>
      </c>
      <c r="AE294">
        <v>0</v>
      </c>
      <c r="AF294">
        <v>0</v>
      </c>
      <c r="AG294">
        <v>0</v>
      </c>
      <c r="AH294">
        <v>0</v>
      </c>
      <c r="AI294">
        <v>0</v>
      </c>
      <c r="AJ294">
        <v>0</v>
      </c>
      <c r="AK294">
        <v>0</v>
      </c>
      <c r="AL294">
        <v>-131976646</v>
      </c>
      <c r="AM294">
        <v>0</v>
      </c>
      <c r="AN294">
        <v>-13027341</v>
      </c>
      <c r="AO294">
        <v>0</v>
      </c>
      <c r="AP294">
        <v>0</v>
      </c>
      <c r="AQ294">
        <v>0</v>
      </c>
      <c r="AR294">
        <v>0</v>
      </c>
      <c r="AS294">
        <v>0</v>
      </c>
      <c r="AT294">
        <v>0</v>
      </c>
      <c r="AU294">
        <v>0</v>
      </c>
      <c r="AV294">
        <v>0</v>
      </c>
      <c r="AW294">
        <v>0</v>
      </c>
      <c r="AX294">
        <v>0</v>
      </c>
      <c r="AY294">
        <v>0</v>
      </c>
      <c r="AZ294">
        <v>0</v>
      </c>
      <c r="BA294">
        <v>0</v>
      </c>
      <c r="BB294">
        <v>0</v>
      </c>
      <c r="BC294">
        <v>0</v>
      </c>
      <c r="BD294">
        <v>0</v>
      </c>
      <c r="BE294">
        <v>0</v>
      </c>
      <c r="BF294">
        <v>0</v>
      </c>
      <c r="BG294">
        <v>0</v>
      </c>
      <c r="BH294" s="2">
        <v>0</v>
      </c>
      <c r="BI294" s="2">
        <v>0</v>
      </c>
      <c r="BJ294" s="2">
        <v>0</v>
      </c>
    </row>
    <row r="295" spans="1:62" x14ac:dyDescent="0.3">
      <c r="A295" t="s">
        <v>357</v>
      </c>
      <c r="B295">
        <v>0</v>
      </c>
      <c r="C295">
        <v>0</v>
      </c>
      <c r="D295">
        <v>0</v>
      </c>
      <c r="E295">
        <v>0</v>
      </c>
      <c r="F295">
        <v>0</v>
      </c>
      <c r="G295">
        <v>0</v>
      </c>
      <c r="H295">
        <v>0</v>
      </c>
      <c r="I295">
        <v>0</v>
      </c>
      <c r="J295">
        <v>0</v>
      </c>
      <c r="K295">
        <v>0</v>
      </c>
      <c r="L295">
        <v>0</v>
      </c>
      <c r="M295">
        <v>0</v>
      </c>
      <c r="N295">
        <v>0</v>
      </c>
      <c r="O295">
        <v>0</v>
      </c>
      <c r="P295">
        <v>0</v>
      </c>
      <c r="Q295">
        <v>0</v>
      </c>
      <c r="R295">
        <v>-2903003</v>
      </c>
      <c r="S295">
        <v>-742946.1</v>
      </c>
      <c r="T295">
        <v>-896362</v>
      </c>
      <c r="U295">
        <v>-820978</v>
      </c>
      <c r="V295">
        <v>0</v>
      </c>
      <c r="W295">
        <v>0</v>
      </c>
      <c r="X295">
        <v>0</v>
      </c>
      <c r="Y295">
        <v>0</v>
      </c>
      <c r="Z295">
        <v>0</v>
      </c>
      <c r="AA295">
        <v>-8367065.4100000001</v>
      </c>
      <c r="AB295">
        <v>-7005993</v>
      </c>
      <c r="AC295">
        <v>0</v>
      </c>
      <c r="AD295">
        <v>0</v>
      </c>
      <c r="AE295">
        <v>0</v>
      </c>
      <c r="AF295">
        <v>0</v>
      </c>
      <c r="AG295">
        <v>0</v>
      </c>
      <c r="AH295">
        <v>0</v>
      </c>
      <c r="AI295">
        <v>0</v>
      </c>
      <c r="AJ295">
        <v>0</v>
      </c>
      <c r="AK295">
        <v>0</v>
      </c>
      <c r="AL295">
        <v>-131976646</v>
      </c>
      <c r="AM295">
        <v>0</v>
      </c>
      <c r="AN295">
        <v>-13027341</v>
      </c>
      <c r="AO295">
        <v>0</v>
      </c>
      <c r="AP295">
        <v>0</v>
      </c>
      <c r="AQ295">
        <v>0</v>
      </c>
      <c r="AR295">
        <v>0</v>
      </c>
      <c r="AS295">
        <v>0</v>
      </c>
      <c r="AT295">
        <v>0</v>
      </c>
      <c r="AU295">
        <v>0</v>
      </c>
      <c r="AV295">
        <v>0</v>
      </c>
      <c r="AW295">
        <v>0</v>
      </c>
      <c r="AX295">
        <v>0</v>
      </c>
      <c r="AY295">
        <v>0</v>
      </c>
      <c r="AZ295">
        <v>0</v>
      </c>
      <c r="BA295">
        <v>0</v>
      </c>
      <c r="BB295">
        <v>0</v>
      </c>
      <c r="BC295">
        <v>0</v>
      </c>
      <c r="BD295">
        <v>0</v>
      </c>
      <c r="BE295">
        <v>0</v>
      </c>
      <c r="BF295">
        <v>0</v>
      </c>
      <c r="BG295">
        <v>0</v>
      </c>
      <c r="BH295" s="2">
        <v>0</v>
      </c>
      <c r="BI295" s="2">
        <v>0</v>
      </c>
      <c r="BJ295" s="2">
        <v>0</v>
      </c>
    </row>
    <row r="296" spans="1:62" x14ac:dyDescent="0.3">
      <c r="A296" t="s">
        <v>358</v>
      </c>
      <c r="B296">
        <v>-45500</v>
      </c>
      <c r="C296">
        <v>0</v>
      </c>
      <c r="D296">
        <v>0</v>
      </c>
      <c r="E296">
        <v>0</v>
      </c>
      <c r="F296">
        <v>0</v>
      </c>
      <c r="G296">
        <v>-6007.42</v>
      </c>
      <c r="H296">
        <v>-6302</v>
      </c>
      <c r="I296">
        <v>-6161</v>
      </c>
      <c r="J296">
        <v>0</v>
      </c>
      <c r="K296">
        <v>0</v>
      </c>
      <c r="L296">
        <v>0</v>
      </c>
      <c r="M296">
        <v>0</v>
      </c>
      <c r="N296">
        <v>0</v>
      </c>
      <c r="O296">
        <v>0</v>
      </c>
      <c r="P296">
        <v>0</v>
      </c>
      <c r="Q296">
        <v>0</v>
      </c>
      <c r="R296">
        <v>0</v>
      </c>
      <c r="S296">
        <v>0</v>
      </c>
      <c r="T296">
        <v>0</v>
      </c>
      <c r="U296">
        <v>0</v>
      </c>
      <c r="V296">
        <v>0</v>
      </c>
      <c r="W296">
        <v>0</v>
      </c>
      <c r="X296">
        <v>0</v>
      </c>
      <c r="Y296">
        <v>0</v>
      </c>
      <c r="Z296">
        <v>0</v>
      </c>
      <c r="AA296">
        <v>0</v>
      </c>
      <c r="AB296">
        <v>0</v>
      </c>
      <c r="AC296">
        <v>0</v>
      </c>
      <c r="AD296">
        <v>0</v>
      </c>
      <c r="AE296">
        <v>0</v>
      </c>
      <c r="AF296">
        <v>0</v>
      </c>
      <c r="AG296">
        <v>0</v>
      </c>
      <c r="AH296">
        <v>0</v>
      </c>
      <c r="AI296">
        <v>0</v>
      </c>
      <c r="AJ296">
        <v>0</v>
      </c>
      <c r="AK296">
        <v>0</v>
      </c>
      <c r="AL296">
        <v>0</v>
      </c>
      <c r="AM296">
        <v>0</v>
      </c>
      <c r="AN296">
        <v>0</v>
      </c>
      <c r="AO296">
        <v>0</v>
      </c>
      <c r="AP296">
        <v>0</v>
      </c>
      <c r="AQ296">
        <v>0</v>
      </c>
      <c r="AR296">
        <v>0</v>
      </c>
      <c r="AS296">
        <v>0</v>
      </c>
      <c r="AT296">
        <v>0</v>
      </c>
      <c r="AU296">
        <v>0</v>
      </c>
      <c r="AV296">
        <v>0</v>
      </c>
      <c r="AW296">
        <v>0</v>
      </c>
      <c r="AX296">
        <v>0</v>
      </c>
      <c r="AY296">
        <v>0</v>
      </c>
      <c r="AZ296">
        <v>0</v>
      </c>
      <c r="BA296">
        <v>0</v>
      </c>
      <c r="BB296">
        <v>0</v>
      </c>
      <c r="BC296">
        <v>0</v>
      </c>
      <c r="BD296">
        <v>0</v>
      </c>
      <c r="BE296">
        <v>0</v>
      </c>
      <c r="BF296">
        <v>0</v>
      </c>
      <c r="BG296">
        <v>0</v>
      </c>
      <c r="BH296" s="2">
        <v>0</v>
      </c>
      <c r="BI296" s="2">
        <v>0</v>
      </c>
      <c r="BJ296" s="2">
        <v>0</v>
      </c>
    </row>
    <row r="297" spans="1:62" x14ac:dyDescent="0.3">
      <c r="A297" t="s">
        <v>359</v>
      </c>
      <c r="B297">
        <v>-34783273</v>
      </c>
      <c r="C297">
        <v>-24636305.379999999</v>
      </c>
      <c r="D297">
        <v>-313915</v>
      </c>
      <c r="E297">
        <v>-313726</v>
      </c>
      <c r="F297">
        <v>-722</v>
      </c>
      <c r="G297">
        <v>-89187803.370000005</v>
      </c>
      <c r="H297">
        <v>-89010732</v>
      </c>
      <c r="I297">
        <v>-87001984</v>
      </c>
      <c r="J297">
        <v>-24565382</v>
      </c>
      <c r="K297">
        <v>-255785.13</v>
      </c>
      <c r="L297">
        <v>-71134</v>
      </c>
      <c r="M297">
        <v>-66730</v>
      </c>
      <c r="N297">
        <v>-959</v>
      </c>
      <c r="O297">
        <v>-86993.81</v>
      </c>
      <c r="P297">
        <v>-21908</v>
      </c>
      <c r="Q297">
        <v>-22647</v>
      </c>
      <c r="R297">
        <v>-142</v>
      </c>
      <c r="S297">
        <v>-2047595.1</v>
      </c>
      <c r="T297">
        <v>0</v>
      </c>
      <c r="U297">
        <v>0</v>
      </c>
      <c r="V297">
        <v>0</v>
      </c>
      <c r="W297">
        <v>0</v>
      </c>
      <c r="X297">
        <v>0</v>
      </c>
      <c r="Y297">
        <v>0</v>
      </c>
      <c r="Z297">
        <v>0</v>
      </c>
      <c r="AA297">
        <v>0</v>
      </c>
      <c r="AB297">
        <v>0</v>
      </c>
      <c r="AC297">
        <v>0</v>
      </c>
      <c r="AD297">
        <v>0</v>
      </c>
      <c r="AE297">
        <v>-41215130.600000001</v>
      </c>
      <c r="AF297">
        <v>-41215131</v>
      </c>
      <c r="AG297">
        <v>-41215131</v>
      </c>
      <c r="AH297">
        <v>-20614250</v>
      </c>
      <c r="AI297">
        <v>-52131794.399999999</v>
      </c>
      <c r="AJ297">
        <v>-41517544</v>
      </c>
      <c r="AK297">
        <v>-614250</v>
      </c>
      <c r="AL297">
        <v>0</v>
      </c>
      <c r="AM297">
        <v>0</v>
      </c>
      <c r="AN297">
        <v>0</v>
      </c>
      <c r="AO297">
        <v>0</v>
      </c>
      <c r="AP297">
        <v>0</v>
      </c>
      <c r="AQ297">
        <v>0</v>
      </c>
      <c r="AR297">
        <v>0</v>
      </c>
      <c r="AS297">
        <v>0</v>
      </c>
      <c r="AT297">
        <v>0</v>
      </c>
      <c r="AU297">
        <v>0</v>
      </c>
      <c r="AV297">
        <v>0</v>
      </c>
      <c r="AW297">
        <v>0</v>
      </c>
      <c r="AX297">
        <v>0</v>
      </c>
      <c r="AY297">
        <v>0</v>
      </c>
      <c r="AZ297">
        <v>0</v>
      </c>
      <c r="BA297">
        <v>0</v>
      </c>
      <c r="BB297">
        <v>0</v>
      </c>
      <c r="BC297">
        <v>0</v>
      </c>
      <c r="BD297">
        <v>0</v>
      </c>
      <c r="BE297">
        <v>0</v>
      </c>
      <c r="BF297">
        <v>-10666</v>
      </c>
      <c r="BG297">
        <v>-1882516</v>
      </c>
      <c r="BH297" s="2">
        <v>-1420490</v>
      </c>
      <c r="BI297" s="2">
        <v>0</v>
      </c>
      <c r="BJ297" s="2">
        <v>-317465</v>
      </c>
    </row>
    <row r="298" spans="1:62" x14ac:dyDescent="0.3">
      <c r="A298" t="s">
        <v>360</v>
      </c>
      <c r="B298">
        <v>-34783273</v>
      </c>
      <c r="C298">
        <v>-24636305.379999999</v>
      </c>
      <c r="D298">
        <v>-313915</v>
      </c>
      <c r="E298">
        <v>-313726</v>
      </c>
      <c r="F298">
        <v>-722</v>
      </c>
      <c r="G298">
        <v>-89187803.370000005</v>
      </c>
      <c r="H298">
        <v>-89010732</v>
      </c>
      <c r="I298">
        <v>-87001984</v>
      </c>
      <c r="J298">
        <v>-24565382</v>
      </c>
      <c r="K298">
        <v>-255785.13</v>
      </c>
      <c r="L298">
        <v>-71134</v>
      </c>
      <c r="M298">
        <v>-66730</v>
      </c>
      <c r="N298">
        <v>-959</v>
      </c>
      <c r="O298">
        <v>-86993.81</v>
      </c>
      <c r="P298">
        <v>-21908</v>
      </c>
      <c r="Q298">
        <v>-22647</v>
      </c>
      <c r="R298">
        <v>-142</v>
      </c>
      <c r="S298">
        <v>-2047595.1</v>
      </c>
      <c r="T298">
        <v>0</v>
      </c>
      <c r="U298">
        <v>0</v>
      </c>
      <c r="V298">
        <v>0</v>
      </c>
      <c r="W298">
        <v>0</v>
      </c>
      <c r="X298">
        <v>0</v>
      </c>
      <c r="Y298">
        <v>0</v>
      </c>
      <c r="Z298">
        <v>0</v>
      </c>
      <c r="AA298">
        <v>0</v>
      </c>
      <c r="AB298">
        <v>0</v>
      </c>
      <c r="AC298">
        <v>0</v>
      </c>
      <c r="AD298">
        <v>0</v>
      </c>
      <c r="AE298">
        <v>-41215130.600000001</v>
      </c>
      <c r="AF298">
        <v>-41215131</v>
      </c>
      <c r="AG298">
        <v>-41215131</v>
      </c>
      <c r="AH298">
        <v>-20614250</v>
      </c>
      <c r="AI298">
        <v>-52131794.399999999</v>
      </c>
      <c r="AJ298">
        <v>-41517544</v>
      </c>
      <c r="AK298">
        <v>-614250</v>
      </c>
      <c r="AL298">
        <v>0</v>
      </c>
      <c r="AM298">
        <v>0</v>
      </c>
      <c r="AN298">
        <v>0</v>
      </c>
      <c r="AO298">
        <v>0</v>
      </c>
      <c r="AP298">
        <v>0</v>
      </c>
      <c r="AQ298">
        <v>0</v>
      </c>
      <c r="AR298">
        <v>0</v>
      </c>
      <c r="AS298">
        <v>0</v>
      </c>
      <c r="AT298">
        <v>0</v>
      </c>
      <c r="AU298">
        <v>0</v>
      </c>
      <c r="AV298">
        <v>0</v>
      </c>
      <c r="AW298">
        <v>0</v>
      </c>
      <c r="AX298">
        <v>0</v>
      </c>
      <c r="AY298">
        <v>0</v>
      </c>
      <c r="AZ298">
        <v>0</v>
      </c>
      <c r="BA298">
        <v>0</v>
      </c>
      <c r="BB298">
        <v>0</v>
      </c>
      <c r="BC298">
        <v>0</v>
      </c>
      <c r="BD298">
        <v>0</v>
      </c>
      <c r="BE298">
        <v>0</v>
      </c>
      <c r="BF298">
        <v>-10666</v>
      </c>
      <c r="BG298">
        <v>-1843561</v>
      </c>
      <c r="BH298" s="2">
        <v>-1420490</v>
      </c>
      <c r="BI298" s="2">
        <v>0</v>
      </c>
      <c r="BJ298" s="2">
        <v>-317465</v>
      </c>
    </row>
    <row r="299" spans="1:62" x14ac:dyDescent="0.3">
      <c r="A299" t="s">
        <v>361</v>
      </c>
      <c r="B299">
        <v>0</v>
      </c>
      <c r="C299">
        <v>0</v>
      </c>
      <c r="D299">
        <v>0</v>
      </c>
      <c r="E299">
        <v>0</v>
      </c>
      <c r="F299">
        <v>0</v>
      </c>
      <c r="G299">
        <v>0</v>
      </c>
      <c r="H299">
        <v>0</v>
      </c>
      <c r="I299">
        <v>0</v>
      </c>
      <c r="J299">
        <v>0</v>
      </c>
      <c r="K299">
        <v>0</v>
      </c>
      <c r="L299">
        <v>0</v>
      </c>
      <c r="M299">
        <v>0</v>
      </c>
      <c r="N299">
        <v>0</v>
      </c>
      <c r="O299">
        <v>0</v>
      </c>
      <c r="P299">
        <v>0</v>
      </c>
      <c r="Q299">
        <v>0</v>
      </c>
      <c r="R299">
        <v>0</v>
      </c>
      <c r="S299">
        <v>0</v>
      </c>
      <c r="T299">
        <v>0</v>
      </c>
      <c r="U299">
        <v>0</v>
      </c>
      <c r="V299">
        <v>0</v>
      </c>
      <c r="W299">
        <v>0</v>
      </c>
      <c r="X299">
        <v>0</v>
      </c>
      <c r="Y299">
        <v>0</v>
      </c>
      <c r="Z299">
        <v>0</v>
      </c>
      <c r="AA299">
        <v>0</v>
      </c>
      <c r="AB299">
        <v>0</v>
      </c>
      <c r="AC299">
        <v>0</v>
      </c>
      <c r="AD299">
        <v>0</v>
      </c>
      <c r="AE299">
        <v>0</v>
      </c>
      <c r="AF299">
        <v>0</v>
      </c>
      <c r="AG299">
        <v>0</v>
      </c>
      <c r="AH299">
        <v>0</v>
      </c>
      <c r="AI299">
        <v>0</v>
      </c>
      <c r="AJ299">
        <v>0</v>
      </c>
      <c r="AK299">
        <v>0</v>
      </c>
      <c r="AL299">
        <v>0</v>
      </c>
      <c r="AM299">
        <v>0</v>
      </c>
      <c r="AN299">
        <v>0</v>
      </c>
      <c r="AO299">
        <v>0</v>
      </c>
      <c r="AP299">
        <v>0</v>
      </c>
      <c r="AQ299">
        <v>0</v>
      </c>
      <c r="AR299">
        <v>0</v>
      </c>
      <c r="AS299">
        <v>0</v>
      </c>
      <c r="AT299">
        <v>0</v>
      </c>
      <c r="AU299">
        <v>0</v>
      </c>
      <c r="AV299">
        <v>0</v>
      </c>
      <c r="AW299">
        <v>0</v>
      </c>
      <c r="AX299">
        <v>0</v>
      </c>
      <c r="AY299">
        <v>0</v>
      </c>
      <c r="AZ299">
        <v>0</v>
      </c>
      <c r="BA299">
        <v>0</v>
      </c>
      <c r="BB299">
        <v>0</v>
      </c>
      <c r="BC299">
        <v>0</v>
      </c>
      <c r="BD299">
        <v>0</v>
      </c>
      <c r="BE299">
        <v>0</v>
      </c>
      <c r="BF299">
        <v>0</v>
      </c>
      <c r="BG299">
        <v>-38955</v>
      </c>
      <c r="BH299" s="2">
        <v>0</v>
      </c>
      <c r="BI299" s="2">
        <v>0</v>
      </c>
      <c r="BJ299" s="2">
        <v>0</v>
      </c>
    </row>
    <row r="300" spans="1:62" x14ac:dyDescent="0.3">
      <c r="A300" t="s">
        <v>362</v>
      </c>
      <c r="B300">
        <v>-3551180</v>
      </c>
      <c r="C300">
        <v>-13853562.52</v>
      </c>
      <c r="D300">
        <v>-9800908</v>
      </c>
      <c r="E300">
        <v>-6650553</v>
      </c>
      <c r="F300">
        <v>-3208396</v>
      </c>
      <c r="G300">
        <v>-9853735.1199999992</v>
      </c>
      <c r="H300">
        <v>-6626445</v>
      </c>
      <c r="I300">
        <v>-4417712</v>
      </c>
      <c r="J300">
        <v>-2212171</v>
      </c>
      <c r="K300">
        <v>-8525569.9700000007</v>
      </c>
      <c r="L300">
        <v>0</v>
      </c>
      <c r="M300">
        <v>0</v>
      </c>
      <c r="N300">
        <v>-2147608</v>
      </c>
      <c r="O300">
        <v>-124355.92</v>
      </c>
      <c r="P300">
        <v>-125649</v>
      </c>
      <c r="Q300">
        <v>-89098</v>
      </c>
      <c r="R300">
        <v>-44463</v>
      </c>
      <c r="S300">
        <v>-183604.9</v>
      </c>
      <c r="T300">
        <v>-137869</v>
      </c>
      <c r="U300">
        <v>-92040</v>
      </c>
      <c r="V300">
        <v>-46345</v>
      </c>
      <c r="W300">
        <v>-180596.74</v>
      </c>
      <c r="X300">
        <v>-135287</v>
      </c>
      <c r="Y300">
        <v>-89515</v>
      </c>
      <c r="Z300">
        <v>-39753</v>
      </c>
      <c r="AA300">
        <v>-146747.22</v>
      </c>
      <c r="AB300">
        <v>-105051</v>
      </c>
      <c r="AC300">
        <v>-66376</v>
      </c>
      <c r="AD300">
        <v>-33335</v>
      </c>
      <c r="AE300">
        <v>-114299.31</v>
      </c>
      <c r="AF300">
        <v>-81435</v>
      </c>
      <c r="AG300">
        <v>-53137</v>
      </c>
      <c r="AH300">
        <v>-26320</v>
      </c>
      <c r="AI300">
        <v>-79797.53</v>
      </c>
      <c r="AJ300">
        <v>-52118</v>
      </c>
      <c r="AK300">
        <v>-31843</v>
      </c>
      <c r="AL300">
        <v>-14805</v>
      </c>
      <c r="AM300">
        <v>-21592.06</v>
      </c>
      <c r="AN300">
        <v>0</v>
      </c>
      <c r="AO300">
        <v>0</v>
      </c>
      <c r="AP300">
        <v>0</v>
      </c>
      <c r="AQ300">
        <v>0</v>
      </c>
      <c r="AR300">
        <v>0</v>
      </c>
      <c r="AS300">
        <v>0</v>
      </c>
      <c r="AT300">
        <v>0</v>
      </c>
      <c r="AU300">
        <v>0</v>
      </c>
      <c r="AV300">
        <v>0</v>
      </c>
      <c r="AW300">
        <v>0</v>
      </c>
      <c r="AX300">
        <v>0</v>
      </c>
      <c r="AY300">
        <v>0</v>
      </c>
      <c r="AZ300">
        <v>0</v>
      </c>
      <c r="BA300">
        <v>0</v>
      </c>
      <c r="BB300">
        <v>0</v>
      </c>
      <c r="BC300">
        <v>0</v>
      </c>
      <c r="BD300">
        <v>0</v>
      </c>
      <c r="BE300">
        <v>0</v>
      </c>
      <c r="BF300">
        <v>0</v>
      </c>
      <c r="BG300">
        <v>0</v>
      </c>
      <c r="BH300" s="2">
        <v>0</v>
      </c>
      <c r="BI300" s="2">
        <v>0</v>
      </c>
      <c r="BJ300" s="2">
        <v>0</v>
      </c>
    </row>
    <row r="301" spans="1:62" x14ac:dyDescent="0.3">
      <c r="A301" t="s">
        <v>363</v>
      </c>
      <c r="B301">
        <v>11988000</v>
      </c>
      <c r="C301">
        <v>47870023.969999999</v>
      </c>
      <c r="D301">
        <v>22551494</v>
      </c>
      <c r="E301">
        <v>7992000</v>
      </c>
      <c r="F301">
        <v>0</v>
      </c>
      <c r="G301">
        <v>87822880</v>
      </c>
      <c r="H301">
        <v>87822880</v>
      </c>
      <c r="I301">
        <v>87822880</v>
      </c>
      <c r="J301">
        <v>21882480</v>
      </c>
      <c r="K301">
        <v>32467500</v>
      </c>
      <c r="L301">
        <v>32467500</v>
      </c>
      <c r="M301">
        <v>7492500</v>
      </c>
      <c r="N301">
        <v>0</v>
      </c>
      <c r="O301">
        <v>15000000</v>
      </c>
      <c r="P301">
        <v>15000000</v>
      </c>
      <c r="Q301">
        <v>15000000</v>
      </c>
      <c r="R301">
        <v>15000000</v>
      </c>
      <c r="S301">
        <v>0</v>
      </c>
      <c r="T301">
        <v>0</v>
      </c>
      <c r="U301">
        <v>0</v>
      </c>
      <c r="V301">
        <v>0</v>
      </c>
      <c r="W301">
        <v>35456229.700000003</v>
      </c>
      <c r="X301">
        <v>7500000</v>
      </c>
      <c r="Y301">
        <v>4500000</v>
      </c>
      <c r="Z301">
        <v>4500000</v>
      </c>
      <c r="AA301">
        <v>19000000</v>
      </c>
      <c r="AB301">
        <v>19000000</v>
      </c>
      <c r="AC301">
        <v>7000000</v>
      </c>
      <c r="AD301">
        <v>7000000</v>
      </c>
      <c r="AE301">
        <v>33000000</v>
      </c>
      <c r="AF301">
        <v>33000000</v>
      </c>
      <c r="AG301">
        <v>33000000</v>
      </c>
      <c r="AH301">
        <v>20000000</v>
      </c>
      <c r="AI301">
        <v>90000000</v>
      </c>
      <c r="AJ301">
        <v>80000000</v>
      </c>
      <c r="AK301">
        <v>40000000</v>
      </c>
      <c r="AL301">
        <v>40000000</v>
      </c>
      <c r="AM301">
        <v>50000000</v>
      </c>
      <c r="AN301">
        <v>0</v>
      </c>
      <c r="AO301">
        <v>0</v>
      </c>
      <c r="AP301">
        <v>0</v>
      </c>
      <c r="AQ301">
        <v>0</v>
      </c>
      <c r="AR301">
        <v>0</v>
      </c>
      <c r="AS301">
        <v>0</v>
      </c>
      <c r="AT301">
        <v>0</v>
      </c>
      <c r="AU301">
        <v>0</v>
      </c>
      <c r="AV301">
        <v>0</v>
      </c>
      <c r="AW301">
        <v>0</v>
      </c>
      <c r="AX301">
        <v>0</v>
      </c>
      <c r="AY301">
        <v>0</v>
      </c>
      <c r="AZ301">
        <v>0</v>
      </c>
      <c r="BA301">
        <v>0</v>
      </c>
      <c r="BB301">
        <v>0</v>
      </c>
      <c r="BC301">
        <v>0</v>
      </c>
      <c r="BD301">
        <v>0</v>
      </c>
      <c r="BE301">
        <v>0</v>
      </c>
      <c r="BF301">
        <v>0</v>
      </c>
      <c r="BG301">
        <v>0</v>
      </c>
      <c r="BH301" s="2">
        <v>0</v>
      </c>
      <c r="BI301" s="2">
        <v>0</v>
      </c>
      <c r="BJ301" s="2">
        <v>0</v>
      </c>
    </row>
    <row r="302" spans="1:62" x14ac:dyDescent="0.3">
      <c r="A302" t="s">
        <v>364</v>
      </c>
      <c r="B302">
        <v>-6937000</v>
      </c>
      <c r="C302">
        <v>-23000000</v>
      </c>
      <c r="D302">
        <v>-24000000</v>
      </c>
      <c r="E302">
        <v>-14000000</v>
      </c>
      <c r="F302">
        <v>-5000000</v>
      </c>
      <c r="G302">
        <v>-18502100</v>
      </c>
      <c r="H302">
        <v>-14502100</v>
      </c>
      <c r="I302">
        <v>-11266100</v>
      </c>
      <c r="J302">
        <v>-11266100</v>
      </c>
      <c r="K302">
        <v>-12289800</v>
      </c>
      <c r="L302">
        <v>-1500000</v>
      </c>
      <c r="M302">
        <v>-1500000</v>
      </c>
      <c r="N302">
        <v>0</v>
      </c>
      <c r="O302">
        <v>-22994300</v>
      </c>
      <c r="P302">
        <v>-22994300</v>
      </c>
      <c r="Q302">
        <v>-11066100</v>
      </c>
      <c r="R302">
        <v>-11066100</v>
      </c>
      <c r="S302">
        <v>-14747000</v>
      </c>
      <c r="T302">
        <v>-2500000</v>
      </c>
      <c r="U302">
        <v>-2500000</v>
      </c>
      <c r="V302">
        <v>0</v>
      </c>
      <c r="W302">
        <v>-50033900</v>
      </c>
      <c r="X302">
        <v>-26149100</v>
      </c>
      <c r="Y302">
        <v>-13586100</v>
      </c>
      <c r="Z302">
        <v>-13586100</v>
      </c>
      <c r="AA302">
        <v>-11841200</v>
      </c>
      <c r="AB302">
        <v>0</v>
      </c>
      <c r="AC302">
        <v>0</v>
      </c>
      <c r="AD302">
        <v>0</v>
      </c>
      <c r="AE302">
        <v>0</v>
      </c>
      <c r="AF302">
        <v>0</v>
      </c>
      <c r="AG302">
        <v>0</v>
      </c>
      <c r="AH302">
        <v>0</v>
      </c>
      <c r="AI302">
        <v>0</v>
      </c>
      <c r="AJ302">
        <v>0</v>
      </c>
      <c r="AK302">
        <v>0</v>
      </c>
      <c r="AL302">
        <v>0</v>
      </c>
      <c r="AM302">
        <v>0</v>
      </c>
      <c r="AN302">
        <v>0</v>
      </c>
      <c r="AO302">
        <v>0</v>
      </c>
      <c r="AP302">
        <v>0</v>
      </c>
      <c r="AQ302">
        <v>0</v>
      </c>
      <c r="AR302">
        <v>0</v>
      </c>
      <c r="AS302">
        <v>0</v>
      </c>
      <c r="AT302">
        <v>0</v>
      </c>
      <c r="AU302">
        <v>0</v>
      </c>
      <c r="AV302">
        <v>0</v>
      </c>
      <c r="AW302">
        <v>0</v>
      </c>
      <c r="AX302">
        <v>0</v>
      </c>
      <c r="AY302">
        <v>0</v>
      </c>
      <c r="AZ302">
        <v>0</v>
      </c>
      <c r="BA302">
        <v>0</v>
      </c>
      <c r="BB302">
        <v>0</v>
      </c>
      <c r="BC302">
        <v>0</v>
      </c>
      <c r="BD302">
        <v>0</v>
      </c>
      <c r="BE302">
        <v>0</v>
      </c>
      <c r="BF302">
        <v>0</v>
      </c>
      <c r="BG302">
        <v>0</v>
      </c>
      <c r="BH302" s="2">
        <v>0</v>
      </c>
      <c r="BI302" s="2">
        <v>0</v>
      </c>
      <c r="BJ302" s="2">
        <v>0</v>
      </c>
    </row>
    <row r="303" spans="1:62" x14ac:dyDescent="0.3">
      <c r="A303" t="s">
        <v>365</v>
      </c>
      <c r="B303">
        <v>0</v>
      </c>
      <c r="C303">
        <v>0</v>
      </c>
      <c r="D303">
        <v>0</v>
      </c>
      <c r="E303">
        <v>0</v>
      </c>
      <c r="F303">
        <v>0</v>
      </c>
      <c r="G303">
        <v>33006631.350000001</v>
      </c>
      <c r="H303">
        <v>0</v>
      </c>
      <c r="I303">
        <v>0</v>
      </c>
      <c r="J303">
        <v>0</v>
      </c>
      <c r="K303">
        <v>110223.12</v>
      </c>
      <c r="L303">
        <v>-12662</v>
      </c>
      <c r="M303">
        <v>0</v>
      </c>
      <c r="N303">
        <v>0</v>
      </c>
      <c r="O303">
        <v>-788050.76</v>
      </c>
      <c r="P303">
        <v>-788051</v>
      </c>
      <c r="Q303">
        <v>-788051</v>
      </c>
      <c r="R303">
        <v>-553420</v>
      </c>
      <c r="S303">
        <v>10130912</v>
      </c>
      <c r="T303">
        <v>10130912</v>
      </c>
      <c r="U303">
        <v>10130912</v>
      </c>
      <c r="V303">
        <v>19593</v>
      </c>
      <c r="W303">
        <v>281515.82</v>
      </c>
      <c r="X303">
        <v>0</v>
      </c>
      <c r="Y303">
        <v>0</v>
      </c>
      <c r="Z303">
        <v>0</v>
      </c>
      <c r="AA303">
        <v>0</v>
      </c>
      <c r="AB303">
        <v>0</v>
      </c>
      <c r="AC303">
        <v>0</v>
      </c>
      <c r="AD303">
        <v>0</v>
      </c>
      <c r="AE303">
        <v>0</v>
      </c>
      <c r="AF303">
        <v>0</v>
      </c>
      <c r="AG303">
        <v>0</v>
      </c>
      <c r="AH303">
        <v>0</v>
      </c>
      <c r="AI303">
        <v>0</v>
      </c>
      <c r="AJ303">
        <v>0</v>
      </c>
      <c r="AK303">
        <v>0</v>
      </c>
      <c r="AL303">
        <v>0</v>
      </c>
      <c r="AM303">
        <v>0</v>
      </c>
      <c r="AN303">
        <v>0</v>
      </c>
      <c r="AO303">
        <v>0</v>
      </c>
      <c r="AP303">
        <v>0</v>
      </c>
      <c r="AQ303">
        <v>0</v>
      </c>
      <c r="AR303">
        <v>0</v>
      </c>
      <c r="AS303">
        <v>0</v>
      </c>
      <c r="AT303">
        <v>0</v>
      </c>
      <c r="AU303">
        <v>0</v>
      </c>
      <c r="AV303">
        <v>0</v>
      </c>
      <c r="AW303">
        <v>0</v>
      </c>
      <c r="AX303">
        <v>0</v>
      </c>
      <c r="AY303">
        <v>0</v>
      </c>
      <c r="AZ303">
        <v>0</v>
      </c>
      <c r="BA303">
        <v>0</v>
      </c>
      <c r="BB303">
        <v>0</v>
      </c>
      <c r="BC303">
        <v>0</v>
      </c>
      <c r="BD303">
        <v>0</v>
      </c>
      <c r="BE303">
        <v>0</v>
      </c>
      <c r="BF303">
        <v>0</v>
      </c>
      <c r="BG303">
        <v>157321</v>
      </c>
      <c r="BH303" s="2">
        <v>157321</v>
      </c>
      <c r="BI303" s="2">
        <v>109642</v>
      </c>
      <c r="BJ303" s="2">
        <v>109642</v>
      </c>
    </row>
    <row r="304" spans="1:62" x14ac:dyDescent="0.3">
      <c r="A304" t="s">
        <v>366</v>
      </c>
      <c r="B304">
        <v>0</v>
      </c>
      <c r="C304">
        <v>0</v>
      </c>
      <c r="D304">
        <v>0</v>
      </c>
      <c r="E304">
        <v>0</v>
      </c>
      <c r="F304">
        <v>0</v>
      </c>
      <c r="G304">
        <v>5735628</v>
      </c>
      <c r="H304">
        <v>0</v>
      </c>
      <c r="I304">
        <v>0</v>
      </c>
      <c r="J304">
        <v>0</v>
      </c>
      <c r="K304">
        <v>0</v>
      </c>
      <c r="L304">
        <v>0</v>
      </c>
      <c r="M304">
        <v>0</v>
      </c>
      <c r="N304">
        <v>0</v>
      </c>
      <c r="O304">
        <v>0</v>
      </c>
      <c r="P304">
        <v>0</v>
      </c>
      <c r="Q304">
        <v>0</v>
      </c>
      <c r="R304">
        <v>0</v>
      </c>
      <c r="S304">
        <v>0</v>
      </c>
      <c r="T304">
        <v>0</v>
      </c>
      <c r="U304">
        <v>0</v>
      </c>
      <c r="V304">
        <v>0</v>
      </c>
      <c r="W304">
        <v>0</v>
      </c>
      <c r="X304">
        <v>0</v>
      </c>
      <c r="Y304">
        <v>0</v>
      </c>
      <c r="Z304">
        <v>0</v>
      </c>
      <c r="AA304">
        <v>0</v>
      </c>
      <c r="AB304">
        <v>0</v>
      </c>
      <c r="AC304">
        <v>0</v>
      </c>
      <c r="AD304">
        <v>0</v>
      </c>
      <c r="AE304">
        <v>0</v>
      </c>
      <c r="AF304">
        <v>0</v>
      </c>
      <c r="AG304">
        <v>0</v>
      </c>
      <c r="AH304">
        <v>0</v>
      </c>
      <c r="AI304">
        <v>0</v>
      </c>
      <c r="AJ304">
        <v>0</v>
      </c>
      <c r="AK304">
        <v>0</v>
      </c>
      <c r="AL304">
        <v>0</v>
      </c>
      <c r="AM304">
        <v>0</v>
      </c>
      <c r="AN304">
        <v>0</v>
      </c>
      <c r="AO304">
        <v>0</v>
      </c>
      <c r="AP304">
        <v>0</v>
      </c>
      <c r="AQ304">
        <v>0</v>
      </c>
      <c r="AR304">
        <v>0</v>
      </c>
      <c r="AS304">
        <v>0</v>
      </c>
      <c r="AT304">
        <v>0</v>
      </c>
      <c r="AU304">
        <v>0</v>
      </c>
      <c r="AV304">
        <v>0</v>
      </c>
      <c r="AW304">
        <v>0</v>
      </c>
      <c r="AX304">
        <v>0</v>
      </c>
      <c r="AY304">
        <v>0</v>
      </c>
      <c r="AZ304">
        <v>0</v>
      </c>
      <c r="BA304">
        <v>0</v>
      </c>
      <c r="BB304">
        <v>0</v>
      </c>
      <c r="BC304">
        <v>0</v>
      </c>
      <c r="BD304">
        <v>0</v>
      </c>
      <c r="BE304">
        <v>0</v>
      </c>
      <c r="BF304">
        <v>0</v>
      </c>
      <c r="BG304">
        <v>0</v>
      </c>
      <c r="BH304" s="2">
        <v>0</v>
      </c>
      <c r="BI304" s="2">
        <v>0</v>
      </c>
      <c r="BJ304" s="2">
        <v>0</v>
      </c>
    </row>
    <row r="305" spans="1:62" x14ac:dyDescent="0.3">
      <c r="A305" t="s">
        <v>367</v>
      </c>
      <c r="B305">
        <v>0</v>
      </c>
      <c r="C305">
        <v>0</v>
      </c>
      <c r="D305">
        <v>0</v>
      </c>
      <c r="E305">
        <v>0</v>
      </c>
      <c r="F305">
        <v>0</v>
      </c>
      <c r="G305">
        <v>0</v>
      </c>
      <c r="H305">
        <v>-6372</v>
      </c>
      <c r="I305">
        <v>0</v>
      </c>
      <c r="J305">
        <v>0</v>
      </c>
      <c r="K305">
        <v>0</v>
      </c>
      <c r="L305">
        <v>0</v>
      </c>
      <c r="M305">
        <v>0</v>
      </c>
      <c r="N305">
        <v>0</v>
      </c>
      <c r="O305">
        <v>0</v>
      </c>
      <c r="P305">
        <v>0</v>
      </c>
      <c r="Q305">
        <v>0</v>
      </c>
      <c r="R305">
        <v>0</v>
      </c>
      <c r="S305">
        <v>0</v>
      </c>
      <c r="T305">
        <v>0</v>
      </c>
      <c r="U305">
        <v>0</v>
      </c>
      <c r="V305">
        <v>0</v>
      </c>
      <c r="W305">
        <v>0</v>
      </c>
      <c r="X305">
        <v>0</v>
      </c>
      <c r="Y305">
        <v>0</v>
      </c>
      <c r="Z305">
        <v>0</v>
      </c>
      <c r="AA305">
        <v>0</v>
      </c>
      <c r="AB305">
        <v>0</v>
      </c>
      <c r="AC305">
        <v>0</v>
      </c>
      <c r="AD305">
        <v>0</v>
      </c>
      <c r="AE305">
        <v>0</v>
      </c>
      <c r="AF305">
        <v>0</v>
      </c>
      <c r="AG305">
        <v>0</v>
      </c>
      <c r="AH305">
        <v>0</v>
      </c>
      <c r="AI305">
        <v>0</v>
      </c>
      <c r="AJ305">
        <v>0</v>
      </c>
      <c r="AK305">
        <v>0</v>
      </c>
      <c r="AL305">
        <v>0</v>
      </c>
      <c r="AM305">
        <v>0</v>
      </c>
      <c r="AN305">
        <v>0</v>
      </c>
      <c r="AO305">
        <v>0</v>
      </c>
      <c r="AP305">
        <v>0</v>
      </c>
      <c r="AQ305">
        <v>0</v>
      </c>
      <c r="AR305">
        <v>0</v>
      </c>
      <c r="AS305">
        <v>0</v>
      </c>
      <c r="AT305">
        <v>0</v>
      </c>
      <c r="AU305">
        <v>0</v>
      </c>
      <c r="AV305">
        <v>0</v>
      </c>
      <c r="AW305">
        <v>0</v>
      </c>
      <c r="AX305">
        <v>0</v>
      </c>
      <c r="AY305">
        <v>0</v>
      </c>
      <c r="AZ305">
        <v>0</v>
      </c>
      <c r="BA305">
        <v>0</v>
      </c>
      <c r="BB305">
        <v>0</v>
      </c>
      <c r="BC305">
        <v>0</v>
      </c>
      <c r="BD305">
        <v>0</v>
      </c>
      <c r="BE305">
        <v>0</v>
      </c>
      <c r="BF305">
        <v>0</v>
      </c>
      <c r="BG305">
        <v>0</v>
      </c>
      <c r="BH305" s="2">
        <v>0</v>
      </c>
      <c r="BI305" s="2">
        <v>0</v>
      </c>
      <c r="BJ305" s="2">
        <v>0</v>
      </c>
    </row>
    <row r="306" spans="1:62" x14ac:dyDescent="0.3">
      <c r="A306" t="s">
        <v>368</v>
      </c>
      <c r="B306">
        <v>-5</v>
      </c>
      <c r="C306">
        <v>-7509798.5800000001</v>
      </c>
      <c r="D306">
        <v>-7509798</v>
      </c>
      <c r="E306">
        <v>-6746545</v>
      </c>
      <c r="F306">
        <v>-3</v>
      </c>
      <c r="G306">
        <v>-8416884.1099999994</v>
      </c>
      <c r="H306">
        <v>-8416884</v>
      </c>
      <c r="I306">
        <v>-8284041</v>
      </c>
      <c r="J306">
        <v>-2</v>
      </c>
      <c r="K306">
        <v>-11547791.42</v>
      </c>
      <c r="L306">
        <v>-11547789</v>
      </c>
      <c r="M306">
        <v>-11414950</v>
      </c>
      <c r="N306">
        <v>-3</v>
      </c>
      <c r="O306">
        <v>-11099150.17</v>
      </c>
      <c r="P306">
        <v>-11099148</v>
      </c>
      <c r="Q306">
        <v>-10966308</v>
      </c>
      <c r="R306">
        <v>-1</v>
      </c>
      <c r="S306">
        <v>-10070877.42</v>
      </c>
      <c r="T306">
        <v>-9880995</v>
      </c>
      <c r="U306">
        <v>-9880995</v>
      </c>
      <c r="V306">
        <v>0</v>
      </c>
      <c r="W306">
        <v>-9073437.4000000004</v>
      </c>
      <c r="X306">
        <v>-9073430</v>
      </c>
      <c r="Y306">
        <v>-9032690</v>
      </c>
      <c r="Z306">
        <v>0</v>
      </c>
      <c r="AA306">
        <v>-8167395.9500000002</v>
      </c>
      <c r="AB306">
        <v>-8167395</v>
      </c>
      <c r="AC306">
        <v>-8130729</v>
      </c>
      <c r="AD306">
        <v>0</v>
      </c>
      <c r="AE306">
        <v>-7269881.1600000001</v>
      </c>
      <c r="AF306">
        <v>-7269879</v>
      </c>
      <c r="AG306">
        <v>-7229139</v>
      </c>
      <c r="AH306">
        <v>-1</v>
      </c>
      <c r="AI306">
        <v>-8150953.5999999996</v>
      </c>
      <c r="AJ306">
        <v>-8150949</v>
      </c>
      <c r="AK306">
        <v>-8115301</v>
      </c>
      <c r="AL306">
        <v>-2</v>
      </c>
      <c r="AM306">
        <v>-8134713.3200000003</v>
      </c>
      <c r="AN306">
        <v>-8083788</v>
      </c>
      <c r="AO306">
        <v>-8083783</v>
      </c>
      <c r="AP306">
        <v>0</v>
      </c>
      <c r="AQ306">
        <v>-5612445.0099999998</v>
      </c>
      <c r="AR306">
        <v>-5612444</v>
      </c>
      <c r="AS306">
        <v>-5612444</v>
      </c>
      <c r="AT306">
        <v>0</v>
      </c>
      <c r="AU306">
        <v>-4493155.29</v>
      </c>
      <c r="AV306">
        <v>-4493153</v>
      </c>
      <c r="AW306">
        <v>-4493153</v>
      </c>
      <c r="AX306">
        <v>0</v>
      </c>
      <c r="AY306">
        <v>-5391784.2800000003</v>
      </c>
      <c r="AZ306">
        <v>-3594523</v>
      </c>
      <c r="BA306">
        <v>-3594519</v>
      </c>
      <c r="BB306">
        <v>0</v>
      </c>
      <c r="BC306">
        <v>-2695893.33</v>
      </c>
      <c r="BD306">
        <v>-2695892</v>
      </c>
      <c r="BE306">
        <v>-2695890</v>
      </c>
      <c r="BF306">
        <v>0</v>
      </c>
      <c r="BG306">
        <v>-1568548</v>
      </c>
      <c r="BH306" s="2">
        <v>-1568545</v>
      </c>
      <c r="BI306" s="2">
        <v>-1568545</v>
      </c>
      <c r="BJ306" s="2">
        <v>0</v>
      </c>
    </row>
    <row r="307" spans="1:62" x14ac:dyDescent="0.3">
      <c r="A307" t="s">
        <v>369</v>
      </c>
      <c r="B307">
        <v>-3628899</v>
      </c>
      <c r="C307">
        <v>-13222787.18</v>
      </c>
      <c r="D307">
        <v>-9627698</v>
      </c>
      <c r="E307">
        <v>-7150388</v>
      </c>
      <c r="F307">
        <v>-3231993</v>
      </c>
      <c r="G307">
        <v>-9616802.5800000001</v>
      </c>
      <c r="H307">
        <v>-6940783</v>
      </c>
      <c r="I307">
        <v>-4477856</v>
      </c>
      <c r="J307">
        <v>-2762649</v>
      </c>
      <c r="K307">
        <v>-7943620.4900000002</v>
      </c>
      <c r="L307">
        <v>-5766260</v>
      </c>
      <c r="M307">
        <v>-3665055</v>
      </c>
      <c r="N307">
        <v>-2037060</v>
      </c>
      <c r="O307">
        <v>-7676471.7699999996</v>
      </c>
      <c r="P307">
        <v>-6030377</v>
      </c>
      <c r="Q307">
        <v>-3789615</v>
      </c>
      <c r="R307">
        <v>-2185920</v>
      </c>
      <c r="S307">
        <v>-8200771.6500000004</v>
      </c>
      <c r="T307">
        <v>-6439746</v>
      </c>
      <c r="U307">
        <v>-4137576</v>
      </c>
      <c r="V307">
        <v>-2135869</v>
      </c>
      <c r="W307">
        <v>-8825271.5299999993</v>
      </c>
      <c r="X307">
        <v>-6869082</v>
      </c>
      <c r="Y307">
        <v>-4339579</v>
      </c>
      <c r="Z307">
        <v>-2580990</v>
      </c>
      <c r="AA307">
        <v>-8260805.75</v>
      </c>
      <c r="AB307">
        <v>-6484220</v>
      </c>
      <c r="AC307">
        <v>-4065588</v>
      </c>
      <c r="AD307">
        <v>-2300785</v>
      </c>
      <c r="AE307">
        <v>-8332798.8099999996</v>
      </c>
      <c r="AF307">
        <v>-6573590</v>
      </c>
      <c r="AG307">
        <v>-4221642</v>
      </c>
      <c r="AH307">
        <v>-2450630</v>
      </c>
      <c r="AI307">
        <v>-7397299.7300000004</v>
      </c>
      <c r="AJ307">
        <v>-5358800</v>
      </c>
      <c r="AK307">
        <v>-3309403</v>
      </c>
      <c r="AL307">
        <v>-783741</v>
      </c>
      <c r="AM307">
        <v>-1710148.14</v>
      </c>
      <c r="AN307">
        <v>-929804</v>
      </c>
      <c r="AO307">
        <v>-26805</v>
      </c>
      <c r="AP307">
        <v>-13</v>
      </c>
      <c r="AQ307">
        <v>-25.26</v>
      </c>
      <c r="AR307">
        <v>-19</v>
      </c>
      <c r="AS307">
        <v>-11</v>
      </c>
      <c r="AT307">
        <v>-1</v>
      </c>
      <c r="AU307">
        <v>0</v>
      </c>
      <c r="AV307">
        <v>0</v>
      </c>
      <c r="AW307">
        <v>0</v>
      </c>
      <c r="AX307">
        <v>0</v>
      </c>
      <c r="AY307">
        <v>-164.69</v>
      </c>
      <c r="AZ307">
        <v>-111</v>
      </c>
      <c r="BA307">
        <v>-110</v>
      </c>
      <c r="BB307">
        <v>-51</v>
      </c>
      <c r="BC307">
        <v>-3097.72</v>
      </c>
      <c r="BD307">
        <v>-3092</v>
      </c>
      <c r="BE307">
        <v>-2741</v>
      </c>
      <c r="BF307">
        <v>0</v>
      </c>
      <c r="BG307">
        <v>0</v>
      </c>
      <c r="BH307" s="2">
        <v>0</v>
      </c>
      <c r="BI307" s="2">
        <v>0</v>
      </c>
      <c r="BJ307" s="2">
        <v>0</v>
      </c>
    </row>
    <row r="308" spans="1:62" x14ac:dyDescent="0.3">
      <c r="A308" t="s">
        <v>370</v>
      </c>
      <c r="B308">
        <v>-2417895</v>
      </c>
      <c r="C308">
        <v>-6265768.1299999999</v>
      </c>
      <c r="D308">
        <v>2660292</v>
      </c>
      <c r="E308">
        <v>0</v>
      </c>
      <c r="F308">
        <v>0</v>
      </c>
      <c r="G308">
        <v>-1743936.77</v>
      </c>
      <c r="H308">
        <v>-1693429</v>
      </c>
      <c r="I308">
        <v>-1696226</v>
      </c>
      <c r="J308">
        <v>-2446781</v>
      </c>
      <c r="K308">
        <v>-12661.6</v>
      </c>
      <c r="L308">
        <v>-6163671</v>
      </c>
      <c r="M308">
        <v>-4282332</v>
      </c>
      <c r="N308">
        <v>0</v>
      </c>
      <c r="O308">
        <v>47850.03</v>
      </c>
      <c r="P308">
        <v>47850</v>
      </c>
      <c r="Q308">
        <v>47850</v>
      </c>
      <c r="R308">
        <v>0</v>
      </c>
      <c r="S308">
        <v>145289.03</v>
      </c>
      <c r="T308">
        <v>19593</v>
      </c>
      <c r="U308">
        <v>19593</v>
      </c>
      <c r="V308">
        <v>10130912</v>
      </c>
      <c r="W308">
        <v>0</v>
      </c>
      <c r="X308">
        <v>10145644</v>
      </c>
      <c r="Y308">
        <v>0</v>
      </c>
      <c r="Z308">
        <v>0</v>
      </c>
      <c r="AA308">
        <v>9973815.0899999999</v>
      </c>
      <c r="AB308">
        <v>0</v>
      </c>
      <c r="AC308">
        <v>0</v>
      </c>
      <c r="AD308">
        <v>0</v>
      </c>
      <c r="AE308">
        <v>0</v>
      </c>
      <c r="AF308">
        <v>0</v>
      </c>
      <c r="AG308">
        <v>0</v>
      </c>
      <c r="AH308">
        <v>0</v>
      </c>
      <c r="AI308">
        <v>0</v>
      </c>
      <c r="AJ308">
        <v>0</v>
      </c>
      <c r="AK308">
        <v>0</v>
      </c>
      <c r="AL308">
        <v>0</v>
      </c>
      <c r="AM308">
        <v>0</v>
      </c>
      <c r="AN308">
        <v>0</v>
      </c>
      <c r="AO308">
        <v>0</v>
      </c>
      <c r="AP308">
        <v>0</v>
      </c>
      <c r="AQ308">
        <v>0</v>
      </c>
      <c r="AR308">
        <v>0</v>
      </c>
      <c r="AS308">
        <v>0</v>
      </c>
      <c r="AT308">
        <v>0</v>
      </c>
      <c r="AU308">
        <v>0</v>
      </c>
      <c r="AV308">
        <v>0</v>
      </c>
      <c r="AW308">
        <v>0</v>
      </c>
      <c r="AX308">
        <v>0</v>
      </c>
      <c r="AY308">
        <v>0</v>
      </c>
      <c r="AZ308">
        <v>0</v>
      </c>
      <c r="BA308">
        <v>0</v>
      </c>
      <c r="BB308">
        <v>0</v>
      </c>
      <c r="BC308">
        <v>0</v>
      </c>
      <c r="BD308">
        <v>0</v>
      </c>
      <c r="BE308">
        <v>0</v>
      </c>
      <c r="BF308">
        <v>-464</v>
      </c>
      <c r="BG308">
        <v>-539208</v>
      </c>
      <c r="BH308" s="2">
        <v>-486804</v>
      </c>
      <c r="BI308" s="2">
        <v>-317650</v>
      </c>
      <c r="BJ308" s="2">
        <v>-167169</v>
      </c>
    </row>
    <row r="309" spans="1:62" x14ac:dyDescent="0.3">
      <c r="A309" t="s">
        <v>371</v>
      </c>
      <c r="B309">
        <v>-24696138</v>
      </c>
      <c r="C309">
        <v>-64311927.609999999</v>
      </c>
      <c r="D309">
        <v>-60151542</v>
      </c>
      <c r="E309">
        <v>-48585743</v>
      </c>
      <c r="F309">
        <v>-10653478</v>
      </c>
      <c r="G309">
        <v>7510145.6799999997</v>
      </c>
      <c r="H309">
        <v>-23043435</v>
      </c>
      <c r="I309">
        <v>-16813313</v>
      </c>
      <c r="J309">
        <v>-6803335</v>
      </c>
      <c r="K309">
        <v>68959483.799999997</v>
      </c>
      <c r="L309">
        <v>9749712</v>
      </c>
      <c r="M309">
        <v>-903966</v>
      </c>
      <c r="N309">
        <v>-3808102</v>
      </c>
      <c r="O309">
        <v>-27938607.210000001</v>
      </c>
      <c r="P309">
        <v>-20914140</v>
      </c>
      <c r="Q309">
        <v>-11544450</v>
      </c>
      <c r="R309">
        <v>-1753049</v>
      </c>
      <c r="S309">
        <v>-20714333.140000001</v>
      </c>
      <c r="T309">
        <v>-4858007</v>
      </c>
      <c r="U309">
        <v>-4348812</v>
      </c>
      <c r="V309">
        <v>7354762</v>
      </c>
      <c r="W309">
        <v>-30119511.149999999</v>
      </c>
      <c r="X309">
        <v>-19964978</v>
      </c>
      <c r="Y309">
        <v>-17194735</v>
      </c>
      <c r="Z309">
        <v>-9138729</v>
      </c>
      <c r="AA309">
        <v>-7232891.4500000002</v>
      </c>
      <c r="AB309">
        <v>-2546826</v>
      </c>
      <c r="AC309">
        <v>-8946532</v>
      </c>
      <c r="AD309">
        <v>-544060</v>
      </c>
      <c r="AE309">
        <v>-24779610.739999998</v>
      </c>
      <c r="AF309">
        <v>-23429009</v>
      </c>
      <c r="AG309">
        <v>-17709582</v>
      </c>
      <c r="AH309">
        <v>-12967277</v>
      </c>
      <c r="AI309">
        <v>-2829870.74</v>
      </c>
      <c r="AJ309">
        <v>-11212401</v>
      </c>
      <c r="AK309">
        <v>-6682692</v>
      </c>
      <c r="AL309">
        <v>633172</v>
      </c>
      <c r="AM309">
        <v>171177068.19</v>
      </c>
      <c r="AN309">
        <v>172910161</v>
      </c>
      <c r="AO309">
        <v>132399077</v>
      </c>
      <c r="AP309">
        <v>9</v>
      </c>
      <c r="AQ309">
        <v>-5614643.7400000002</v>
      </c>
      <c r="AR309">
        <v>-5593501</v>
      </c>
      <c r="AS309">
        <v>-5614187</v>
      </c>
      <c r="AT309">
        <v>5233</v>
      </c>
      <c r="AU309">
        <v>-4490981.82</v>
      </c>
      <c r="AV309">
        <v>-4493105</v>
      </c>
      <c r="AW309">
        <v>-4493114</v>
      </c>
      <c r="AX309">
        <v>3197</v>
      </c>
      <c r="AY309">
        <v>-5402160.9900000002</v>
      </c>
      <c r="AZ309">
        <v>-3604846</v>
      </c>
      <c r="BA309">
        <v>-3604841</v>
      </c>
      <c r="BB309">
        <v>7724</v>
      </c>
      <c r="BC309">
        <v>-2856774.52</v>
      </c>
      <c r="BD309">
        <v>-2855298</v>
      </c>
      <c r="BE309">
        <v>-2763133</v>
      </c>
      <c r="BF309">
        <v>-11130</v>
      </c>
      <c r="BG309">
        <v>-3832951</v>
      </c>
      <c r="BH309" s="2">
        <v>-3234263</v>
      </c>
      <c r="BI309" s="2">
        <v>-454386</v>
      </c>
      <c r="BJ309" s="2">
        <v>-263302</v>
      </c>
    </row>
    <row r="310" spans="1:62" x14ac:dyDescent="0.3">
      <c r="A310" t="s">
        <v>372</v>
      </c>
      <c r="B310">
        <v>-27746432</v>
      </c>
      <c r="C310">
        <v>-24944673.5</v>
      </c>
      <c r="D310">
        <v>-47562774</v>
      </c>
      <c r="E310">
        <v>-35609142</v>
      </c>
      <c r="F310">
        <v>-10666853</v>
      </c>
      <c r="G310">
        <v>51732345.75</v>
      </c>
      <c r="H310">
        <v>-14601936</v>
      </c>
      <c r="I310">
        <v>-9615849</v>
      </c>
      <c r="J310">
        <v>-4109261</v>
      </c>
      <c r="K310">
        <v>10703326.289999999</v>
      </c>
      <c r="L310">
        <v>18674584</v>
      </c>
      <c r="M310">
        <v>-380867</v>
      </c>
      <c r="N310">
        <v>-649869</v>
      </c>
      <c r="O310">
        <v>-4045308.62</v>
      </c>
      <c r="P310">
        <v>-8312896</v>
      </c>
      <c r="Q310">
        <v>-2567750</v>
      </c>
      <c r="R310">
        <v>1827956</v>
      </c>
      <c r="S310">
        <v>5158581.22</v>
      </c>
      <c r="T310">
        <v>8126958</v>
      </c>
      <c r="U310">
        <v>1912981</v>
      </c>
      <c r="V310">
        <v>10295849</v>
      </c>
      <c r="W310">
        <v>-4343855.9800000004</v>
      </c>
      <c r="X310">
        <v>-4578996</v>
      </c>
      <c r="Y310">
        <v>-14741610</v>
      </c>
      <c r="Z310">
        <v>-10044009</v>
      </c>
      <c r="AA310">
        <v>11912395.76</v>
      </c>
      <c r="AB310">
        <v>8753419</v>
      </c>
      <c r="AC310">
        <v>-4405204</v>
      </c>
      <c r="AD310">
        <v>49525</v>
      </c>
      <c r="AE310">
        <v>-10770043.07</v>
      </c>
      <c r="AF310">
        <v>-17879697</v>
      </c>
      <c r="AG310">
        <v>-16680102</v>
      </c>
      <c r="AH310">
        <v>-13124478</v>
      </c>
      <c r="AI310">
        <v>7582740.0199999996</v>
      </c>
      <c r="AJ310">
        <v>-10146815</v>
      </c>
      <c r="AK310">
        <v>-9754092</v>
      </c>
      <c r="AL310">
        <v>-3941817</v>
      </c>
      <c r="AM310">
        <v>1392335.07</v>
      </c>
      <c r="AN310">
        <v>-4802738</v>
      </c>
      <c r="AO310">
        <v>8964599</v>
      </c>
      <c r="AP310">
        <v>-456961</v>
      </c>
      <c r="AQ310">
        <v>8914707.1199999992</v>
      </c>
      <c r="AR310">
        <v>6695914</v>
      </c>
      <c r="AS310">
        <v>4339792</v>
      </c>
      <c r="AT310">
        <v>4821436</v>
      </c>
      <c r="AU310">
        <v>-1538673.13</v>
      </c>
      <c r="AV310">
        <v>-885136</v>
      </c>
      <c r="AW310">
        <v>-905695</v>
      </c>
      <c r="AX310">
        <v>2664595</v>
      </c>
      <c r="AY310">
        <v>3065128.81</v>
      </c>
      <c r="AZ310">
        <v>5548967</v>
      </c>
      <c r="BA310">
        <v>1266212</v>
      </c>
      <c r="BB310">
        <v>2436932</v>
      </c>
      <c r="BC310">
        <v>810050.88</v>
      </c>
      <c r="BD310">
        <v>-1782841</v>
      </c>
      <c r="BE310">
        <v>-1458691</v>
      </c>
      <c r="BF310">
        <v>261595</v>
      </c>
      <c r="BG310">
        <v>-270312</v>
      </c>
      <c r="BH310" s="2">
        <v>-2467793</v>
      </c>
      <c r="BI310" s="2">
        <v>-1828675</v>
      </c>
      <c r="BJ310" s="2">
        <v>-784177</v>
      </c>
    </row>
    <row r="311" spans="1:62" x14ac:dyDescent="0.3">
      <c r="A311" t="s">
        <v>373</v>
      </c>
      <c r="B311">
        <v>0</v>
      </c>
      <c r="C311">
        <v>0</v>
      </c>
      <c r="D311">
        <v>566353</v>
      </c>
      <c r="E311">
        <v>214158</v>
      </c>
      <c r="F311">
        <v>-18600</v>
      </c>
      <c r="G311">
        <v>26440.03</v>
      </c>
      <c r="H311">
        <v>379384</v>
      </c>
      <c r="I311">
        <v>62469</v>
      </c>
      <c r="J311">
        <v>58874</v>
      </c>
      <c r="K311">
        <v>25242.21</v>
      </c>
      <c r="L311">
        <v>0</v>
      </c>
      <c r="M311">
        <v>0</v>
      </c>
      <c r="N311">
        <v>106449</v>
      </c>
      <c r="O311">
        <v>0</v>
      </c>
      <c r="P311">
        <v>0</v>
      </c>
      <c r="Q311">
        <v>0</v>
      </c>
      <c r="R311">
        <v>0</v>
      </c>
      <c r="S311">
        <v>0</v>
      </c>
      <c r="T311">
        <v>0</v>
      </c>
      <c r="U311">
        <v>0</v>
      </c>
      <c r="V311">
        <v>-92923</v>
      </c>
      <c r="W311">
        <v>-220503.92</v>
      </c>
      <c r="X311">
        <v>0</v>
      </c>
      <c r="Y311">
        <v>0</v>
      </c>
      <c r="Z311">
        <v>-100059</v>
      </c>
      <c r="AA311">
        <v>0</v>
      </c>
      <c r="AB311">
        <v>0</v>
      </c>
      <c r="AC311">
        <v>-46685</v>
      </c>
      <c r="AD311">
        <v>-56751</v>
      </c>
      <c r="AE311">
        <v>0</v>
      </c>
      <c r="AF311">
        <v>0</v>
      </c>
      <c r="AG311">
        <v>0</v>
      </c>
      <c r="AH311">
        <v>0</v>
      </c>
      <c r="AI311">
        <v>0</v>
      </c>
      <c r="AJ311">
        <v>0</v>
      </c>
      <c r="AK311">
        <v>0</v>
      </c>
      <c r="AL311">
        <v>0</v>
      </c>
      <c r="AM311">
        <v>154941.97</v>
      </c>
      <c r="AN311">
        <v>0</v>
      </c>
      <c r="AO311">
        <v>0</v>
      </c>
      <c r="AP311">
        <v>0</v>
      </c>
      <c r="AQ311">
        <v>0</v>
      </c>
      <c r="AR311">
        <v>0</v>
      </c>
      <c r="AS311">
        <v>0</v>
      </c>
      <c r="AT311">
        <v>0</v>
      </c>
      <c r="AU311">
        <v>0</v>
      </c>
      <c r="AV311">
        <v>0</v>
      </c>
      <c r="AW311">
        <v>0</v>
      </c>
      <c r="AX311">
        <v>0</v>
      </c>
      <c r="AY311">
        <v>0</v>
      </c>
      <c r="AZ311">
        <v>0</v>
      </c>
      <c r="BA311">
        <v>0</v>
      </c>
      <c r="BB311">
        <v>0</v>
      </c>
      <c r="BC311">
        <v>0</v>
      </c>
      <c r="BD311">
        <v>0</v>
      </c>
      <c r="BE311">
        <v>0</v>
      </c>
      <c r="BF311">
        <v>0</v>
      </c>
      <c r="BG311">
        <v>0</v>
      </c>
      <c r="BH311" s="2">
        <v>0</v>
      </c>
      <c r="BI311" s="2">
        <v>0</v>
      </c>
      <c r="BJ311" s="2">
        <v>0</v>
      </c>
    </row>
    <row r="312" spans="1:62" x14ac:dyDescent="0.3">
      <c r="A312" t="s">
        <v>374</v>
      </c>
      <c r="B312">
        <v>-81465</v>
      </c>
      <c r="C312">
        <v>46378.37</v>
      </c>
      <c r="D312">
        <v>0</v>
      </c>
      <c r="E312">
        <v>0</v>
      </c>
      <c r="F312">
        <v>0</v>
      </c>
      <c r="G312">
        <v>0</v>
      </c>
      <c r="H312">
        <v>0</v>
      </c>
      <c r="I312">
        <v>0</v>
      </c>
      <c r="J312">
        <v>0</v>
      </c>
      <c r="K312">
        <v>0</v>
      </c>
      <c r="L312">
        <v>79110</v>
      </c>
      <c r="M312">
        <v>43437</v>
      </c>
      <c r="N312">
        <v>0</v>
      </c>
      <c r="O312">
        <v>-117287.52</v>
      </c>
      <c r="P312">
        <v>-103324</v>
      </c>
      <c r="Q312">
        <v>-85141</v>
      </c>
      <c r="R312">
        <v>-36104</v>
      </c>
      <c r="S312">
        <v>-14278.35</v>
      </c>
      <c r="T312">
        <v>-19356</v>
      </c>
      <c r="U312">
        <v>8466</v>
      </c>
      <c r="V312">
        <v>0</v>
      </c>
      <c r="W312">
        <v>0</v>
      </c>
      <c r="X312">
        <v>-155053</v>
      </c>
      <c r="Y312">
        <v>-109902</v>
      </c>
      <c r="Z312">
        <v>0</v>
      </c>
      <c r="AA312">
        <v>12518.37</v>
      </c>
      <c r="AB312">
        <v>-78415</v>
      </c>
      <c r="AC312">
        <v>0</v>
      </c>
      <c r="AD312">
        <v>0</v>
      </c>
      <c r="AE312">
        <v>83919.38</v>
      </c>
      <c r="AF312">
        <v>155492</v>
      </c>
      <c r="AG312">
        <v>41818</v>
      </c>
      <c r="AH312">
        <v>-10330</v>
      </c>
      <c r="AI312">
        <v>-10617.6</v>
      </c>
      <c r="AJ312">
        <v>-25220</v>
      </c>
      <c r="AK312">
        <v>-18484</v>
      </c>
      <c r="AL312">
        <v>-17325</v>
      </c>
      <c r="AM312">
        <v>0</v>
      </c>
      <c r="AN312">
        <v>31962</v>
      </c>
      <c r="AO312">
        <v>16239</v>
      </c>
      <c r="AP312">
        <v>-58168</v>
      </c>
      <c r="AQ312">
        <v>-31443.52</v>
      </c>
      <c r="AR312">
        <v>-25870</v>
      </c>
      <c r="AS312">
        <v>20314</v>
      </c>
      <c r="AT312">
        <v>-16824</v>
      </c>
      <c r="AU312">
        <v>24616.240000000002</v>
      </c>
      <c r="AV312">
        <v>26453</v>
      </c>
      <c r="AW312">
        <v>11006</v>
      </c>
      <c r="AX312">
        <v>556</v>
      </c>
      <c r="AY312">
        <v>-31642.46</v>
      </c>
      <c r="AZ312">
        <v>-49044</v>
      </c>
      <c r="BA312">
        <v>-15047</v>
      </c>
      <c r="BB312">
        <v>-15914</v>
      </c>
      <c r="BC312">
        <v>-24494.18</v>
      </c>
      <c r="BD312">
        <v>-20815</v>
      </c>
      <c r="BE312">
        <v>-13919</v>
      </c>
      <c r="BF312">
        <v>0</v>
      </c>
      <c r="BG312">
        <v>0</v>
      </c>
      <c r="BH312" s="2">
        <v>0</v>
      </c>
      <c r="BI312" s="2">
        <v>0</v>
      </c>
      <c r="BJ312" s="2">
        <v>0</v>
      </c>
    </row>
    <row r="313" spans="1:62" x14ac:dyDescent="0.3">
      <c r="A313" t="s">
        <v>375</v>
      </c>
      <c r="B313">
        <v>0</v>
      </c>
      <c r="C313">
        <v>0</v>
      </c>
      <c r="D313">
        <v>0</v>
      </c>
      <c r="E313">
        <v>0</v>
      </c>
      <c r="F313">
        <v>0</v>
      </c>
      <c r="G313">
        <v>0</v>
      </c>
      <c r="H313">
        <v>0</v>
      </c>
      <c r="I313">
        <v>0</v>
      </c>
      <c r="J313">
        <v>0</v>
      </c>
      <c r="K313">
        <v>0</v>
      </c>
      <c r="L313">
        <v>0</v>
      </c>
      <c r="M313">
        <v>0</v>
      </c>
      <c r="N313">
        <v>0</v>
      </c>
      <c r="O313">
        <v>0</v>
      </c>
      <c r="P313">
        <v>0</v>
      </c>
      <c r="Q313">
        <v>0</v>
      </c>
      <c r="R313">
        <v>0</v>
      </c>
      <c r="S313">
        <v>0</v>
      </c>
      <c r="T313">
        <v>0</v>
      </c>
      <c r="U313">
        <v>0</v>
      </c>
      <c r="V313">
        <v>0</v>
      </c>
      <c r="W313">
        <v>0</v>
      </c>
      <c r="X313">
        <v>0</v>
      </c>
      <c r="Y313">
        <v>0</v>
      </c>
      <c r="Z313">
        <v>0</v>
      </c>
      <c r="AA313">
        <v>0</v>
      </c>
      <c r="AB313">
        <v>0</v>
      </c>
      <c r="AC313">
        <v>0</v>
      </c>
      <c r="AD313">
        <v>0</v>
      </c>
      <c r="AE313">
        <v>0</v>
      </c>
      <c r="AF313">
        <v>0</v>
      </c>
      <c r="AG313">
        <v>0</v>
      </c>
      <c r="AH313">
        <v>0</v>
      </c>
      <c r="AI313">
        <v>0</v>
      </c>
      <c r="AJ313">
        <v>0</v>
      </c>
      <c r="AK313">
        <v>0</v>
      </c>
      <c r="AL313">
        <v>0</v>
      </c>
      <c r="AM313">
        <v>0</v>
      </c>
      <c r="AN313">
        <v>0</v>
      </c>
      <c r="AO313">
        <v>0</v>
      </c>
      <c r="AP313">
        <v>0</v>
      </c>
      <c r="AQ313">
        <v>0</v>
      </c>
      <c r="AR313">
        <v>0</v>
      </c>
      <c r="AS313">
        <v>0</v>
      </c>
      <c r="AT313">
        <v>0</v>
      </c>
      <c r="AU313">
        <v>0</v>
      </c>
      <c r="AV313">
        <v>0</v>
      </c>
      <c r="AW313">
        <v>0</v>
      </c>
      <c r="AX313">
        <v>0</v>
      </c>
      <c r="AY313">
        <v>0</v>
      </c>
      <c r="AZ313">
        <v>0</v>
      </c>
      <c r="BA313">
        <v>0</v>
      </c>
      <c r="BB313">
        <v>0</v>
      </c>
      <c r="BC313">
        <v>0</v>
      </c>
      <c r="BD313">
        <v>0</v>
      </c>
      <c r="BE313">
        <v>0</v>
      </c>
      <c r="BF313">
        <v>8581</v>
      </c>
      <c r="BG313">
        <v>84650</v>
      </c>
      <c r="BH313" s="2">
        <v>84891</v>
      </c>
      <c r="BI313" s="2">
        <v>52030</v>
      </c>
      <c r="BJ313" s="2">
        <v>-65292</v>
      </c>
    </row>
    <row r="314" spans="1:62" x14ac:dyDescent="0.3">
      <c r="A314" t="s">
        <v>376</v>
      </c>
      <c r="B314">
        <v>71424272</v>
      </c>
      <c r="C314">
        <v>96322566.829999998</v>
      </c>
      <c r="D314">
        <v>92347867</v>
      </c>
      <c r="E314">
        <v>92347867</v>
      </c>
      <c r="F314">
        <v>92347867</v>
      </c>
      <c r="G314">
        <v>40589081.049999997</v>
      </c>
      <c r="H314">
        <v>40589081</v>
      </c>
      <c r="I314">
        <v>40589081</v>
      </c>
      <c r="J314">
        <v>40589081</v>
      </c>
      <c r="K314">
        <v>29860512.539999999</v>
      </c>
      <c r="L314">
        <v>29860513</v>
      </c>
      <c r="M314">
        <v>29860513</v>
      </c>
      <c r="N314">
        <v>29860513</v>
      </c>
      <c r="O314">
        <v>34023108.68</v>
      </c>
      <c r="P314">
        <v>34023109</v>
      </c>
      <c r="Q314">
        <v>34023109</v>
      </c>
      <c r="R314">
        <v>34023109</v>
      </c>
      <c r="S314">
        <v>28878805.809999999</v>
      </c>
      <c r="T314">
        <v>28878806</v>
      </c>
      <c r="U314">
        <v>28878806</v>
      </c>
      <c r="V314">
        <v>28878806</v>
      </c>
      <c r="W314">
        <v>33443165.710000001</v>
      </c>
      <c r="X314">
        <v>33443166</v>
      </c>
      <c r="Y314">
        <v>33443166</v>
      </c>
      <c r="Z314">
        <v>33443166</v>
      </c>
      <c r="AA314">
        <v>21518251.579999998</v>
      </c>
      <c r="AB314">
        <v>21518252</v>
      </c>
      <c r="AC314">
        <v>21518252</v>
      </c>
      <c r="AD314">
        <v>21518252</v>
      </c>
      <c r="AE314">
        <v>32204375.27</v>
      </c>
      <c r="AF314">
        <v>32204375</v>
      </c>
      <c r="AG314">
        <v>32204375</v>
      </c>
      <c r="AH314">
        <v>32204375</v>
      </c>
      <c r="AI314">
        <v>24632252.850000001</v>
      </c>
      <c r="AJ314">
        <v>24632253</v>
      </c>
      <c r="AK314">
        <v>24632253</v>
      </c>
      <c r="AL314">
        <v>24632253</v>
      </c>
      <c r="AM314">
        <v>23084975.809999999</v>
      </c>
      <c r="AN314">
        <v>23084976</v>
      </c>
      <c r="AO314">
        <v>23084976</v>
      </c>
      <c r="AP314">
        <v>23084976</v>
      </c>
      <c r="AQ314">
        <v>14201712.210000001</v>
      </c>
      <c r="AR314">
        <v>14201712</v>
      </c>
      <c r="AS314">
        <v>14201712</v>
      </c>
      <c r="AT314">
        <v>14201712</v>
      </c>
      <c r="AU314">
        <v>15715769.1</v>
      </c>
      <c r="AV314">
        <v>15715769</v>
      </c>
      <c r="AW314">
        <v>15715769</v>
      </c>
      <c r="AX314">
        <v>15715769</v>
      </c>
      <c r="AY314">
        <v>12682282.76</v>
      </c>
      <c r="AZ314">
        <v>12682283</v>
      </c>
      <c r="BA314">
        <v>12682283</v>
      </c>
      <c r="BB314">
        <v>12682283</v>
      </c>
      <c r="BC314">
        <v>11896726.050000001</v>
      </c>
      <c r="BD314">
        <v>11896726</v>
      </c>
      <c r="BE314">
        <v>11896726</v>
      </c>
      <c r="BF314">
        <v>11896726</v>
      </c>
      <c r="BG314">
        <v>12082388</v>
      </c>
      <c r="BH314" s="2">
        <v>12082389</v>
      </c>
      <c r="BI314" s="2">
        <v>12082389</v>
      </c>
      <c r="BJ314" s="2">
        <v>12082389</v>
      </c>
    </row>
    <row r="315" spans="1:62" x14ac:dyDescent="0.3">
      <c r="A315" t="s">
        <v>377</v>
      </c>
      <c r="B315">
        <v>43596375</v>
      </c>
      <c r="C315">
        <v>71424271.700000003</v>
      </c>
      <c r="D315">
        <v>45351446</v>
      </c>
      <c r="E315">
        <v>56952883</v>
      </c>
      <c r="F315">
        <v>81662414</v>
      </c>
      <c r="G315">
        <v>92347866.829999998</v>
      </c>
      <c r="H315">
        <v>26366529</v>
      </c>
      <c r="I315">
        <v>31035701</v>
      </c>
      <c r="J315">
        <v>36538694</v>
      </c>
      <c r="K315">
        <v>40589081.049999997</v>
      </c>
      <c r="L315">
        <v>48614207</v>
      </c>
      <c r="M315">
        <v>29523083</v>
      </c>
      <c r="N315">
        <v>29317093</v>
      </c>
      <c r="O315">
        <v>29860512.539999999</v>
      </c>
      <c r="P315">
        <v>25606889</v>
      </c>
      <c r="Q315">
        <v>31370218</v>
      </c>
      <c r="R315">
        <v>35814961</v>
      </c>
      <c r="S315">
        <v>34023108.68</v>
      </c>
      <c r="T315">
        <v>36986408</v>
      </c>
      <c r="U315">
        <v>30800253</v>
      </c>
      <c r="V315">
        <v>39081732</v>
      </c>
      <c r="W315">
        <v>28878805.809999999</v>
      </c>
      <c r="X315">
        <v>28709117</v>
      </c>
      <c r="Y315">
        <v>18591654</v>
      </c>
      <c r="Z315">
        <v>23299098</v>
      </c>
      <c r="AA315">
        <v>33443165.710000001</v>
      </c>
      <c r="AB315">
        <v>30193256</v>
      </c>
      <c r="AC315">
        <v>17066363</v>
      </c>
      <c r="AD315">
        <v>21511026</v>
      </c>
      <c r="AE315">
        <v>21518251.579999998</v>
      </c>
      <c r="AF315">
        <v>14480170</v>
      </c>
      <c r="AG315">
        <v>15566091</v>
      </c>
      <c r="AH315">
        <v>19069567</v>
      </c>
      <c r="AI315">
        <v>32204375.27</v>
      </c>
      <c r="AJ315">
        <v>14460218</v>
      </c>
      <c r="AK315">
        <v>14859677</v>
      </c>
      <c r="AL315">
        <v>20673111</v>
      </c>
      <c r="AM315">
        <v>24632252.850000001</v>
      </c>
      <c r="AN315">
        <v>18314200</v>
      </c>
      <c r="AO315">
        <v>32065814</v>
      </c>
      <c r="AP315">
        <v>22569847</v>
      </c>
      <c r="AQ315">
        <v>23084975.809999999</v>
      </c>
      <c r="AR315">
        <v>20871756</v>
      </c>
      <c r="AS315">
        <v>18561818</v>
      </c>
      <c r="AT315">
        <v>19006324</v>
      </c>
      <c r="AU315">
        <v>14201712.210000001</v>
      </c>
      <c r="AV315">
        <v>14857086</v>
      </c>
      <c r="AW315">
        <v>14821080</v>
      </c>
      <c r="AX315">
        <v>18380920</v>
      </c>
      <c r="AY315">
        <v>15715769.1</v>
      </c>
      <c r="AZ315">
        <v>18182206</v>
      </c>
      <c r="BA315">
        <v>13933448</v>
      </c>
      <c r="BB315">
        <v>15103301</v>
      </c>
      <c r="BC315">
        <v>12682282.76</v>
      </c>
      <c r="BD315">
        <v>10093070</v>
      </c>
      <c r="BE315">
        <v>10424116</v>
      </c>
      <c r="BF315">
        <v>12166902</v>
      </c>
      <c r="BG315">
        <v>11896726</v>
      </c>
      <c r="BH315" s="2">
        <v>9699487</v>
      </c>
      <c r="BI315" s="2">
        <v>10305744</v>
      </c>
      <c r="BJ315" s="2">
        <v>11232920</v>
      </c>
    </row>
    <row r="316" spans="1:62" x14ac:dyDescent="0.3">
      <c r="A316" t="s">
        <v>155</v>
      </c>
      <c r="B316" t="s">
        <v>156</v>
      </c>
      <c r="C316" t="s">
        <v>157</v>
      </c>
      <c r="D316" t="s">
        <v>158</v>
      </c>
      <c r="E316" t="s">
        <v>159</v>
      </c>
      <c r="F316" t="s">
        <v>160</v>
      </c>
      <c r="G316" t="s">
        <v>161</v>
      </c>
      <c r="H316" t="s">
        <v>162</v>
      </c>
      <c r="I316" t="s">
        <v>163</v>
      </c>
      <c r="J316" t="s">
        <v>164</v>
      </c>
      <c r="K316" t="s">
        <v>165</v>
      </c>
      <c r="L316" t="s">
        <v>166</v>
      </c>
      <c r="M316" t="s">
        <v>167</v>
      </c>
      <c r="N316" t="s">
        <v>168</v>
      </c>
      <c r="O316" t="s">
        <v>169</v>
      </c>
      <c r="P316" t="s">
        <v>170</v>
      </c>
      <c r="Q316" t="s">
        <v>171</v>
      </c>
      <c r="R316" t="s">
        <v>172</v>
      </c>
      <c r="S316" t="s">
        <v>173</v>
      </c>
      <c r="T316" t="s">
        <v>174</v>
      </c>
      <c r="U316" t="s">
        <v>175</v>
      </c>
      <c r="V316" t="s">
        <v>176</v>
      </c>
      <c r="W316" t="s">
        <v>177</v>
      </c>
      <c r="X316" t="s">
        <v>178</v>
      </c>
      <c r="Y316" t="s">
        <v>179</v>
      </c>
      <c r="Z316" t="s">
        <v>180</v>
      </c>
      <c r="AA316" t="s">
        <v>181</v>
      </c>
      <c r="AB316" t="s">
        <v>182</v>
      </c>
      <c r="AC316" t="s">
        <v>183</v>
      </c>
      <c r="AD316" t="s">
        <v>184</v>
      </c>
      <c r="AE316" t="s">
        <v>185</v>
      </c>
      <c r="AF316" t="s">
        <v>186</v>
      </c>
      <c r="AG316" t="s">
        <v>187</v>
      </c>
      <c r="AH316" t="s">
        <v>188</v>
      </c>
      <c r="AI316" t="s">
        <v>189</v>
      </c>
      <c r="AJ316" t="s">
        <v>190</v>
      </c>
      <c r="AK316" t="s">
        <v>191</v>
      </c>
      <c r="AL316" t="s">
        <v>192</v>
      </c>
      <c r="AM316" t="s">
        <v>193</v>
      </c>
      <c r="AN316" t="s">
        <v>194</v>
      </c>
      <c r="AO316" t="s">
        <v>195</v>
      </c>
      <c r="AP316" t="s">
        <v>196</v>
      </c>
      <c r="AQ316" t="s">
        <v>197</v>
      </c>
      <c r="AR316" t="s">
        <v>198</v>
      </c>
      <c r="AS316" t="s">
        <v>199</v>
      </c>
      <c r="AT316" t="s">
        <v>200</v>
      </c>
      <c r="AU316" t="s">
        <v>201</v>
      </c>
      <c r="AV316" t="s">
        <v>202</v>
      </c>
      <c r="AW316" t="s">
        <v>203</v>
      </c>
      <c r="AX316" t="s">
        <v>204</v>
      </c>
      <c r="AY316" t="s">
        <v>205</v>
      </c>
      <c r="AZ316" t="s">
        <v>206</v>
      </c>
      <c r="BA316" t="s">
        <v>207</v>
      </c>
      <c r="BB316" t="s">
        <v>208</v>
      </c>
      <c r="BC316" t="s">
        <v>209</v>
      </c>
      <c r="BD316" t="s">
        <v>210</v>
      </c>
      <c r="BE316" t="s">
        <v>211</v>
      </c>
      <c r="BF316" t="s">
        <v>212</v>
      </c>
      <c r="BG316" t="s">
        <v>213</v>
      </c>
      <c r="BH316" s="2" t="s">
        <v>214</v>
      </c>
      <c r="BI316" s="2" t="s">
        <v>215</v>
      </c>
      <c r="BJ316" s="2" t="s">
        <v>216</v>
      </c>
    </row>
    <row r="317" spans="1:62" x14ac:dyDescent="0.3">
      <c r="A317" t="s">
        <v>217</v>
      </c>
      <c r="B317"/>
      <c r="C317"/>
      <c r="D317"/>
      <c r="E317"/>
      <c r="F317"/>
      <c r="G317"/>
      <c r="H317"/>
      <c r="I317"/>
      <c r="J317"/>
      <c r="K317"/>
      <c r="L317"/>
      <c r="M317"/>
      <c r="N317"/>
      <c r="O317"/>
      <c r="P317"/>
      <c r="Q317"/>
      <c r="R317"/>
      <c r="S317"/>
      <c r="T317"/>
      <c r="U317"/>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c r="BD317"/>
      <c r="BE317"/>
      <c r="BF317"/>
      <c r="BG317"/>
    </row>
    <row r="318" spans="1:62" x14ac:dyDescent="0.3">
      <c r="A318" t="s">
        <v>218</v>
      </c>
      <c r="B318"/>
      <c r="C318"/>
      <c r="D318"/>
      <c r="E318"/>
      <c r="F318"/>
      <c r="G318"/>
      <c r="H318"/>
      <c r="I318"/>
      <c r="J318"/>
      <c r="K318"/>
      <c r="L318"/>
      <c r="M318"/>
      <c r="N318"/>
      <c r="O318"/>
      <c r="P318"/>
      <c r="Q318"/>
      <c r="R318"/>
      <c r="S318"/>
      <c r="T318"/>
      <c r="U318"/>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c r="BD318"/>
      <c r="BE318"/>
      <c r="BF318"/>
      <c r="BG318"/>
    </row>
    <row r="319" spans="1:62" x14ac:dyDescent="0.3">
      <c r="A319" s="2" t="s">
        <v>219</v>
      </c>
    </row>
    <row r="322" spans="2:54" x14ac:dyDescent="0.3">
      <c r="BB322" s="5"/>
    </row>
    <row r="323" spans="2:54" x14ac:dyDescent="0.3">
      <c r="BB323" s="5"/>
    </row>
    <row r="324" spans="2:54" x14ac:dyDescent="0.3">
      <c r="BB324" s="5"/>
    </row>
    <row r="325" spans="2:54" x14ac:dyDescent="0.3">
      <c r="BB325" s="5"/>
    </row>
    <row r="326" spans="2:54" x14ac:dyDescent="0.3">
      <c r="BB326" s="5"/>
    </row>
    <row r="327" spans="2:54" x14ac:dyDescent="0.3">
      <c r="BB327" s="5"/>
    </row>
    <row r="328" spans="2:54" x14ac:dyDescent="0.3">
      <c r="BB328" s="5"/>
    </row>
    <row r="329" spans="2:54" x14ac:dyDescent="0.3">
      <c r="BB329" s="5"/>
    </row>
    <row r="330" spans="2:54" x14ac:dyDescent="0.3">
      <c r="BB330" s="5"/>
    </row>
    <row r="331" spans="2:54" x14ac:dyDescent="0.3">
      <c r="BB331" s="5"/>
    </row>
    <row r="332" spans="2:54" x14ac:dyDescent="0.3">
      <c r="BB332" s="5"/>
    </row>
    <row r="333" spans="2:54" x14ac:dyDescent="0.3">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5"/>
      <c r="AM333" s="5"/>
      <c r="AN333" s="5"/>
      <c r="AO333" s="5"/>
      <c r="AP333" s="5"/>
      <c r="AQ333" s="5"/>
      <c r="AR333" s="5"/>
      <c r="AS333" s="5"/>
      <c r="AT333" s="5"/>
      <c r="AU333" s="5"/>
      <c r="AV333" s="5"/>
      <c r="AW333" s="5"/>
      <c r="AX333" s="5"/>
      <c r="AY333" s="5"/>
      <c r="AZ333" s="5"/>
      <c r="BA333" s="5"/>
      <c r="BB333" s="5"/>
    </row>
    <row r="334" spans="2:54" x14ac:dyDescent="0.3">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row>
    <row r="335" spans="2:54" x14ac:dyDescent="0.3">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c r="AO335" s="5"/>
      <c r="AP335" s="5"/>
      <c r="AQ335" s="5"/>
      <c r="AR335" s="5"/>
      <c r="AS335" s="5"/>
      <c r="AT335" s="5"/>
      <c r="AU335" s="5"/>
      <c r="AV335" s="5"/>
      <c r="AW335" s="5"/>
      <c r="AX335" s="5"/>
      <c r="AY335" s="5"/>
      <c r="AZ335" s="5"/>
      <c r="BA335" s="5"/>
      <c r="BB335" s="5"/>
    </row>
    <row r="336" spans="2:54" x14ac:dyDescent="0.3">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row>
    <row r="337" spans="1:54" x14ac:dyDescent="0.3">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5"/>
    </row>
    <row r="338" spans="1:54" x14ac:dyDescent="0.3">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5"/>
      <c r="AM338" s="5"/>
      <c r="AN338" s="5"/>
      <c r="AO338" s="5"/>
      <c r="AP338" s="5"/>
      <c r="AQ338" s="5"/>
      <c r="AR338" s="5"/>
      <c r="AS338" s="5"/>
      <c r="AT338" s="5"/>
      <c r="AU338" s="5"/>
      <c r="AV338" s="5"/>
      <c r="AW338" s="5"/>
      <c r="AX338" s="5"/>
      <c r="AY338" s="5"/>
      <c r="AZ338" s="5"/>
      <c r="BA338" s="5"/>
      <c r="BB338" s="5"/>
    </row>
    <row r="339" spans="1:54" x14ac:dyDescent="0.3">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5"/>
      <c r="AM339" s="5"/>
      <c r="AN339" s="5"/>
      <c r="AO339" s="5"/>
      <c r="AP339" s="5"/>
      <c r="AQ339" s="5"/>
      <c r="AR339" s="5"/>
      <c r="AS339" s="5"/>
      <c r="AT339" s="5"/>
      <c r="AU339" s="5"/>
      <c r="AV339" s="5"/>
      <c r="AW339" s="5"/>
      <c r="AX339" s="5"/>
      <c r="AY339" s="5"/>
      <c r="AZ339" s="5"/>
      <c r="BA339" s="5"/>
      <c r="BB339" s="5"/>
    </row>
    <row r="340" spans="1:54" x14ac:dyDescent="0.3">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5"/>
      <c r="AM340" s="5"/>
      <c r="AN340" s="5"/>
      <c r="AO340" s="5"/>
      <c r="AP340" s="5"/>
      <c r="AQ340" s="5"/>
      <c r="AR340" s="5"/>
      <c r="AS340" s="5"/>
      <c r="AT340" s="5"/>
      <c r="AU340" s="5"/>
      <c r="AV340" s="5"/>
      <c r="AW340" s="5"/>
      <c r="AX340" s="5"/>
      <c r="AY340" s="5"/>
      <c r="AZ340" s="5"/>
      <c r="BA340" s="5"/>
      <c r="BB340" s="5"/>
    </row>
    <row r="341" spans="1:54" x14ac:dyDescent="0.3">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5"/>
      <c r="AM341" s="5"/>
      <c r="AN341" s="5"/>
      <c r="AO341" s="5"/>
      <c r="AP341" s="5"/>
      <c r="AQ341" s="5"/>
      <c r="AR341" s="5"/>
      <c r="AS341" s="5"/>
      <c r="AT341" s="5"/>
      <c r="AU341" s="5"/>
      <c r="AV341" s="5"/>
      <c r="AW341" s="5"/>
      <c r="AX341" s="5"/>
      <c r="AY341" s="5"/>
      <c r="AZ341" s="5"/>
      <c r="BA341" s="5"/>
      <c r="BB341" s="5"/>
    </row>
    <row r="342" spans="1:54" x14ac:dyDescent="0.3">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5"/>
      <c r="AM342" s="5"/>
      <c r="AN342" s="5"/>
      <c r="AO342" s="5"/>
      <c r="AP342" s="5"/>
      <c r="AQ342" s="5"/>
      <c r="AR342" s="5"/>
      <c r="AS342" s="5"/>
      <c r="AT342" s="5"/>
      <c r="AU342" s="5"/>
      <c r="AV342" s="5"/>
      <c r="AW342" s="5"/>
      <c r="AX342" s="5"/>
      <c r="AY342" s="5"/>
      <c r="AZ342" s="5"/>
      <c r="BA342" s="5"/>
      <c r="BB342" s="5"/>
    </row>
    <row r="343" spans="1:54" x14ac:dyDescent="0.3">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5"/>
      <c r="AN343" s="5"/>
      <c r="AO343" s="5"/>
      <c r="AP343" s="5"/>
      <c r="AQ343" s="5"/>
      <c r="AR343" s="5"/>
      <c r="AS343" s="5"/>
      <c r="AT343" s="5"/>
      <c r="AU343" s="5"/>
      <c r="AV343" s="5"/>
      <c r="AW343" s="5"/>
      <c r="AX343" s="5"/>
      <c r="AY343" s="5"/>
      <c r="AZ343" s="5"/>
      <c r="BA343" s="5"/>
      <c r="BB343" s="5"/>
    </row>
    <row r="347" spans="1:54" x14ac:dyDescent="0.3">
      <c r="R347" s="11" t="s">
        <v>378</v>
      </c>
      <c r="S347" s="11" t="s">
        <v>379</v>
      </c>
    </row>
    <row r="348" spans="1:54" s="12" customFormat="1" ht="17.25" thickBot="1" x14ac:dyDescent="0.35">
      <c r="B348" s="13">
        <v>2008</v>
      </c>
      <c r="C348" s="13">
        <v>2009</v>
      </c>
      <c r="D348" s="13">
        <v>2010</v>
      </c>
      <c r="E348" s="13">
        <v>2011</v>
      </c>
      <c r="F348" s="13">
        <v>2012</v>
      </c>
      <c r="G348" s="13">
        <v>2013</v>
      </c>
      <c r="H348" s="13">
        <v>2014</v>
      </c>
      <c r="I348" s="13">
        <v>2015</v>
      </c>
      <c r="J348" s="13">
        <v>2016</v>
      </c>
      <c r="K348" s="13">
        <v>2017</v>
      </c>
      <c r="L348" s="13">
        <v>2018</v>
      </c>
      <c r="M348" s="13">
        <v>2019</v>
      </c>
      <c r="N348" s="13">
        <v>2020</v>
      </c>
      <c r="O348" s="13">
        <v>2021</v>
      </c>
      <c r="P348" s="13">
        <v>2022</v>
      </c>
      <c r="Q348" s="13">
        <v>2023</v>
      </c>
      <c r="R348" s="14">
        <v>10</v>
      </c>
      <c r="S348" s="15">
        <v>2023</v>
      </c>
    </row>
    <row r="349" spans="1:54" x14ac:dyDescent="0.3">
      <c r="A349" s="16"/>
      <c r="B349" s="17" t="s">
        <v>380</v>
      </c>
      <c r="C349" s="17"/>
      <c r="D349" s="17"/>
      <c r="E349" s="17"/>
      <c r="F349" s="17"/>
      <c r="G349" s="17"/>
      <c r="H349" s="17"/>
      <c r="I349" s="17"/>
      <c r="J349" s="17"/>
      <c r="K349" s="17"/>
      <c r="L349" s="17"/>
      <c r="M349" s="17"/>
      <c r="N349" s="17"/>
      <c r="O349" s="17"/>
      <c r="P349" s="18"/>
      <c r="Q349" s="18"/>
      <c r="R349" s="19"/>
      <c r="S349" s="3"/>
    </row>
    <row r="350" spans="1:54" x14ac:dyDescent="0.3">
      <c r="B350" s="20" t="s">
        <v>65</v>
      </c>
      <c r="C350" s="20"/>
      <c r="D350" s="20"/>
      <c r="E350" s="20"/>
      <c r="F350" s="20"/>
      <c r="G350" s="20"/>
      <c r="H350" s="20"/>
      <c r="I350" s="20"/>
      <c r="J350" s="20"/>
      <c r="K350" s="20"/>
      <c r="L350" s="20"/>
      <c r="M350" s="20"/>
      <c r="N350" s="20"/>
      <c r="O350" s="20"/>
      <c r="P350" s="21"/>
      <c r="Q350" s="21"/>
      <c r="R350" s="19"/>
      <c r="S350" s="3"/>
    </row>
    <row r="351" spans="1:54" x14ac:dyDescent="0.3">
      <c r="B351" s="22">
        <f t="shared" ref="B351:Q354" si="9">IFERROR(VLOOKUP($B$350,$4:$126,MATCH($S351&amp;"/"&amp;B$348,$2:$2,0),FALSE),"")</f>
        <v>11232920</v>
      </c>
      <c r="C351" s="22">
        <f t="shared" si="9"/>
        <v>12166902</v>
      </c>
      <c r="D351" s="22">
        <f t="shared" si="9"/>
        <v>15103301</v>
      </c>
      <c r="E351" s="22">
        <f t="shared" si="9"/>
        <v>18380920</v>
      </c>
      <c r="F351" s="22">
        <f t="shared" si="9"/>
        <v>19006324</v>
      </c>
      <c r="G351" s="22">
        <f t="shared" si="9"/>
        <v>22569847</v>
      </c>
      <c r="H351" s="22">
        <f t="shared" si="9"/>
        <v>20673111</v>
      </c>
      <c r="I351" s="22">
        <f t="shared" si="9"/>
        <v>19069567</v>
      </c>
      <c r="J351" s="22">
        <f t="shared" si="9"/>
        <v>21511026</v>
      </c>
      <c r="K351" s="22">
        <f t="shared" si="9"/>
        <v>23299098</v>
      </c>
      <c r="L351" s="22">
        <f t="shared" si="9"/>
        <v>39081732</v>
      </c>
      <c r="M351" s="22">
        <f t="shared" si="9"/>
        <v>35814961</v>
      </c>
      <c r="N351" s="23">
        <f t="shared" si="9"/>
        <v>29317093</v>
      </c>
      <c r="O351" s="23">
        <f t="shared" si="9"/>
        <v>36538694</v>
      </c>
      <c r="P351" s="23">
        <f t="shared" si="9"/>
        <v>81662414</v>
      </c>
      <c r="Q351" s="23">
        <f t="shared" si="9"/>
        <v>43596375</v>
      </c>
      <c r="R351" s="19"/>
      <c r="S351" s="24" t="s">
        <v>381</v>
      </c>
    </row>
    <row r="352" spans="1:54" x14ac:dyDescent="0.3">
      <c r="B352" s="22">
        <f t="shared" si="9"/>
        <v>10305744</v>
      </c>
      <c r="C352" s="22">
        <f t="shared" si="9"/>
        <v>10424116</v>
      </c>
      <c r="D352" s="22">
        <f t="shared" si="9"/>
        <v>13933448</v>
      </c>
      <c r="E352" s="22">
        <f t="shared" si="9"/>
        <v>14821080</v>
      </c>
      <c r="F352" s="22">
        <f t="shared" si="9"/>
        <v>18561818</v>
      </c>
      <c r="G352" s="22">
        <f t="shared" si="9"/>
        <v>32065814</v>
      </c>
      <c r="H352" s="22">
        <f t="shared" si="9"/>
        <v>14859677</v>
      </c>
      <c r="I352" s="22">
        <f t="shared" si="9"/>
        <v>15566091</v>
      </c>
      <c r="J352" s="22">
        <f t="shared" si="9"/>
        <v>17066363</v>
      </c>
      <c r="K352" s="22">
        <f t="shared" si="9"/>
        <v>18591654</v>
      </c>
      <c r="L352" s="22">
        <f t="shared" si="9"/>
        <v>30800253</v>
      </c>
      <c r="M352" s="22">
        <f t="shared" si="9"/>
        <v>31370218</v>
      </c>
      <c r="N352" s="23">
        <f t="shared" si="9"/>
        <v>29523083</v>
      </c>
      <c r="O352" s="23">
        <f t="shared" si="9"/>
        <v>31035701</v>
      </c>
      <c r="P352" s="23">
        <f t="shared" si="9"/>
        <v>56952883</v>
      </c>
      <c r="Q352" s="23" t="str">
        <f t="shared" si="9"/>
        <v/>
      </c>
      <c r="R352" s="19"/>
      <c r="S352" s="24" t="s">
        <v>382</v>
      </c>
    </row>
    <row r="353" spans="2:19" x14ac:dyDescent="0.3">
      <c r="B353" s="22">
        <f t="shared" si="9"/>
        <v>9699487</v>
      </c>
      <c r="C353" s="22">
        <f t="shared" si="9"/>
        <v>10093070</v>
      </c>
      <c r="D353" s="22">
        <f t="shared" si="9"/>
        <v>18182206</v>
      </c>
      <c r="E353" s="22">
        <f t="shared" si="9"/>
        <v>14857086</v>
      </c>
      <c r="F353" s="22">
        <f t="shared" si="9"/>
        <v>20871756</v>
      </c>
      <c r="G353" s="22">
        <f t="shared" si="9"/>
        <v>18314200</v>
      </c>
      <c r="H353" s="22">
        <f t="shared" si="9"/>
        <v>14460218</v>
      </c>
      <c r="I353" s="22">
        <f t="shared" si="9"/>
        <v>14480170</v>
      </c>
      <c r="J353" s="22">
        <f t="shared" si="9"/>
        <v>30193256</v>
      </c>
      <c r="K353" s="22">
        <f t="shared" si="9"/>
        <v>28709117</v>
      </c>
      <c r="L353" s="22">
        <f t="shared" si="9"/>
        <v>36986408</v>
      </c>
      <c r="M353" s="22">
        <f t="shared" si="9"/>
        <v>25606889</v>
      </c>
      <c r="N353" s="23">
        <f t="shared" si="9"/>
        <v>48614207</v>
      </c>
      <c r="O353" s="23">
        <f t="shared" si="9"/>
        <v>26366529</v>
      </c>
      <c r="P353" s="23">
        <f t="shared" si="9"/>
        <v>45351446</v>
      </c>
      <c r="Q353" s="23" t="str">
        <f t="shared" si="9"/>
        <v/>
      </c>
      <c r="R353" s="19"/>
      <c r="S353" s="24" t="s">
        <v>383</v>
      </c>
    </row>
    <row r="354" spans="2:19" x14ac:dyDescent="0.3">
      <c r="B354" s="22">
        <f t="shared" si="9"/>
        <v>11896726</v>
      </c>
      <c r="C354" s="22">
        <f t="shared" si="9"/>
        <v>12682282.76</v>
      </c>
      <c r="D354" s="22">
        <f t="shared" si="9"/>
        <v>15715769.1</v>
      </c>
      <c r="E354" s="22">
        <f t="shared" si="9"/>
        <v>14201712.210000001</v>
      </c>
      <c r="F354" s="22">
        <f t="shared" si="9"/>
        <v>23084975.809999999</v>
      </c>
      <c r="G354" s="22">
        <f t="shared" si="9"/>
        <v>24632252.850000001</v>
      </c>
      <c r="H354" s="22">
        <f t="shared" si="9"/>
        <v>32204375.27</v>
      </c>
      <c r="I354" s="22">
        <f t="shared" si="9"/>
        <v>21518251.579999998</v>
      </c>
      <c r="J354" s="22">
        <f t="shared" si="9"/>
        <v>33443165.710000001</v>
      </c>
      <c r="K354" s="22">
        <f t="shared" si="9"/>
        <v>28878805.809999999</v>
      </c>
      <c r="L354" s="22">
        <f t="shared" si="9"/>
        <v>34023108.68</v>
      </c>
      <c r="M354" s="22">
        <f t="shared" si="9"/>
        <v>29860512.539999999</v>
      </c>
      <c r="N354" s="23">
        <f>IFERROR(VLOOKUP($B$350,$4:$126,MATCH($S354&amp;"/"&amp;N$348,$2:$2,0),FALSE),IFERROR(VLOOKUP($B$350,$4:$126,MATCH($S353&amp;"/"&amp;N$348,$2:$2,0),FALSE),IFERROR(VLOOKUP($B$350,$4:$126,MATCH($S352&amp;"/"&amp;N$348,$2:$2,0),FALSE),IFERROR(VLOOKUP($B$350,$4:$126,MATCH($S351&amp;"/"&amp;N$348,$2:$2,0),FALSE),""))))</f>
        <v>40589081.049999997</v>
      </c>
      <c r="O354" s="23">
        <f>IFERROR(VLOOKUP($B$350,$4:$126,MATCH($S354&amp;"/"&amp;O$348,$2:$2,0),FALSE),IFERROR(VLOOKUP($B$350,$4:$126,MATCH($S353&amp;"/"&amp;O$348,$2:$2,0),FALSE),IFERROR(VLOOKUP($B$350,$4:$126,MATCH($S352&amp;"/"&amp;O$348,$2:$2,0),FALSE),IFERROR(VLOOKUP($B$350,$4:$126,MATCH($S351&amp;"/"&amp;O$348,$2:$2,0),FALSE),""))))</f>
        <v>92347866.829999998</v>
      </c>
      <c r="P354" s="23">
        <f>IFERROR(VLOOKUP($B$350,$4:$126,MATCH($S354&amp;"/"&amp;P$348,$2:$2,0),FALSE),IFERROR(VLOOKUP($B$350,$4:$126,MATCH($S353&amp;"/"&amp;P$348,$2:$2,0),FALSE),IFERROR(VLOOKUP($B$350,$4:$126,MATCH($S352&amp;"/"&amp;P$348,$2:$2,0),FALSE),IFERROR(VLOOKUP($B$350,$4:$126,MATCH($S351&amp;"/"&amp;P$348,$2:$2,0),FALSE),""))))</f>
        <v>71424271.700000003</v>
      </c>
      <c r="Q354" s="23">
        <f>IFERROR(VLOOKUP($B$350,$4:$126,MATCH($S354&amp;"/"&amp;Q$348,$2:$2,0),FALSE),IFERROR(VLOOKUP($B$350,$4:$126,MATCH($S353&amp;"/"&amp;Q$348,$2:$2,0),FALSE),IFERROR(VLOOKUP($B$350,$4:$126,MATCH($S352&amp;"/"&amp;Q$348,$2:$2,0),FALSE),IFERROR(VLOOKUP($B$350,$4:$126,MATCH($S351&amp;"/"&amp;Q$348,$2:$2,0),FALSE),""))))</f>
        <v>43596375</v>
      </c>
      <c r="R354" s="19"/>
      <c r="S354" s="24" t="s">
        <v>384</v>
      </c>
    </row>
    <row r="355" spans="2:19" x14ac:dyDescent="0.3">
      <c r="B355" s="25">
        <f t="shared" ref="B355:Q355" si="10">+B354/B$402</f>
        <v>0.29624329353433687</v>
      </c>
      <c r="C355" s="25">
        <f t="shared" si="10"/>
        <v>0.28537050803543984</v>
      </c>
      <c r="D355" s="25">
        <f t="shared" si="10"/>
        <v>0.32806719048876937</v>
      </c>
      <c r="E355" s="25">
        <f t="shared" si="10"/>
        <v>0.2566225078112721</v>
      </c>
      <c r="F355" s="25">
        <f t="shared" si="10"/>
        <v>0.32152464258308322</v>
      </c>
      <c r="G355" s="25">
        <f t="shared" si="10"/>
        <v>8.533148034863465E-2</v>
      </c>
      <c r="H355" s="25">
        <f t="shared" si="10"/>
        <v>9.8662328959478504E-2</v>
      </c>
      <c r="I355" s="25">
        <f t="shared" si="10"/>
        <v>6.5388536046935938E-2</v>
      </c>
      <c r="J355" s="25">
        <f t="shared" si="10"/>
        <v>9.4936697942002921E-2</v>
      </c>
      <c r="K355" s="25">
        <f t="shared" si="10"/>
        <v>8.0152430680639389E-2</v>
      </c>
      <c r="L355" s="25">
        <f t="shared" si="10"/>
        <v>9.1033770730804042E-2</v>
      </c>
      <c r="M355" s="25">
        <f t="shared" si="10"/>
        <v>7.9497137851655089E-2</v>
      </c>
      <c r="N355" s="25">
        <f t="shared" si="10"/>
        <v>7.7555642030306959E-2</v>
      </c>
      <c r="O355" s="25">
        <f t="shared" si="10"/>
        <v>9.9097117367253948E-2</v>
      </c>
      <c r="P355" s="25">
        <f t="shared" si="10"/>
        <v>7.7293851586887105E-2</v>
      </c>
      <c r="Q355" s="25">
        <f t="shared" si="10"/>
        <v>4.8638434976338088E-2</v>
      </c>
      <c r="R355" s="19"/>
      <c r="S355" s="26" t="s">
        <v>385</v>
      </c>
    </row>
    <row r="356" spans="2:19" x14ac:dyDescent="0.3">
      <c r="B356" s="20" t="s">
        <v>66</v>
      </c>
      <c r="C356" s="20"/>
      <c r="D356" s="20"/>
      <c r="E356" s="20"/>
      <c r="F356" s="20"/>
      <c r="G356" s="20"/>
      <c r="H356" s="20"/>
      <c r="I356" s="20"/>
      <c r="J356" s="20"/>
      <c r="K356" s="20"/>
      <c r="L356" s="20"/>
      <c r="M356" s="20"/>
      <c r="N356" s="20"/>
      <c r="O356" s="20"/>
      <c r="P356" s="21"/>
      <c r="Q356" s="21"/>
      <c r="R356" s="19"/>
      <c r="S356" s="3"/>
    </row>
    <row r="357" spans="2:19" x14ac:dyDescent="0.3">
      <c r="B357" s="23">
        <f t="shared" ref="B357:N360" si="11">IFERROR(VLOOKUP($B$356,$4:$126,MATCH($S357&amp;"/"&amp;B$348,$2:$2,0),FALSE),IFERROR(VLOOKUP($B$356,$4:$126,MATCH($S356&amp;"/"&amp;B$348,$2:$2,0),FALSE),IFERROR(VLOOKUP($B$356,$4:$126,MATCH($S355&amp;"/"&amp;B$348,$2:$2,0),FALSE),IFERROR(VLOOKUP($B$356,$4:$126,MATCH($S354&amp;"/"&amp;B$348,$2:$2,0),FALSE),"0"))))</f>
        <v>778056</v>
      </c>
      <c r="C357" s="23">
        <f t="shared" si="11"/>
        <v>529585</v>
      </c>
      <c r="D357" s="23">
        <f t="shared" si="11"/>
        <v>946010</v>
      </c>
      <c r="E357" s="23">
        <f t="shared" si="11"/>
        <v>4202344</v>
      </c>
      <c r="F357" s="23">
        <f t="shared" si="11"/>
        <v>9415364</v>
      </c>
      <c r="G357" s="23">
        <f t="shared" si="11"/>
        <v>12417635</v>
      </c>
      <c r="H357" s="23">
        <f t="shared" si="11"/>
        <v>1050000</v>
      </c>
      <c r="I357" s="23">
        <f t="shared" si="11"/>
        <v>1222000</v>
      </c>
      <c r="J357" s="23">
        <f t="shared" si="11"/>
        <v>1393350</v>
      </c>
      <c r="K357" s="23">
        <f t="shared" si="11"/>
        <v>1406044</v>
      </c>
      <c r="L357" s="23">
        <f t="shared" si="11"/>
        <v>1704811</v>
      </c>
      <c r="M357" s="23">
        <f t="shared" si="11"/>
        <v>1586727</v>
      </c>
      <c r="N357" s="23">
        <f t="shared" si="11"/>
        <v>183605</v>
      </c>
      <c r="O357" s="23">
        <f t="shared" ref="O357:Q359" si="12">IFERROR(VLOOKUP($B$356,$4:$126,MATCH($S357&amp;"/"&amp;O$348,$2:$2,0),FALSE),"")</f>
        <v>2000</v>
      </c>
      <c r="P357" s="23">
        <f t="shared" si="12"/>
        <v>6786607</v>
      </c>
      <c r="Q357" s="23">
        <f t="shared" si="12"/>
        <v>101991</v>
      </c>
      <c r="R357" s="19"/>
      <c r="S357" s="24" t="s">
        <v>381</v>
      </c>
    </row>
    <row r="358" spans="2:19" x14ac:dyDescent="0.3">
      <c r="B358" s="23">
        <f t="shared" si="11"/>
        <v>1169325</v>
      </c>
      <c r="C358" s="23">
        <f t="shared" si="11"/>
        <v>389584</v>
      </c>
      <c r="D358" s="23">
        <f t="shared" si="11"/>
        <v>200727</v>
      </c>
      <c r="E358" s="23">
        <f t="shared" si="11"/>
        <v>3793083</v>
      </c>
      <c r="F358" s="23">
        <f t="shared" si="11"/>
        <v>7674552</v>
      </c>
      <c r="G358" s="23">
        <f t="shared" si="11"/>
        <v>3648489</v>
      </c>
      <c r="H358" s="23">
        <f t="shared" si="11"/>
        <v>1152000</v>
      </c>
      <c r="I358" s="23">
        <f t="shared" si="11"/>
        <v>1332000</v>
      </c>
      <c r="J358" s="23">
        <f t="shared" si="11"/>
        <v>1386185</v>
      </c>
      <c r="K358" s="23">
        <f t="shared" si="11"/>
        <v>1387360</v>
      </c>
      <c r="L358" s="23">
        <f t="shared" si="11"/>
        <v>1411564</v>
      </c>
      <c r="M358" s="23">
        <f t="shared" si="11"/>
        <v>708947</v>
      </c>
      <c r="N358" s="23">
        <f t="shared" si="11"/>
        <v>222016</v>
      </c>
      <c r="O358" s="23">
        <f t="shared" si="12"/>
        <v>2000</v>
      </c>
      <c r="P358" s="23">
        <f t="shared" si="12"/>
        <v>4541072</v>
      </c>
      <c r="Q358" s="23" t="str">
        <f t="shared" si="12"/>
        <v/>
      </c>
      <c r="R358" s="19"/>
      <c r="S358" s="24" t="s">
        <v>382</v>
      </c>
    </row>
    <row r="359" spans="2:19" x14ac:dyDescent="0.3">
      <c r="B359" s="23">
        <f t="shared" si="11"/>
        <v>2517557</v>
      </c>
      <c r="C359" s="23">
        <f t="shared" si="11"/>
        <v>869603</v>
      </c>
      <c r="D359" s="23">
        <f t="shared" si="11"/>
        <v>399144</v>
      </c>
      <c r="E359" s="23">
        <f t="shared" si="11"/>
        <v>6700682</v>
      </c>
      <c r="F359" s="23">
        <f t="shared" si="11"/>
        <v>9968062</v>
      </c>
      <c r="G359" s="23">
        <f t="shared" si="11"/>
        <v>975607</v>
      </c>
      <c r="H359" s="23">
        <f t="shared" si="11"/>
        <v>1202000</v>
      </c>
      <c r="I359" s="23">
        <f t="shared" si="11"/>
        <v>1338221</v>
      </c>
      <c r="J359" s="23">
        <f t="shared" si="11"/>
        <v>1383140</v>
      </c>
      <c r="K359" s="23">
        <f t="shared" si="11"/>
        <v>1372000</v>
      </c>
      <c r="L359" s="23">
        <f t="shared" si="11"/>
        <v>1461815</v>
      </c>
      <c r="M359" s="23">
        <f t="shared" si="11"/>
        <v>615867</v>
      </c>
      <c r="N359" s="23">
        <f t="shared" si="11"/>
        <v>198758</v>
      </c>
      <c r="O359" s="23">
        <f t="shared" si="12"/>
        <v>2000</v>
      </c>
      <c r="P359" s="23">
        <f t="shared" si="12"/>
        <v>4302968</v>
      </c>
      <c r="Q359" s="23" t="str">
        <f t="shared" si="12"/>
        <v/>
      </c>
      <c r="R359" s="19"/>
      <c r="S359" s="24" t="s">
        <v>383</v>
      </c>
    </row>
    <row r="360" spans="2:19" x14ac:dyDescent="0.3">
      <c r="B360" s="23">
        <f t="shared" si="11"/>
        <v>750318</v>
      </c>
      <c r="C360" s="23">
        <f t="shared" si="11"/>
        <v>1196010.08</v>
      </c>
      <c r="D360" s="23">
        <f t="shared" si="11"/>
        <v>4435563.0599999996</v>
      </c>
      <c r="E360" s="23">
        <f t="shared" si="11"/>
        <v>9893328.6799999997</v>
      </c>
      <c r="F360" s="23">
        <f t="shared" si="11"/>
        <v>11970669.34</v>
      </c>
      <c r="G360" s="23">
        <f t="shared" si="11"/>
        <v>1050000</v>
      </c>
      <c r="H360" s="23">
        <f t="shared" si="11"/>
        <v>1232027.25</v>
      </c>
      <c r="I360" s="23">
        <f t="shared" si="11"/>
        <v>1402447.57</v>
      </c>
      <c r="J360" s="23">
        <f t="shared" si="11"/>
        <v>1375805.32</v>
      </c>
      <c r="K360" s="23">
        <f t="shared" si="11"/>
        <v>1384828.45</v>
      </c>
      <c r="L360" s="23">
        <f t="shared" si="11"/>
        <v>1467226.8</v>
      </c>
      <c r="M360" s="23">
        <f t="shared" si="11"/>
        <v>658571.92000000004</v>
      </c>
      <c r="N360" s="23">
        <f t="shared" si="11"/>
        <v>36568.949999999997</v>
      </c>
      <c r="O360" s="23">
        <f>IFERROR(VLOOKUP($B$356,$4:$126,MATCH($S360&amp;"/"&amp;O$348,$2:$2,0),FALSE),IFERROR(VLOOKUP($B$356,$4:$126,MATCH($S359&amp;"/"&amp;O$348,$2:$2,0),FALSE),IFERROR(VLOOKUP($B$356,$4:$126,MATCH($S358&amp;"/"&amp;O$348,$2:$2,0),FALSE),IFERROR(VLOOKUP($B$356,$4:$126,MATCH($S357&amp;"/"&amp;O$348,$2:$2,0),FALSE),""))))</f>
        <v>4785739.47</v>
      </c>
      <c r="P360" s="23">
        <f>IFERROR(VLOOKUP($B$356,$4:$126,MATCH($S360&amp;"/"&amp;P$348,$2:$2,0),FALSE),IFERROR(VLOOKUP($B$356,$4:$126,MATCH($S359&amp;"/"&amp;P$348,$2:$2,0),FALSE),IFERROR(VLOOKUP($B$356,$4:$126,MATCH($S358&amp;"/"&amp;P$348,$2:$2,0),FALSE),IFERROR(VLOOKUP($B$356,$4:$126,MATCH($S357&amp;"/"&amp;P$348,$2:$2,0),FALSE),""))))</f>
        <v>466263.1</v>
      </c>
      <c r="Q360" s="23">
        <f>IFERROR(VLOOKUP($B$356,$4:$126,MATCH($S360&amp;"/"&amp;Q$348,$2:$2,0),FALSE),IFERROR(VLOOKUP($B$356,$4:$126,MATCH($S359&amp;"/"&amp;Q$348,$2:$2,0),FALSE),IFERROR(VLOOKUP($B$356,$4:$126,MATCH($S358&amp;"/"&amp;Q$348,$2:$2,0),FALSE),IFERROR(VLOOKUP($B$356,$4:$126,MATCH($S357&amp;"/"&amp;Q$348,$2:$2,0),FALSE),""))))</f>
        <v>101991</v>
      </c>
      <c r="R360" s="19"/>
      <c r="S360" s="24" t="s">
        <v>384</v>
      </c>
    </row>
    <row r="361" spans="2:19" x14ac:dyDescent="0.3">
      <c r="B361" s="25">
        <f t="shared" ref="B361:Q361" si="13">+B360/B$402</f>
        <v>1.8683852642995775E-2</v>
      </c>
      <c r="C361" s="25">
        <f t="shared" si="13"/>
        <v>2.6912032368619661E-2</v>
      </c>
      <c r="D361" s="25">
        <f t="shared" si="13"/>
        <v>9.2592522966627747E-2</v>
      </c>
      <c r="E361" s="25">
        <f t="shared" si="13"/>
        <v>0.17877075516817434</v>
      </c>
      <c r="F361" s="25">
        <f t="shared" si="13"/>
        <v>0.16672597851960985</v>
      </c>
      <c r="G361" s="25">
        <f t="shared" si="13"/>
        <v>3.6374283307207271E-3</v>
      </c>
      <c r="H361" s="25">
        <f t="shared" si="13"/>
        <v>3.7744771263976662E-3</v>
      </c>
      <c r="I361" s="25">
        <f t="shared" si="13"/>
        <v>4.2616842332169969E-3</v>
      </c>
      <c r="J361" s="25">
        <f t="shared" si="13"/>
        <v>3.905563702445341E-3</v>
      </c>
      <c r="K361" s="25">
        <f t="shared" si="13"/>
        <v>3.8435580429979797E-3</v>
      </c>
      <c r="L361" s="25">
        <f t="shared" si="13"/>
        <v>3.9257784871318015E-3</v>
      </c>
      <c r="M361" s="25">
        <f t="shared" si="13"/>
        <v>1.753304891847954E-3</v>
      </c>
      <c r="N361" s="25">
        <f t="shared" si="13"/>
        <v>6.9874171138057666E-5</v>
      </c>
      <c r="O361" s="25">
        <f t="shared" si="13"/>
        <v>5.1355055858596675E-3</v>
      </c>
      <c r="P361" s="25">
        <f t="shared" si="13"/>
        <v>5.045801657343592E-4</v>
      </c>
      <c r="Q361" s="25">
        <f t="shared" si="13"/>
        <v>1.137865848174693E-4</v>
      </c>
      <c r="R361" s="19"/>
      <c r="S361" s="26" t="s">
        <v>385</v>
      </c>
    </row>
    <row r="362" spans="2:19" x14ac:dyDescent="0.3">
      <c r="B362" s="20" t="s">
        <v>67</v>
      </c>
      <c r="C362" s="20"/>
      <c r="D362" s="20"/>
      <c r="E362" s="20"/>
      <c r="F362" s="20"/>
      <c r="G362" s="20"/>
      <c r="H362" s="20"/>
      <c r="I362" s="20"/>
      <c r="J362" s="20"/>
      <c r="K362" s="20"/>
      <c r="L362" s="20"/>
      <c r="M362" s="20"/>
      <c r="N362" s="20"/>
      <c r="O362" s="20"/>
      <c r="P362" s="21"/>
      <c r="Q362" s="21"/>
      <c r="R362" s="19"/>
      <c r="S362" s="3"/>
    </row>
    <row r="363" spans="2:19" x14ac:dyDescent="0.3">
      <c r="B363" s="23">
        <f t="shared" ref="B363:Q366" si="14">IFERROR(VLOOKUP($B$362,$4:$126,MATCH($S363&amp;"/"&amp;B$348,$2:$2,0),FALSE),"")</f>
        <v>613111</v>
      </c>
      <c r="C363" s="23">
        <f t="shared" si="14"/>
        <v>378734</v>
      </c>
      <c r="D363" s="23">
        <f t="shared" si="14"/>
        <v>1066225</v>
      </c>
      <c r="E363" s="23">
        <f t="shared" si="14"/>
        <v>1293842</v>
      </c>
      <c r="F363" s="23">
        <f t="shared" si="14"/>
        <v>1302297</v>
      </c>
      <c r="G363" s="23">
        <f t="shared" si="14"/>
        <v>1441877</v>
      </c>
      <c r="H363" s="23">
        <f t="shared" si="14"/>
        <v>2117510</v>
      </c>
      <c r="I363" s="23">
        <f t="shared" si="14"/>
        <v>2559166</v>
      </c>
      <c r="J363" s="23">
        <f t="shared" si="14"/>
        <v>2676778</v>
      </c>
      <c r="K363" s="23">
        <f t="shared" si="14"/>
        <v>7575000</v>
      </c>
      <c r="L363" s="23">
        <f t="shared" si="14"/>
        <v>7542021</v>
      </c>
      <c r="M363" s="23">
        <f t="shared" si="14"/>
        <v>8114780</v>
      </c>
      <c r="N363" s="23">
        <f t="shared" si="14"/>
        <v>8471792</v>
      </c>
      <c r="O363" s="23">
        <f t="shared" si="14"/>
        <v>8210753</v>
      </c>
      <c r="P363" s="23">
        <f t="shared" si="14"/>
        <v>15339429</v>
      </c>
      <c r="Q363" s="23">
        <f t="shared" si="14"/>
        <v>18454112</v>
      </c>
      <c r="R363" s="19"/>
      <c r="S363" s="24" t="s">
        <v>381</v>
      </c>
    </row>
    <row r="364" spans="2:19" x14ac:dyDescent="0.3">
      <c r="B364" s="23">
        <f t="shared" si="14"/>
        <v>715806</v>
      </c>
      <c r="C364" s="23">
        <f t="shared" si="14"/>
        <v>935400</v>
      </c>
      <c r="D364" s="23">
        <f t="shared" si="14"/>
        <v>928062</v>
      </c>
      <c r="E364" s="23">
        <f t="shared" si="14"/>
        <v>1274003</v>
      </c>
      <c r="F364" s="23">
        <f t="shared" si="14"/>
        <v>1583062</v>
      </c>
      <c r="G364" s="23">
        <f t="shared" si="14"/>
        <v>2322687</v>
      </c>
      <c r="H364" s="23">
        <f t="shared" si="14"/>
        <v>2078493</v>
      </c>
      <c r="I364" s="23">
        <f t="shared" si="14"/>
        <v>2666262</v>
      </c>
      <c r="J364" s="23">
        <f t="shared" si="14"/>
        <v>3383902</v>
      </c>
      <c r="K364" s="23">
        <f t="shared" si="14"/>
        <v>7169932</v>
      </c>
      <c r="L364" s="23">
        <f t="shared" si="14"/>
        <v>7497023</v>
      </c>
      <c r="M364" s="23">
        <f t="shared" si="14"/>
        <v>7755751</v>
      </c>
      <c r="N364" s="23">
        <f t="shared" si="14"/>
        <v>7464014</v>
      </c>
      <c r="O364" s="23">
        <f t="shared" si="14"/>
        <v>8984110</v>
      </c>
      <c r="P364" s="23">
        <f t="shared" si="14"/>
        <v>15329799</v>
      </c>
      <c r="Q364" s="23" t="str">
        <f t="shared" si="14"/>
        <v/>
      </c>
      <c r="R364" s="19"/>
      <c r="S364" s="24" t="s">
        <v>382</v>
      </c>
    </row>
    <row r="365" spans="2:19" x14ac:dyDescent="0.3">
      <c r="B365" s="23">
        <f t="shared" si="14"/>
        <v>767543</v>
      </c>
      <c r="C365" s="23">
        <f t="shared" si="14"/>
        <v>1013191</v>
      </c>
      <c r="D365" s="23">
        <f t="shared" si="14"/>
        <v>1039535</v>
      </c>
      <c r="E365" s="23">
        <f t="shared" si="14"/>
        <v>1209742</v>
      </c>
      <c r="F365" s="23">
        <f t="shared" si="14"/>
        <v>1647675</v>
      </c>
      <c r="G365" s="23">
        <f t="shared" si="14"/>
        <v>2024838</v>
      </c>
      <c r="H365" s="23">
        <f t="shared" si="14"/>
        <v>2209466</v>
      </c>
      <c r="I365" s="23">
        <f t="shared" si="14"/>
        <v>2838246</v>
      </c>
      <c r="J365" s="23">
        <f t="shared" si="14"/>
        <v>3025394</v>
      </c>
      <c r="K365" s="23">
        <f t="shared" si="14"/>
        <v>7820180</v>
      </c>
      <c r="L365" s="23">
        <f t="shared" si="14"/>
        <v>7758662</v>
      </c>
      <c r="M365" s="23">
        <f t="shared" si="14"/>
        <v>8284965</v>
      </c>
      <c r="N365" s="23">
        <f t="shared" si="14"/>
        <v>8263232</v>
      </c>
      <c r="O365" s="23">
        <f t="shared" si="14"/>
        <v>10542529</v>
      </c>
      <c r="P365" s="23">
        <f t="shared" si="14"/>
        <v>17118477</v>
      </c>
      <c r="Q365" s="23" t="str">
        <f t="shared" si="14"/>
        <v/>
      </c>
      <c r="R365" s="19"/>
      <c r="S365" s="24" t="s">
        <v>383</v>
      </c>
    </row>
    <row r="366" spans="2:19" x14ac:dyDescent="0.3">
      <c r="B366" s="23">
        <f t="shared" si="14"/>
        <v>544612</v>
      </c>
      <c r="C366" s="23">
        <f t="shared" si="14"/>
        <v>924688.77</v>
      </c>
      <c r="D366" s="23">
        <f t="shared" si="14"/>
        <v>1225565.1100000001</v>
      </c>
      <c r="E366" s="23">
        <f t="shared" si="14"/>
        <v>976539.17</v>
      </c>
      <c r="F366" s="23">
        <f t="shared" si="14"/>
        <v>1888768.37</v>
      </c>
      <c r="G366" s="23">
        <f t="shared" si="14"/>
        <v>2424666.33</v>
      </c>
      <c r="H366" s="23">
        <f t="shared" si="14"/>
        <v>2717800.18</v>
      </c>
      <c r="I366" s="23">
        <f t="shared" si="14"/>
        <v>2888246.72</v>
      </c>
      <c r="J366" s="23">
        <f t="shared" si="14"/>
        <v>3321628.35</v>
      </c>
      <c r="K366" s="23">
        <f t="shared" si="14"/>
        <v>8312731.7300000004</v>
      </c>
      <c r="L366" s="23">
        <f t="shared" si="14"/>
        <v>9446122.1300000008</v>
      </c>
      <c r="M366" s="23">
        <f t="shared" si="14"/>
        <v>9447045.1600000001</v>
      </c>
      <c r="N366" s="23">
        <f>IFERROR(VLOOKUP($B$362,$4:$126,MATCH($S366&amp;"/"&amp;N$348,$2:$2,0),FALSE),IFERROR(VLOOKUP($B$362,$4:$126,MATCH($S365&amp;"/"&amp;N$348,$2:$2,0),FALSE),IFERROR(VLOOKUP($B$362,$4:$126,MATCH($S364&amp;"/"&amp;N$348,$2:$2,0),FALSE),IFERROR(VLOOKUP($B$362,$4:$126,MATCH($S363&amp;"/"&amp;N$348,$2:$2,0),FALSE),""))))</f>
        <v>8827964.9900000002</v>
      </c>
      <c r="O366" s="23">
        <f>IFERROR(VLOOKUP($B$362,$4:$126,MATCH($S366&amp;"/"&amp;O$348,$2:$2,0),FALSE),IFERROR(VLOOKUP($B$362,$4:$126,MATCH($S365&amp;"/"&amp;O$348,$2:$2,0),FALSE),IFERROR(VLOOKUP($B$362,$4:$126,MATCH($S364&amp;"/"&amp;O$348,$2:$2,0),FALSE),IFERROR(VLOOKUP($B$362,$4:$126,MATCH($S363&amp;"/"&amp;O$348,$2:$2,0),FALSE),""))))</f>
        <v>17085317.280000001</v>
      </c>
      <c r="P366" s="23">
        <f>IFERROR(VLOOKUP($B$362,$4:$126,MATCH($S366&amp;"/"&amp;P$348,$2:$2,0),FALSE),IFERROR(VLOOKUP($B$362,$4:$126,MATCH($S365&amp;"/"&amp;P$348,$2:$2,0),FALSE),IFERROR(VLOOKUP($B$362,$4:$126,MATCH($S364&amp;"/"&amp;P$348,$2:$2,0),FALSE),IFERROR(VLOOKUP($B$362,$4:$126,MATCH($S363&amp;"/"&amp;P$348,$2:$2,0),FALSE),""))))</f>
        <v>18632748.390000001</v>
      </c>
      <c r="Q366" s="23">
        <f>IFERROR(VLOOKUP($B$362,$4:$126,MATCH($S366&amp;"/"&amp;Q$348,$2:$2,0),FALSE),IFERROR(VLOOKUP($B$362,$4:$126,MATCH($S365&amp;"/"&amp;Q$348,$2:$2,0),FALSE),IFERROR(VLOOKUP($B$362,$4:$126,MATCH($S364&amp;"/"&amp;Q$348,$2:$2,0),FALSE),IFERROR(VLOOKUP($B$362,$4:$126,MATCH($S363&amp;"/"&amp;Q$348,$2:$2,0),FALSE),""))))</f>
        <v>18454112</v>
      </c>
      <c r="R366" s="19"/>
      <c r="S366" s="24" t="s">
        <v>384</v>
      </c>
    </row>
    <row r="367" spans="2:19" x14ac:dyDescent="0.3">
      <c r="B367" s="25">
        <f t="shared" ref="B367:Q367" si="15">+B366/B$402</f>
        <v>1.3561517057577207E-2</v>
      </c>
      <c r="C367" s="25">
        <f t="shared" si="15"/>
        <v>2.0806893290681212E-2</v>
      </c>
      <c r="D367" s="25">
        <f t="shared" si="15"/>
        <v>2.5583711483694403E-2</v>
      </c>
      <c r="E367" s="25">
        <f t="shared" si="15"/>
        <v>1.7645895584680223E-2</v>
      </c>
      <c r="F367" s="25">
        <f t="shared" si="15"/>
        <v>2.6306528544137241E-2</v>
      </c>
      <c r="G367" s="25">
        <f t="shared" si="15"/>
        <v>8.3995714297968108E-3</v>
      </c>
      <c r="H367" s="25">
        <f t="shared" si="15"/>
        <v>8.3263374357421555E-3</v>
      </c>
      <c r="I367" s="25">
        <f t="shared" si="15"/>
        <v>8.7766528828344768E-3</v>
      </c>
      <c r="J367" s="25">
        <f t="shared" si="15"/>
        <v>9.4292636670233326E-3</v>
      </c>
      <c r="K367" s="25">
        <f t="shared" si="15"/>
        <v>2.3071786906259772E-2</v>
      </c>
      <c r="L367" s="25">
        <f t="shared" si="15"/>
        <v>2.527447225253358E-2</v>
      </c>
      <c r="M367" s="25">
        <f t="shared" si="15"/>
        <v>2.5150708661457258E-2</v>
      </c>
      <c r="N367" s="25">
        <f t="shared" si="15"/>
        <v>1.6868046156973106E-2</v>
      </c>
      <c r="O367" s="25">
        <f t="shared" si="15"/>
        <v>1.8333998931125414E-2</v>
      </c>
      <c r="P367" s="25">
        <f t="shared" si="15"/>
        <v>2.0163970236359716E-2</v>
      </c>
      <c r="Q367" s="25">
        <f t="shared" si="15"/>
        <v>2.0588388978626328E-2</v>
      </c>
      <c r="R367" s="19"/>
      <c r="S367" s="26" t="s">
        <v>385</v>
      </c>
    </row>
    <row r="368" spans="2:19" x14ac:dyDescent="0.3">
      <c r="B368" s="20" t="s">
        <v>70</v>
      </c>
      <c r="C368" s="20"/>
      <c r="D368" s="20"/>
      <c r="E368" s="20"/>
      <c r="F368" s="20"/>
      <c r="G368" s="20"/>
      <c r="H368" s="20"/>
      <c r="I368" s="20"/>
      <c r="J368" s="20"/>
      <c r="K368" s="20"/>
      <c r="L368" s="20"/>
      <c r="M368" s="20"/>
      <c r="N368" s="20"/>
      <c r="O368" s="20"/>
      <c r="P368" s="21"/>
      <c r="Q368" s="21"/>
      <c r="R368" s="19"/>
      <c r="S368" s="3"/>
    </row>
    <row r="369" spans="1:19" x14ac:dyDescent="0.3">
      <c r="B369" s="23">
        <f t="shared" ref="B369:Q372" si="16">IFERROR(VLOOKUP($B$368,$4:$126,MATCH($S369&amp;"/"&amp;B$348,$2:$2,0),FALSE),"")</f>
        <v>7072186</v>
      </c>
      <c r="C369" s="23">
        <f t="shared" si="16"/>
        <v>5199666</v>
      </c>
      <c r="D369" s="23">
        <f t="shared" si="16"/>
        <v>5725390</v>
      </c>
      <c r="E369" s="23">
        <f t="shared" si="16"/>
        <v>6820748</v>
      </c>
      <c r="F369" s="23">
        <f t="shared" si="16"/>
        <v>8338278</v>
      </c>
      <c r="G369" s="23">
        <f t="shared" si="16"/>
        <v>9486318</v>
      </c>
      <c r="H369" s="23">
        <f t="shared" si="16"/>
        <v>19923819</v>
      </c>
      <c r="I369" s="23">
        <f t="shared" si="16"/>
        <v>22111368</v>
      </c>
      <c r="J369" s="23">
        <f t="shared" si="16"/>
        <v>24671548</v>
      </c>
      <c r="K369" s="23">
        <f t="shared" si="16"/>
        <v>26807925</v>
      </c>
      <c r="L369" s="23">
        <f t="shared" si="16"/>
        <v>27849746</v>
      </c>
      <c r="M369" s="23">
        <f t="shared" si="16"/>
        <v>29407105</v>
      </c>
      <c r="N369" s="23">
        <f t="shared" si="16"/>
        <v>31760769</v>
      </c>
      <c r="O369" s="23">
        <f t="shared" si="16"/>
        <v>30804499</v>
      </c>
      <c r="P369" s="23">
        <f t="shared" si="16"/>
        <v>51007338</v>
      </c>
      <c r="Q369" s="23">
        <f t="shared" si="16"/>
        <v>57697132</v>
      </c>
      <c r="R369" s="19"/>
      <c r="S369" s="24" t="s">
        <v>381</v>
      </c>
    </row>
    <row r="370" spans="1:19" x14ac:dyDescent="0.3">
      <c r="B370" s="23">
        <f t="shared" si="16"/>
        <v>7232098</v>
      </c>
      <c r="C370" s="23">
        <f t="shared" si="16"/>
        <v>4926677</v>
      </c>
      <c r="D370" s="23">
        <f t="shared" si="16"/>
        <v>5468468</v>
      </c>
      <c r="E370" s="23">
        <f t="shared" si="16"/>
        <v>6447579</v>
      </c>
      <c r="F370" s="23">
        <f t="shared" si="16"/>
        <v>8226437</v>
      </c>
      <c r="G370" s="23">
        <f t="shared" si="16"/>
        <v>16553733</v>
      </c>
      <c r="H370" s="23">
        <f t="shared" si="16"/>
        <v>19609044</v>
      </c>
      <c r="I370" s="23">
        <f t="shared" si="16"/>
        <v>21415054</v>
      </c>
      <c r="J370" s="23">
        <f t="shared" si="16"/>
        <v>23560938</v>
      </c>
      <c r="K370" s="23">
        <f t="shared" si="16"/>
        <v>24296878</v>
      </c>
      <c r="L370" s="23">
        <f t="shared" si="16"/>
        <v>26014749</v>
      </c>
      <c r="M370" s="23">
        <f t="shared" si="16"/>
        <v>27956525</v>
      </c>
      <c r="N370" s="23">
        <f t="shared" si="16"/>
        <v>28859753</v>
      </c>
      <c r="O370" s="23">
        <f t="shared" si="16"/>
        <v>30355361</v>
      </c>
      <c r="P370" s="23">
        <f t="shared" si="16"/>
        <v>52058590</v>
      </c>
      <c r="Q370" s="23" t="str">
        <f t="shared" si="16"/>
        <v/>
      </c>
      <c r="R370" s="19"/>
      <c r="S370" s="24" t="s">
        <v>382</v>
      </c>
    </row>
    <row r="371" spans="1:19" x14ac:dyDescent="0.3">
      <c r="B371" s="23">
        <f t="shared" si="16"/>
        <v>7815923</v>
      </c>
      <c r="C371" s="23">
        <f t="shared" si="16"/>
        <v>5275641</v>
      </c>
      <c r="D371" s="23">
        <f t="shared" si="16"/>
        <v>5754042</v>
      </c>
      <c r="E371" s="23">
        <f t="shared" si="16"/>
        <v>6519536</v>
      </c>
      <c r="F371" s="23">
        <f t="shared" si="16"/>
        <v>8312716</v>
      </c>
      <c r="G371" s="23">
        <f t="shared" si="16"/>
        <v>17326923</v>
      </c>
      <c r="H371" s="23">
        <f t="shared" si="16"/>
        <v>19350562</v>
      </c>
      <c r="I371" s="23">
        <f t="shared" si="16"/>
        <v>22072286</v>
      </c>
      <c r="J371" s="23">
        <f t="shared" si="16"/>
        <v>23087813</v>
      </c>
      <c r="K371" s="23">
        <f t="shared" si="16"/>
        <v>24929014</v>
      </c>
      <c r="L371" s="23">
        <f t="shared" si="16"/>
        <v>26440566</v>
      </c>
      <c r="M371" s="23">
        <f t="shared" si="16"/>
        <v>28178451</v>
      </c>
      <c r="N371" s="23">
        <f t="shared" si="16"/>
        <v>29684404</v>
      </c>
      <c r="O371" s="23">
        <f t="shared" si="16"/>
        <v>31385062</v>
      </c>
      <c r="P371" s="23">
        <f t="shared" si="16"/>
        <v>52902986</v>
      </c>
      <c r="Q371" s="23" t="str">
        <f t="shared" si="16"/>
        <v/>
      </c>
      <c r="R371" s="19"/>
      <c r="S371" s="24" t="s">
        <v>383</v>
      </c>
    </row>
    <row r="372" spans="1:19" x14ac:dyDescent="0.3">
      <c r="B372" s="23">
        <f t="shared" si="16"/>
        <v>5443906</v>
      </c>
      <c r="C372" s="23">
        <f t="shared" si="16"/>
        <v>5900343.21</v>
      </c>
      <c r="D372" s="23">
        <f t="shared" si="16"/>
        <v>6517558.8700000001</v>
      </c>
      <c r="E372" s="23">
        <f t="shared" si="16"/>
        <v>8642208.5800000001</v>
      </c>
      <c r="F372" s="23">
        <f t="shared" si="16"/>
        <v>9148331.0700000003</v>
      </c>
      <c r="G372" s="23">
        <f t="shared" si="16"/>
        <v>19915860.239999998</v>
      </c>
      <c r="H372" s="23">
        <f t="shared" si="16"/>
        <v>22167148.170000002</v>
      </c>
      <c r="I372" s="23">
        <f t="shared" si="16"/>
        <v>25072218.350000001</v>
      </c>
      <c r="J372" s="23">
        <f t="shared" si="16"/>
        <v>26704519.920000002</v>
      </c>
      <c r="K372" s="23">
        <f t="shared" si="16"/>
        <v>27376288.300000001</v>
      </c>
      <c r="L372" s="23">
        <f t="shared" si="16"/>
        <v>29570068.390000001</v>
      </c>
      <c r="M372" s="23">
        <f t="shared" si="16"/>
        <v>31537849.390000001</v>
      </c>
      <c r="N372" s="23">
        <f>IFERROR(VLOOKUP($B$368,$4:$126,MATCH($S372&amp;"/"&amp;N$348,$2:$2,0),FALSE),IFERROR(VLOOKUP($B$368,$4:$126,MATCH($S371&amp;"/"&amp;N$348,$2:$2,0),FALSE),IFERROR(VLOOKUP($B$368,$4:$126,MATCH($S370&amp;"/"&amp;N$348,$2:$2,0),FALSE),IFERROR(VLOOKUP($B$368,$4:$126,MATCH($S369&amp;"/"&amp;N$348,$2:$2,0),FALSE),""))))</f>
        <v>31748781.32</v>
      </c>
      <c r="O372" s="23">
        <f>IFERROR(VLOOKUP($B$368,$4:$126,MATCH($S372&amp;"/"&amp;O$348,$2:$2,0),FALSE),IFERROR(VLOOKUP($B$368,$4:$126,MATCH($S371&amp;"/"&amp;O$348,$2:$2,0),FALSE),IFERROR(VLOOKUP($B$368,$4:$126,MATCH($S370&amp;"/"&amp;O$348,$2:$2,0),FALSE),IFERROR(VLOOKUP($B$368,$4:$126,MATCH($S369&amp;"/"&amp;O$348,$2:$2,0),FALSE),""))))</f>
        <v>50534771.229999997</v>
      </c>
      <c r="P372" s="23">
        <f>IFERROR(VLOOKUP($B$368,$4:$126,MATCH($S372&amp;"/"&amp;P$348,$2:$2,0),FALSE),IFERROR(VLOOKUP($B$368,$4:$126,MATCH($S371&amp;"/"&amp;P$348,$2:$2,0),FALSE),IFERROR(VLOOKUP($B$368,$4:$126,MATCH($S370&amp;"/"&amp;P$348,$2:$2,0),FALSE),IFERROR(VLOOKUP($B$368,$4:$126,MATCH($S369&amp;"/"&amp;P$348,$2:$2,0),FALSE),""))))</f>
        <v>58183063.380000003</v>
      </c>
      <c r="Q372" s="23">
        <f>IFERROR(VLOOKUP($B$368,$4:$126,MATCH($S372&amp;"/"&amp;Q$348,$2:$2,0),FALSE),IFERROR(VLOOKUP($B$368,$4:$126,MATCH($S371&amp;"/"&amp;Q$348,$2:$2,0),FALSE),IFERROR(VLOOKUP($B$368,$4:$126,MATCH($S370&amp;"/"&amp;Q$348,$2:$2,0),FALSE),IFERROR(VLOOKUP($B$368,$4:$126,MATCH($S369&amp;"/"&amp;Q$348,$2:$2,0),FALSE),""))))</f>
        <v>57697132</v>
      </c>
      <c r="R372" s="19"/>
      <c r="S372" s="24" t="s">
        <v>384</v>
      </c>
    </row>
    <row r="373" spans="1:19" x14ac:dyDescent="0.3">
      <c r="B373" s="25">
        <f t="shared" ref="B373:Q373" si="17">+B372/B$402</f>
        <v>0.13556003921846546</v>
      </c>
      <c r="C373" s="25">
        <f t="shared" si="17"/>
        <v>0.13276662973733902</v>
      </c>
      <c r="D373" s="25">
        <f t="shared" si="17"/>
        <v>0.13605425313394676</v>
      </c>
      <c r="E373" s="25">
        <f t="shared" si="17"/>
        <v>0.15616322919612893</v>
      </c>
      <c r="F373" s="25">
        <f t="shared" si="17"/>
        <v>0.12741680570612934</v>
      </c>
      <c r="G373" s="25">
        <f t="shared" si="17"/>
        <v>6.899287073109571E-2</v>
      </c>
      <c r="H373" s="25">
        <f t="shared" si="17"/>
        <v>6.7911966821458614E-2</v>
      </c>
      <c r="I373" s="25">
        <f t="shared" si="17"/>
        <v>7.6188144155698356E-2</v>
      </c>
      <c r="J373" s="25">
        <f t="shared" si="17"/>
        <v>7.5807385081764739E-2</v>
      </c>
      <c r="K373" s="25">
        <f t="shared" si="17"/>
        <v>7.5982229483295569E-2</v>
      </c>
      <c r="L373" s="25">
        <f t="shared" si="17"/>
        <v>7.9119014421272921E-2</v>
      </c>
      <c r="M373" s="25">
        <f t="shared" si="17"/>
        <v>8.3962683398118479E-2</v>
      </c>
      <c r="N373" s="25">
        <f t="shared" si="17"/>
        <v>6.066402725203892E-2</v>
      </c>
      <c r="O373" s="25">
        <f t="shared" si="17"/>
        <v>5.422810864624969E-2</v>
      </c>
      <c r="P373" s="25">
        <f t="shared" si="17"/>
        <v>6.2964493143920511E-2</v>
      </c>
      <c r="Q373" s="25">
        <f t="shared" si="17"/>
        <v>6.4369989548516263E-2</v>
      </c>
      <c r="R373" s="19"/>
      <c r="S373" s="26" t="s">
        <v>385</v>
      </c>
    </row>
    <row r="374" spans="1:19" x14ac:dyDescent="0.3">
      <c r="A374" s="16"/>
      <c r="B374" s="27" t="s">
        <v>75</v>
      </c>
      <c r="C374" s="27"/>
      <c r="D374" s="27"/>
      <c r="E374" s="27"/>
      <c r="F374" s="27"/>
      <c r="G374" s="27"/>
      <c r="H374" s="27"/>
      <c r="I374" s="27"/>
      <c r="J374" s="27"/>
      <c r="K374" s="27"/>
      <c r="L374" s="27"/>
      <c r="M374" s="27"/>
      <c r="N374" s="27"/>
      <c r="O374" s="27"/>
      <c r="P374" s="28"/>
      <c r="Q374" s="28"/>
      <c r="R374" s="19"/>
      <c r="S374" s="3"/>
    </row>
    <row r="375" spans="1:19" x14ac:dyDescent="0.3">
      <c r="B375" s="23">
        <f t="shared" ref="B375:Q378" si="18">IFERROR(VLOOKUP($B$374,$4:$126,MATCH($S375&amp;"/"&amp;B$348,$2:$2,0),FALSE),"")</f>
        <v>22000281</v>
      </c>
      <c r="C375" s="23">
        <f t="shared" si="18"/>
        <v>20240042</v>
      </c>
      <c r="D375" s="23">
        <f t="shared" si="18"/>
        <v>24057702</v>
      </c>
      <c r="E375" s="23">
        <f t="shared" si="18"/>
        <v>32233724</v>
      </c>
      <c r="F375" s="23">
        <f t="shared" si="18"/>
        <v>40462374</v>
      </c>
      <c r="G375" s="23">
        <f t="shared" si="18"/>
        <v>48591692</v>
      </c>
      <c r="H375" s="23">
        <f t="shared" si="18"/>
        <v>49723023</v>
      </c>
      <c r="I375" s="23">
        <f t="shared" si="18"/>
        <v>50432978</v>
      </c>
      <c r="J375" s="23">
        <f t="shared" si="18"/>
        <v>56340481</v>
      </c>
      <c r="K375" s="23">
        <f t="shared" si="18"/>
        <v>59649203</v>
      </c>
      <c r="L375" s="23">
        <f t="shared" si="18"/>
        <v>76746067</v>
      </c>
      <c r="M375" s="23">
        <f t="shared" si="18"/>
        <v>75379308</v>
      </c>
      <c r="N375" s="23">
        <f t="shared" si="18"/>
        <v>69972520</v>
      </c>
      <c r="O375" s="23">
        <f t="shared" si="18"/>
        <v>76822172</v>
      </c>
      <c r="P375" s="23">
        <f t="shared" si="18"/>
        <v>155583848</v>
      </c>
      <c r="Q375" s="23">
        <f t="shared" si="18"/>
        <v>120356787</v>
      </c>
      <c r="R375" s="19"/>
      <c r="S375" s="24" t="s">
        <v>381</v>
      </c>
    </row>
    <row r="376" spans="1:19" x14ac:dyDescent="0.3">
      <c r="B376" s="23">
        <f t="shared" si="18"/>
        <v>21579541</v>
      </c>
      <c r="C376" s="23">
        <f t="shared" si="18"/>
        <v>17843996</v>
      </c>
      <c r="D376" s="23">
        <f t="shared" si="18"/>
        <v>21625438</v>
      </c>
      <c r="E376" s="23">
        <f t="shared" si="18"/>
        <v>27941118</v>
      </c>
      <c r="F376" s="23">
        <f t="shared" si="18"/>
        <v>38106860</v>
      </c>
      <c r="G376" s="23">
        <f t="shared" si="18"/>
        <v>60595245</v>
      </c>
      <c r="H376" s="23">
        <f t="shared" si="18"/>
        <v>43774321</v>
      </c>
      <c r="I376" s="23">
        <f t="shared" si="18"/>
        <v>46904133</v>
      </c>
      <c r="J376" s="23">
        <f t="shared" si="18"/>
        <v>50335075</v>
      </c>
      <c r="K376" s="23">
        <f t="shared" si="18"/>
        <v>52188715</v>
      </c>
      <c r="L376" s="23">
        <f t="shared" si="18"/>
        <v>66291233</v>
      </c>
      <c r="M376" s="23">
        <f t="shared" si="18"/>
        <v>68394343</v>
      </c>
      <c r="N376" s="23">
        <f t="shared" si="18"/>
        <v>66285353</v>
      </c>
      <c r="O376" s="23">
        <f t="shared" si="18"/>
        <v>70587225</v>
      </c>
      <c r="P376" s="23">
        <f t="shared" si="18"/>
        <v>131987239</v>
      </c>
      <c r="Q376" s="23" t="str">
        <f t="shared" si="18"/>
        <v/>
      </c>
      <c r="R376" s="19"/>
      <c r="S376" s="24" t="s">
        <v>382</v>
      </c>
    </row>
    <row r="377" spans="1:19" x14ac:dyDescent="0.3">
      <c r="B377" s="23">
        <f t="shared" si="18"/>
        <v>22991551</v>
      </c>
      <c r="C377" s="23">
        <f t="shared" si="18"/>
        <v>18435698</v>
      </c>
      <c r="D377" s="23">
        <f t="shared" si="18"/>
        <v>26497025</v>
      </c>
      <c r="E377" s="23">
        <f t="shared" si="18"/>
        <v>31125501</v>
      </c>
      <c r="F377" s="23">
        <f t="shared" si="18"/>
        <v>43383236</v>
      </c>
      <c r="G377" s="23">
        <f t="shared" si="18"/>
        <v>44849223</v>
      </c>
      <c r="H377" s="23">
        <f t="shared" si="18"/>
        <v>43060699</v>
      </c>
      <c r="I377" s="23">
        <f t="shared" si="18"/>
        <v>46556023</v>
      </c>
      <c r="J377" s="23">
        <f t="shared" si="18"/>
        <v>62037313</v>
      </c>
      <c r="K377" s="23">
        <f t="shared" si="18"/>
        <v>63550174</v>
      </c>
      <c r="L377" s="23">
        <f t="shared" si="18"/>
        <v>73141024</v>
      </c>
      <c r="M377" s="23">
        <f t="shared" si="18"/>
        <v>63275900</v>
      </c>
      <c r="N377" s="23">
        <f t="shared" si="18"/>
        <v>86983532</v>
      </c>
      <c r="O377" s="23">
        <f t="shared" si="18"/>
        <v>68575876</v>
      </c>
      <c r="P377" s="23">
        <f t="shared" si="18"/>
        <v>124176834</v>
      </c>
      <c r="Q377" s="23" t="str">
        <f t="shared" si="18"/>
        <v/>
      </c>
      <c r="R377" s="19"/>
      <c r="S377" s="24" t="s">
        <v>383</v>
      </c>
    </row>
    <row r="378" spans="1:19" x14ac:dyDescent="0.3">
      <c r="B378" s="23">
        <f t="shared" si="18"/>
        <v>20907009</v>
      </c>
      <c r="C378" s="23">
        <f t="shared" si="18"/>
        <v>23124985.57</v>
      </c>
      <c r="D378" s="23">
        <f t="shared" si="18"/>
        <v>30712885.199999999</v>
      </c>
      <c r="E378" s="23">
        <f t="shared" si="18"/>
        <v>36404053.960000001</v>
      </c>
      <c r="F378" s="23">
        <f t="shared" si="18"/>
        <v>48854220.100000001</v>
      </c>
      <c r="G378" s="23">
        <f t="shared" si="18"/>
        <v>53962577.659999996</v>
      </c>
      <c r="H378" s="23">
        <f t="shared" si="18"/>
        <v>64684148.600000001</v>
      </c>
      <c r="I378" s="23">
        <f t="shared" si="18"/>
        <v>56972912.840000004</v>
      </c>
      <c r="J378" s="23">
        <f t="shared" si="18"/>
        <v>69899131.650000006</v>
      </c>
      <c r="K378" s="23">
        <f t="shared" si="18"/>
        <v>66573268.950000003</v>
      </c>
      <c r="L378" s="23">
        <f t="shared" si="18"/>
        <v>74993709.200000003</v>
      </c>
      <c r="M378" s="23">
        <f t="shared" si="18"/>
        <v>71923196.420000002</v>
      </c>
      <c r="N378" s="23">
        <f>IFERROR(VLOOKUP($B$374,$4:$126,MATCH($S378&amp;"/"&amp;N$348,$2:$2,0),FALSE),IFERROR(VLOOKUP($B$374,$4:$126,MATCH($S377&amp;"/"&amp;N$348,$2:$2,0),FALSE),IFERROR(VLOOKUP($B$374,$4:$126,MATCH($S376&amp;"/"&amp;N$348,$2:$2,0),FALSE),IFERROR(VLOOKUP($B$374,$4:$126,MATCH($S375&amp;"/"&amp;N$348,$2:$2,0),FALSE),""))))</f>
        <v>81403947.819999993</v>
      </c>
      <c r="O378" s="23">
        <f>IFERROR(VLOOKUP($B$374,$4:$126,MATCH($S378&amp;"/"&amp;O$348,$2:$2,0),FALSE),IFERROR(VLOOKUP($B$374,$4:$126,MATCH($S377&amp;"/"&amp;O$348,$2:$2,0),FALSE),IFERROR(VLOOKUP($B$374,$4:$126,MATCH($S376&amp;"/"&amp;O$348,$2:$2,0),FALSE),IFERROR(VLOOKUP($B$374,$4:$126,MATCH($S375&amp;"/"&amp;O$348,$2:$2,0),FALSE),""))))</f>
        <v>165773112.65000001</v>
      </c>
      <c r="P378" s="23">
        <f>IFERROR(VLOOKUP($B$374,$4:$126,MATCH($S378&amp;"/"&amp;P$348,$2:$2,0),FALSE),IFERROR(VLOOKUP($B$374,$4:$126,MATCH($S377&amp;"/"&amp;P$348,$2:$2,0),FALSE),IFERROR(VLOOKUP($B$374,$4:$126,MATCH($S376&amp;"/"&amp;P$348,$2:$2,0),FALSE),IFERROR(VLOOKUP($B$374,$4:$126,MATCH($S375&amp;"/"&amp;P$348,$2:$2,0),FALSE),""))))</f>
        <v>148955489.06999999</v>
      </c>
      <c r="Q378" s="23">
        <f>IFERROR(VLOOKUP($B$374,$4:$126,MATCH($S378&amp;"/"&amp;Q$348,$2:$2,0),FALSE),IFERROR(VLOOKUP($B$374,$4:$126,MATCH($S377&amp;"/"&amp;Q$348,$2:$2,0),FALSE),IFERROR(VLOOKUP($B$374,$4:$126,MATCH($S376&amp;"/"&amp;Q$348,$2:$2,0),FALSE),IFERROR(VLOOKUP($B$374,$4:$126,MATCH($S375&amp;"/"&amp;Q$348,$2:$2,0),FALSE),""))))</f>
        <v>120356787</v>
      </c>
      <c r="R378" s="19"/>
      <c r="S378" s="24" t="s">
        <v>384</v>
      </c>
    </row>
    <row r="379" spans="1:19" x14ac:dyDescent="0.3">
      <c r="B379" s="25">
        <f t="shared" ref="B379:Q379" si="19">+B378/B$402</f>
        <v>0.52061056160426178</v>
      </c>
      <c r="C379" s="25">
        <f t="shared" si="19"/>
        <v>0.52034708619153325</v>
      </c>
      <c r="D379" s="25">
        <f t="shared" si="19"/>
        <v>0.64113247625711844</v>
      </c>
      <c r="E379" s="25">
        <f t="shared" si="19"/>
        <v>0.65781502142635462</v>
      </c>
      <c r="F379" s="25">
        <f t="shared" si="19"/>
        <v>0.68043543929222694</v>
      </c>
      <c r="G379" s="25">
        <f t="shared" si="19"/>
        <v>0.1869381035992394</v>
      </c>
      <c r="H379" s="25">
        <f t="shared" si="19"/>
        <v>0.19816837600889722</v>
      </c>
      <c r="I379" s="25">
        <f t="shared" si="19"/>
        <v>0.17312630401625223</v>
      </c>
      <c r="J379" s="25">
        <f t="shared" si="19"/>
        <v>0.19842597454463132</v>
      </c>
      <c r="K379" s="25">
        <f t="shared" si="19"/>
        <v>0.18477250616958382</v>
      </c>
      <c r="L379" s="25">
        <f t="shared" si="19"/>
        <v>0.20065656532962614</v>
      </c>
      <c r="M379" s="25">
        <f t="shared" si="19"/>
        <v>0.19147991022837299</v>
      </c>
      <c r="N379" s="25">
        <f t="shared" si="19"/>
        <v>0.1555427044333566</v>
      </c>
      <c r="O379" s="25">
        <f t="shared" si="19"/>
        <v>0.17788865259717512</v>
      </c>
      <c r="P379" s="25">
        <f t="shared" si="19"/>
        <v>0.16119651193067416</v>
      </c>
      <c r="Q379" s="25">
        <f t="shared" si="19"/>
        <v>0.13427643372781506</v>
      </c>
      <c r="R379" s="19"/>
      <c r="S379" s="26" t="s">
        <v>385</v>
      </c>
    </row>
    <row r="380" spans="1:19" x14ac:dyDescent="0.3">
      <c r="B380" s="20" t="s">
        <v>91</v>
      </c>
      <c r="C380" s="20"/>
      <c r="D380" s="20"/>
      <c r="E380" s="20"/>
      <c r="F380" s="20"/>
      <c r="G380" s="20"/>
      <c r="H380" s="20"/>
      <c r="I380" s="20"/>
      <c r="J380" s="20"/>
      <c r="K380" s="20"/>
      <c r="L380" s="20"/>
      <c r="M380" s="20"/>
      <c r="N380" s="20"/>
      <c r="O380" s="20"/>
      <c r="P380" s="21"/>
      <c r="Q380" s="21"/>
      <c r="R380" s="19"/>
      <c r="S380" s="3"/>
    </row>
    <row r="381" spans="1:19" x14ac:dyDescent="0.3">
      <c r="B381" s="23">
        <f t="shared" ref="B381:Q384" si="20">IFERROR(VLOOKUP($B$380,$4:$126,MATCH($S381&amp;"/"&amp;B$348,$2:$2,0),FALSE),"")</f>
        <v>18823285</v>
      </c>
      <c r="C381" s="23">
        <f t="shared" si="20"/>
        <v>12869951</v>
      </c>
      <c r="D381" s="23">
        <f t="shared" si="20"/>
        <v>14068641</v>
      </c>
      <c r="E381" s="23">
        <f t="shared" si="20"/>
        <v>15060004</v>
      </c>
      <c r="F381" s="23">
        <f t="shared" si="20"/>
        <v>15815072</v>
      </c>
      <c r="G381" s="23">
        <f t="shared" si="20"/>
        <v>19917608</v>
      </c>
      <c r="H381" s="23">
        <f t="shared" si="20"/>
        <v>75635382</v>
      </c>
      <c r="I381" s="23">
        <f t="shared" si="20"/>
        <v>84940255</v>
      </c>
      <c r="J381" s="23">
        <f t="shared" si="20"/>
        <v>94694326</v>
      </c>
      <c r="K381" s="23">
        <f t="shared" si="20"/>
        <v>103628361</v>
      </c>
      <c r="L381" s="23">
        <f t="shared" si="20"/>
        <v>111033946</v>
      </c>
      <c r="M381" s="23">
        <f t="shared" si="20"/>
        <v>117039454</v>
      </c>
      <c r="N381" s="23">
        <f t="shared" si="20"/>
        <v>117502584</v>
      </c>
      <c r="O381" s="23">
        <f t="shared" si="20"/>
        <v>120565638</v>
      </c>
      <c r="P381" s="23">
        <f t="shared" si="20"/>
        <v>210589870</v>
      </c>
      <c r="Q381" s="23">
        <f t="shared" si="20"/>
        <v>212269527</v>
      </c>
      <c r="R381" s="19"/>
      <c r="S381" s="24" t="s">
        <v>381</v>
      </c>
    </row>
    <row r="382" spans="1:19" x14ac:dyDescent="0.3">
      <c r="B382" s="23">
        <f t="shared" si="20"/>
        <v>19706361</v>
      </c>
      <c r="C382" s="23">
        <f t="shared" si="20"/>
        <v>13408277</v>
      </c>
      <c r="D382" s="23">
        <f t="shared" si="20"/>
        <v>14144813</v>
      </c>
      <c r="E382" s="23">
        <f t="shared" si="20"/>
        <v>15242275</v>
      </c>
      <c r="F382" s="23">
        <f t="shared" si="20"/>
        <v>16316083</v>
      </c>
      <c r="G382" s="23">
        <f t="shared" si="20"/>
        <v>39399532</v>
      </c>
      <c r="H382" s="23">
        <f t="shared" si="20"/>
        <v>77264708</v>
      </c>
      <c r="I382" s="23">
        <f t="shared" si="20"/>
        <v>86852159</v>
      </c>
      <c r="J382" s="23">
        <f t="shared" si="20"/>
        <v>96888002</v>
      </c>
      <c r="K382" s="23">
        <f t="shared" si="20"/>
        <v>106437282</v>
      </c>
      <c r="L382" s="23">
        <f t="shared" si="20"/>
        <v>112155212</v>
      </c>
      <c r="M382" s="23">
        <f t="shared" si="20"/>
        <v>117571120</v>
      </c>
      <c r="N382" s="23">
        <f t="shared" si="20"/>
        <v>118357290</v>
      </c>
      <c r="O382" s="23">
        <f t="shared" si="20"/>
        <v>121014310</v>
      </c>
      <c r="P382" s="23">
        <f t="shared" si="20"/>
        <v>209877552</v>
      </c>
      <c r="Q382" s="23" t="str">
        <f t="shared" si="20"/>
        <v/>
      </c>
      <c r="R382" s="19"/>
      <c r="S382" s="24" t="s">
        <v>382</v>
      </c>
    </row>
    <row r="383" spans="1:19" x14ac:dyDescent="0.3">
      <c r="B383" s="23">
        <f t="shared" si="20"/>
        <v>20088757</v>
      </c>
      <c r="C383" s="23">
        <f t="shared" si="20"/>
        <v>13513943</v>
      </c>
      <c r="D383" s="23">
        <f t="shared" si="20"/>
        <v>14711489</v>
      </c>
      <c r="E383" s="23">
        <f t="shared" si="20"/>
        <v>15477065</v>
      </c>
      <c r="F383" s="23">
        <f t="shared" si="20"/>
        <v>17112042</v>
      </c>
      <c r="G383" s="23">
        <f t="shared" si="20"/>
        <v>41441562</v>
      </c>
      <c r="H383" s="23">
        <f t="shared" si="20"/>
        <v>79719210</v>
      </c>
      <c r="I383" s="23">
        <f t="shared" si="20"/>
        <v>89720476</v>
      </c>
      <c r="J383" s="23">
        <f t="shared" si="20"/>
        <v>99423800</v>
      </c>
      <c r="K383" s="23">
        <f t="shared" si="20"/>
        <v>108321922</v>
      </c>
      <c r="L383" s="23">
        <f t="shared" si="20"/>
        <v>112732047</v>
      </c>
      <c r="M383" s="23">
        <f t="shared" si="20"/>
        <v>118156706</v>
      </c>
      <c r="N383" s="23">
        <f t="shared" si="20"/>
        <v>119613468</v>
      </c>
      <c r="O383" s="23">
        <f t="shared" si="20"/>
        <v>121925880</v>
      </c>
      <c r="P383" s="23">
        <f t="shared" si="20"/>
        <v>211682711</v>
      </c>
      <c r="Q383" s="23" t="str">
        <f t="shared" si="20"/>
        <v/>
      </c>
      <c r="R383" s="19"/>
      <c r="S383" s="24" t="s">
        <v>383</v>
      </c>
    </row>
    <row r="384" spans="1:19" x14ac:dyDescent="0.3">
      <c r="B384" s="23">
        <f t="shared" si="20"/>
        <v>12659917</v>
      </c>
      <c r="C384" s="23">
        <f t="shared" si="20"/>
        <v>13825773.98</v>
      </c>
      <c r="D384" s="23">
        <f t="shared" si="20"/>
        <v>14824753.92</v>
      </c>
      <c r="E384" s="23">
        <f t="shared" si="20"/>
        <v>15305123.060000001</v>
      </c>
      <c r="F384" s="23">
        <f t="shared" si="20"/>
        <v>18419605.870000001</v>
      </c>
      <c r="G384" s="23">
        <f t="shared" si="20"/>
        <v>73225145.629999995</v>
      </c>
      <c r="H384" s="23">
        <f t="shared" si="20"/>
        <v>82851733.180000007</v>
      </c>
      <c r="I384" s="23">
        <f t="shared" si="20"/>
        <v>92731043.680000007</v>
      </c>
      <c r="J384" s="23">
        <f t="shared" si="20"/>
        <v>102437739.56</v>
      </c>
      <c r="K384" s="23">
        <f t="shared" si="20"/>
        <v>110469078.5</v>
      </c>
      <c r="L384" s="23">
        <f t="shared" si="20"/>
        <v>115394738.86</v>
      </c>
      <c r="M384" s="23">
        <f t="shared" si="20"/>
        <v>119998705.11</v>
      </c>
      <c r="N384" s="23">
        <f>IFERROR(VLOOKUP($B$380,$4:$126,MATCH($S384&amp;"/"&amp;N$348,$2:$2,0),FALSE),IFERROR(VLOOKUP($B$380,$4:$126,MATCH($S383&amp;"/"&amp;N$348,$2:$2,0),FALSE),IFERROR(VLOOKUP($B$380,$4:$126,MATCH($S382&amp;"/"&amp;N$348,$2:$2,0),FALSE),IFERROR(VLOOKUP($B$380,$4:$126,MATCH($S381&amp;"/"&amp;N$348,$2:$2,0),FALSE),""))))</f>
        <v>120198568.27</v>
      </c>
      <c r="O384" s="23">
        <f>IFERROR(VLOOKUP($B$380,$4:$126,MATCH($S384&amp;"/"&amp;O$348,$2:$2,0),FALSE),IFERROR(VLOOKUP($B$380,$4:$126,MATCH($S383&amp;"/"&amp;O$348,$2:$2,0),FALSE),IFERROR(VLOOKUP($B$380,$4:$126,MATCH($S382&amp;"/"&amp;O$348,$2:$2,0),FALSE),IFERROR(VLOOKUP($B$380,$4:$126,MATCH($S381&amp;"/"&amp;O$348,$2:$2,0),FALSE),""))))</f>
        <v>211533291.44999999</v>
      </c>
      <c r="P384" s="23">
        <f>IFERROR(VLOOKUP($B$380,$4:$126,MATCH($S384&amp;"/"&amp;P$348,$2:$2,0),FALSE),IFERROR(VLOOKUP($B$380,$4:$126,MATCH($S383&amp;"/"&amp;P$348,$2:$2,0),FALSE),IFERROR(VLOOKUP($B$380,$4:$126,MATCH($S382&amp;"/"&amp;P$348,$2:$2,0),FALSE),IFERROR(VLOOKUP($B$380,$4:$126,MATCH($S381&amp;"/"&amp;P$348,$2:$2,0),FALSE),""))))</f>
        <v>213409809.27000001</v>
      </c>
      <c r="Q384" s="23">
        <f>IFERROR(VLOOKUP($B$380,$4:$126,MATCH($S384&amp;"/"&amp;Q$348,$2:$2,0),FALSE),IFERROR(VLOOKUP($B$380,$4:$126,MATCH($S383&amp;"/"&amp;Q$348,$2:$2,0),FALSE),IFERROR(VLOOKUP($B$380,$4:$126,MATCH($S382&amp;"/"&amp;Q$348,$2:$2,0),FALSE),IFERROR(VLOOKUP($B$380,$4:$126,MATCH($S381&amp;"/"&amp;Q$348,$2:$2,0),FALSE),""))))</f>
        <v>212269527</v>
      </c>
      <c r="R384" s="19"/>
      <c r="S384" s="24" t="s">
        <v>384</v>
      </c>
    </row>
    <row r="385" spans="1:19" x14ac:dyDescent="0.3">
      <c r="A385" s="16"/>
      <c r="B385" s="25">
        <f t="shared" ref="B385:Q385" si="21">+B384/B$402</f>
        <v>0.31524769990931467</v>
      </c>
      <c r="C385" s="25">
        <f t="shared" si="21"/>
        <v>0.3111007867684355</v>
      </c>
      <c r="D385" s="25">
        <f t="shared" si="21"/>
        <v>0.30946721966166907</v>
      </c>
      <c r="E385" s="25">
        <f t="shared" si="21"/>
        <v>0.27656095292874061</v>
      </c>
      <c r="F385" s="25">
        <f t="shared" si="21"/>
        <v>0.25654595623650395</v>
      </c>
      <c r="G385" s="25">
        <f t="shared" si="21"/>
        <v>0.2536678278435362</v>
      </c>
      <c r="H385" s="25">
        <f t="shared" si="21"/>
        <v>0.25382715501650843</v>
      </c>
      <c r="I385" s="25">
        <f t="shared" si="21"/>
        <v>0.28178623945336695</v>
      </c>
      <c r="J385" s="25">
        <f t="shared" si="21"/>
        <v>0.29079486143147432</v>
      </c>
      <c r="K385" s="25">
        <f t="shared" si="21"/>
        <v>0.30660426941059032</v>
      </c>
      <c r="L385" s="25">
        <f t="shared" si="21"/>
        <v>0.30875539033555011</v>
      </c>
      <c r="M385" s="25">
        <f t="shared" si="21"/>
        <v>0.31947052447177382</v>
      </c>
      <c r="N385" s="25">
        <f t="shared" si="21"/>
        <v>0.22966957842233612</v>
      </c>
      <c r="O385" s="25">
        <f t="shared" si="21"/>
        <v>0.22699321737979106</v>
      </c>
      <c r="P385" s="25">
        <f t="shared" si="21"/>
        <v>0.23094762791821741</v>
      </c>
      <c r="Q385" s="25">
        <f t="shared" si="21"/>
        <v>0.23681917559539165</v>
      </c>
      <c r="R385" s="19"/>
      <c r="S385" s="26" t="s">
        <v>385</v>
      </c>
    </row>
    <row r="386" spans="1:19" x14ac:dyDescent="0.3">
      <c r="B386" s="20" t="s">
        <v>93</v>
      </c>
      <c r="C386" s="20"/>
      <c r="D386" s="20"/>
      <c r="E386" s="20"/>
      <c r="F386" s="20"/>
      <c r="G386" s="20"/>
      <c r="H386" s="20"/>
      <c r="I386" s="20"/>
      <c r="J386" s="20"/>
      <c r="K386" s="20"/>
      <c r="L386" s="20"/>
      <c r="M386" s="20"/>
      <c r="N386" s="20"/>
      <c r="O386" s="20"/>
      <c r="P386" s="21"/>
      <c r="Q386" s="21"/>
      <c r="R386" s="19"/>
      <c r="S386" s="3"/>
    </row>
    <row r="387" spans="1:19" x14ac:dyDescent="0.3">
      <c r="B387" s="23">
        <f t="shared" ref="B387:Q390" si="22">IFERROR(VLOOKUP($B$386,$4:$126,MATCH($S387&amp;"/"&amp;B$348,$2:$2,0),FALSE),"")</f>
        <v>1529491</v>
      </c>
      <c r="C387" s="23">
        <f t="shared" si="22"/>
        <v>1106617</v>
      </c>
      <c r="D387" s="23">
        <f t="shared" si="22"/>
        <v>798936</v>
      </c>
      <c r="E387" s="23">
        <f t="shared" si="22"/>
        <v>797104</v>
      </c>
      <c r="F387" s="23">
        <f t="shared" si="22"/>
        <v>818664</v>
      </c>
      <c r="G387" s="23">
        <f t="shared" si="22"/>
        <v>1034311</v>
      </c>
      <c r="H387" s="23">
        <f t="shared" si="22"/>
        <v>48363415</v>
      </c>
      <c r="I387" s="23">
        <f t="shared" si="22"/>
        <v>49777240</v>
      </c>
      <c r="J387" s="23">
        <f t="shared" si="22"/>
        <v>50110806</v>
      </c>
      <c r="K387" s="23">
        <f t="shared" si="22"/>
        <v>50626988</v>
      </c>
      <c r="L387" s="23">
        <f t="shared" si="22"/>
        <v>51243112</v>
      </c>
      <c r="M387" s="23">
        <f t="shared" si="22"/>
        <v>51380464</v>
      </c>
      <c r="N387" s="23">
        <f t="shared" si="22"/>
        <v>51399783</v>
      </c>
      <c r="O387" s="23">
        <f t="shared" si="22"/>
        <v>51924641</v>
      </c>
      <c r="P387" s="23">
        <f t="shared" si="22"/>
        <v>51329820</v>
      </c>
      <c r="Q387" s="23">
        <f t="shared" si="22"/>
        <v>53692705</v>
      </c>
      <c r="R387" s="19"/>
      <c r="S387" s="24" t="s">
        <v>381</v>
      </c>
    </row>
    <row r="388" spans="1:19" x14ac:dyDescent="0.3">
      <c r="B388" s="23">
        <f t="shared" si="22"/>
        <v>1565789</v>
      </c>
      <c r="C388" s="23">
        <f t="shared" si="22"/>
        <v>759646</v>
      </c>
      <c r="D388" s="23">
        <f t="shared" si="22"/>
        <v>794823</v>
      </c>
      <c r="E388" s="23">
        <f t="shared" si="22"/>
        <v>802679</v>
      </c>
      <c r="F388" s="23">
        <f t="shared" si="22"/>
        <v>849999</v>
      </c>
      <c r="G388" s="23">
        <f t="shared" si="22"/>
        <v>3985490</v>
      </c>
      <c r="H388" s="23">
        <f t="shared" si="22"/>
        <v>48370353</v>
      </c>
      <c r="I388" s="23">
        <f t="shared" si="22"/>
        <v>49860232</v>
      </c>
      <c r="J388" s="23">
        <f t="shared" si="22"/>
        <v>50019400</v>
      </c>
      <c r="K388" s="23">
        <f t="shared" si="22"/>
        <v>50749841</v>
      </c>
      <c r="L388" s="23">
        <f t="shared" si="22"/>
        <v>51256289</v>
      </c>
      <c r="M388" s="23">
        <f t="shared" si="22"/>
        <v>51360124</v>
      </c>
      <c r="N388" s="23">
        <f t="shared" si="22"/>
        <v>51367782</v>
      </c>
      <c r="O388" s="23">
        <f t="shared" si="22"/>
        <v>51931124</v>
      </c>
      <c r="P388" s="23">
        <f t="shared" si="22"/>
        <v>52585953</v>
      </c>
      <c r="Q388" s="23" t="str">
        <f t="shared" si="22"/>
        <v/>
      </c>
      <c r="R388" s="19"/>
      <c r="S388" s="24" t="s">
        <v>382</v>
      </c>
    </row>
    <row r="389" spans="1:19" x14ac:dyDescent="0.3">
      <c r="B389" s="23">
        <f t="shared" si="22"/>
        <v>1588118</v>
      </c>
      <c r="C389" s="23">
        <f t="shared" si="22"/>
        <v>763854</v>
      </c>
      <c r="D389" s="23">
        <f t="shared" si="22"/>
        <v>787281</v>
      </c>
      <c r="E389" s="23">
        <f t="shared" si="22"/>
        <v>809079</v>
      </c>
      <c r="F389" s="23">
        <f t="shared" si="22"/>
        <v>945930</v>
      </c>
      <c r="G389" s="23">
        <f t="shared" si="22"/>
        <v>4221459</v>
      </c>
      <c r="H389" s="23">
        <f t="shared" si="22"/>
        <v>48436903</v>
      </c>
      <c r="I389" s="23">
        <f t="shared" si="22"/>
        <v>49950911</v>
      </c>
      <c r="J389" s="23">
        <f t="shared" si="22"/>
        <v>50055931</v>
      </c>
      <c r="K389" s="23">
        <f t="shared" si="22"/>
        <v>50926548</v>
      </c>
      <c r="L389" s="23">
        <f t="shared" si="22"/>
        <v>51274242</v>
      </c>
      <c r="M389" s="23">
        <f t="shared" si="22"/>
        <v>51346325</v>
      </c>
      <c r="N389" s="23">
        <f t="shared" si="22"/>
        <v>51608838</v>
      </c>
      <c r="O389" s="23">
        <f t="shared" si="22"/>
        <v>52249812</v>
      </c>
      <c r="P389" s="23">
        <f t="shared" si="22"/>
        <v>52889825</v>
      </c>
      <c r="Q389" s="23" t="str">
        <f t="shared" si="22"/>
        <v/>
      </c>
      <c r="R389" s="19"/>
      <c r="S389" s="24" t="s">
        <v>383</v>
      </c>
    </row>
    <row r="390" spans="1:19" x14ac:dyDescent="0.3">
      <c r="B390" s="23">
        <f t="shared" si="22"/>
        <v>1064356</v>
      </c>
      <c r="C390" s="23">
        <f t="shared" si="22"/>
        <v>780082.81</v>
      </c>
      <c r="D390" s="23">
        <f t="shared" si="22"/>
        <v>783129.07</v>
      </c>
      <c r="E390" s="23">
        <f t="shared" si="22"/>
        <v>821084.17</v>
      </c>
      <c r="F390" s="23">
        <f t="shared" si="22"/>
        <v>1033379.83</v>
      </c>
      <c r="G390" s="23">
        <f t="shared" si="22"/>
        <v>33545826.600000001</v>
      </c>
      <c r="H390" s="23">
        <f t="shared" si="22"/>
        <v>49665430.649999999</v>
      </c>
      <c r="I390" s="23">
        <f t="shared" si="22"/>
        <v>50156748</v>
      </c>
      <c r="J390" s="23">
        <f t="shared" si="22"/>
        <v>50276019.609999999</v>
      </c>
      <c r="K390" s="23">
        <f t="shared" si="22"/>
        <v>51249433.789999999</v>
      </c>
      <c r="L390" s="23">
        <f t="shared" si="22"/>
        <v>51435443.460000001</v>
      </c>
      <c r="M390" s="23">
        <f t="shared" si="22"/>
        <v>51383825</v>
      </c>
      <c r="N390" s="23">
        <f>IFERROR(VLOOKUP($B$386,$4:$126,MATCH($S390&amp;"/"&amp;N$348,$2:$2,0),FALSE),IFERROR(VLOOKUP($B$386,$4:$126,MATCH($S389&amp;"/"&amp;N$348,$2:$2,0),FALSE),IFERROR(VLOOKUP($B$386,$4:$126,MATCH($S388&amp;"/"&amp;N$348,$2:$2,0),FALSE),IFERROR(VLOOKUP($B$386,$4:$126,MATCH($S387&amp;"/"&amp;N$348,$2:$2,0),FALSE),""))))</f>
        <v>51706294.149999999</v>
      </c>
      <c r="O390" s="23">
        <f>IFERROR(VLOOKUP($B$386,$4:$126,MATCH($S390&amp;"/"&amp;O$348,$2:$2,0),FALSE),IFERROR(VLOOKUP($B$386,$4:$126,MATCH($S389&amp;"/"&amp;O$348,$2:$2,0),FALSE),IFERROR(VLOOKUP($B$386,$4:$126,MATCH($S388&amp;"/"&amp;O$348,$2:$2,0),FALSE),IFERROR(VLOOKUP($B$386,$4:$126,MATCH($S387&amp;"/"&amp;O$348,$2:$2,0),FALSE),""))))</f>
        <v>51115273.740000002</v>
      </c>
      <c r="P390" s="23">
        <f>IFERROR(VLOOKUP($B$386,$4:$126,MATCH($S390&amp;"/"&amp;P$348,$2:$2,0),FALSE),IFERROR(VLOOKUP($B$386,$4:$126,MATCH($S389&amp;"/"&amp;P$348,$2:$2,0),FALSE),IFERROR(VLOOKUP($B$386,$4:$126,MATCH($S388&amp;"/"&amp;P$348,$2:$2,0),FALSE),IFERROR(VLOOKUP($B$386,$4:$126,MATCH($S387&amp;"/"&amp;P$348,$2:$2,0),FALSE),""))))</f>
        <v>53802949.43</v>
      </c>
      <c r="Q390" s="23">
        <f>IFERROR(VLOOKUP($B$386,$4:$126,MATCH($S390&amp;"/"&amp;Q$348,$2:$2,0),FALSE),IFERROR(VLOOKUP($B$386,$4:$126,MATCH($S389&amp;"/"&amp;Q$348,$2:$2,0),FALSE),IFERROR(VLOOKUP($B$386,$4:$126,MATCH($S388&amp;"/"&amp;Q$348,$2:$2,0),FALSE),IFERROR(VLOOKUP($B$386,$4:$126,MATCH($S387&amp;"/"&amp;Q$348,$2:$2,0),FALSE),""))))</f>
        <v>53692705</v>
      </c>
      <c r="R390" s="19"/>
      <c r="S390" s="24" t="s">
        <v>384</v>
      </c>
    </row>
    <row r="391" spans="1:19" x14ac:dyDescent="0.3">
      <c r="B391" s="25">
        <f t="shared" ref="B391:Q391" si="23">+B390/B$402</f>
        <v>2.6503789944648019E-2</v>
      </c>
      <c r="C391" s="25">
        <f t="shared" si="23"/>
        <v>1.7553040884842525E-2</v>
      </c>
      <c r="D391" s="25">
        <f t="shared" si="23"/>
        <v>1.6347844776173431E-2</v>
      </c>
      <c r="E391" s="25">
        <f t="shared" si="23"/>
        <v>1.4836850353943123E-2</v>
      </c>
      <c r="F391" s="25">
        <f t="shared" si="23"/>
        <v>1.4392784433821649E-2</v>
      </c>
      <c r="G391" s="25">
        <f t="shared" si="23"/>
        <v>0.11621003814503331</v>
      </c>
      <c r="H391" s="25">
        <f t="shared" si="23"/>
        <v>0.15215656306393757</v>
      </c>
      <c r="I391" s="25">
        <f t="shared" si="23"/>
        <v>0.15241369924512624</v>
      </c>
      <c r="J391" s="25">
        <f t="shared" si="23"/>
        <v>0.14272091729682085</v>
      </c>
      <c r="K391" s="25">
        <f t="shared" si="23"/>
        <v>0.14224157038559321</v>
      </c>
      <c r="L391" s="25">
        <f t="shared" si="23"/>
        <v>0.13762300239564335</v>
      </c>
      <c r="M391" s="25">
        <f t="shared" si="23"/>
        <v>0.13679828884043399</v>
      </c>
      <c r="N391" s="25">
        <f t="shared" si="23"/>
        <v>9.8797872138845944E-2</v>
      </c>
      <c r="O391" s="25">
        <f t="shared" si="23"/>
        <v>5.4851037224246557E-2</v>
      </c>
      <c r="P391" s="25">
        <f t="shared" si="23"/>
        <v>5.8224425523672678E-2</v>
      </c>
      <c r="Q391" s="25">
        <f t="shared" si="23"/>
        <v>5.9902437779430127E-2</v>
      </c>
      <c r="R391" s="19"/>
      <c r="S391" s="26" t="s">
        <v>385</v>
      </c>
    </row>
    <row r="392" spans="1:19" x14ac:dyDescent="0.3">
      <c r="A392" s="16"/>
      <c r="B392" s="27" t="s">
        <v>99</v>
      </c>
      <c r="C392" s="27"/>
      <c r="D392" s="27"/>
      <c r="E392" s="27"/>
      <c r="F392" s="27"/>
      <c r="G392" s="27"/>
      <c r="H392" s="27"/>
      <c r="I392" s="27"/>
      <c r="J392" s="27"/>
      <c r="K392" s="27"/>
      <c r="L392" s="27"/>
      <c r="M392" s="27"/>
      <c r="N392" s="27"/>
      <c r="O392" s="27"/>
      <c r="P392" s="28"/>
      <c r="Q392" s="28"/>
      <c r="R392" s="19"/>
      <c r="S392" s="3"/>
    </row>
    <row r="393" spans="1:19" x14ac:dyDescent="0.3">
      <c r="B393" s="23">
        <f t="shared" ref="B393:Q396" si="24">IFERROR(VLOOKUP($B$392,$4:$126,MATCH($S393&amp;"/"&amp;B$348,$2:$2,0),FALSE),"")</f>
        <v>22619185</v>
      </c>
      <c r="C393" s="23">
        <f t="shared" si="24"/>
        <v>19614258</v>
      </c>
      <c r="D393" s="23">
        <f t="shared" si="24"/>
        <v>21520843</v>
      </c>
      <c r="E393" s="23">
        <f t="shared" si="24"/>
        <v>17759702</v>
      </c>
      <c r="F393" s="23">
        <f t="shared" si="24"/>
        <v>19665623</v>
      </c>
      <c r="G393" s="23">
        <f t="shared" si="24"/>
        <v>24853641</v>
      </c>
      <c r="H393" s="23">
        <f t="shared" si="24"/>
        <v>253092716</v>
      </c>
      <c r="I393" s="23">
        <f t="shared" si="24"/>
        <v>263966944</v>
      </c>
      <c r="J393" s="23">
        <f t="shared" si="24"/>
        <v>274220136</v>
      </c>
      <c r="K393" s="23">
        <f t="shared" si="24"/>
        <v>286457401</v>
      </c>
      <c r="L393" s="23">
        <f t="shared" si="24"/>
        <v>294391406</v>
      </c>
      <c r="M393" s="23">
        <f t="shared" si="24"/>
        <v>300414472</v>
      </c>
      <c r="N393" s="23">
        <f t="shared" si="24"/>
        <v>352616305</v>
      </c>
      <c r="O393" s="23">
        <f t="shared" si="24"/>
        <v>442094844</v>
      </c>
      <c r="P393" s="23">
        <f t="shared" si="24"/>
        <v>765296624</v>
      </c>
      <c r="Q393" s="23">
        <f t="shared" si="24"/>
        <v>775979105</v>
      </c>
      <c r="R393" s="19"/>
      <c r="S393" s="24" t="s">
        <v>381</v>
      </c>
    </row>
    <row r="394" spans="1:19" x14ac:dyDescent="0.3">
      <c r="B394" s="23">
        <f t="shared" si="24"/>
        <v>23577973</v>
      </c>
      <c r="C394" s="23">
        <f t="shared" si="24"/>
        <v>19609703</v>
      </c>
      <c r="D394" s="23">
        <f t="shared" si="24"/>
        <v>19912354</v>
      </c>
      <c r="E394" s="23">
        <f t="shared" si="24"/>
        <v>18724930</v>
      </c>
      <c r="F394" s="23">
        <f t="shared" si="24"/>
        <v>20479948</v>
      </c>
      <c r="G394" s="23">
        <f t="shared" si="24"/>
        <v>172357676</v>
      </c>
      <c r="H394" s="23">
        <f t="shared" si="24"/>
        <v>254754450</v>
      </c>
      <c r="I394" s="23">
        <f t="shared" si="24"/>
        <v>265816863</v>
      </c>
      <c r="J394" s="23">
        <f t="shared" si="24"/>
        <v>276432084</v>
      </c>
      <c r="K394" s="23">
        <f t="shared" si="24"/>
        <v>289246001</v>
      </c>
      <c r="L394" s="23">
        <f t="shared" si="24"/>
        <v>295560291</v>
      </c>
      <c r="M394" s="23">
        <f t="shared" si="24"/>
        <v>301272132</v>
      </c>
      <c r="N394" s="23">
        <f t="shared" si="24"/>
        <v>354466176</v>
      </c>
      <c r="O394" s="23">
        <f t="shared" si="24"/>
        <v>442500002</v>
      </c>
      <c r="P394" s="23">
        <f t="shared" si="24"/>
        <v>766941758</v>
      </c>
      <c r="Q394" s="23" t="str">
        <f t="shared" si="24"/>
        <v/>
      </c>
      <c r="R394" s="19"/>
      <c r="S394" s="24" t="s">
        <v>382</v>
      </c>
    </row>
    <row r="395" spans="1:19" x14ac:dyDescent="0.3">
      <c r="B395" s="23">
        <f t="shared" si="24"/>
        <v>24185806</v>
      </c>
      <c r="C395" s="23">
        <f t="shared" si="24"/>
        <v>20948666</v>
      </c>
      <c r="D395" s="23">
        <f t="shared" si="24"/>
        <v>16967628</v>
      </c>
      <c r="E395" s="23">
        <f t="shared" si="24"/>
        <v>19022729</v>
      </c>
      <c r="F395" s="23">
        <f t="shared" si="24"/>
        <v>21400040</v>
      </c>
      <c r="G395" s="23">
        <f t="shared" si="24"/>
        <v>232798101</v>
      </c>
      <c r="H395" s="23">
        <f t="shared" si="24"/>
        <v>257299768</v>
      </c>
      <c r="I395" s="23">
        <f t="shared" si="24"/>
        <v>268872269</v>
      </c>
      <c r="J395" s="23">
        <f t="shared" si="24"/>
        <v>279067412</v>
      </c>
      <c r="K395" s="23">
        <f t="shared" si="24"/>
        <v>291276552</v>
      </c>
      <c r="L395" s="23">
        <f t="shared" si="24"/>
        <v>296107446</v>
      </c>
      <c r="M395" s="23">
        <f t="shared" si="24"/>
        <v>301860098</v>
      </c>
      <c r="N395" s="23">
        <f t="shared" si="24"/>
        <v>356666391</v>
      </c>
      <c r="O395" s="23">
        <f t="shared" si="24"/>
        <v>444086264</v>
      </c>
      <c r="P395" s="23">
        <f t="shared" si="24"/>
        <v>775370658</v>
      </c>
      <c r="Q395" s="23" t="str">
        <f t="shared" si="24"/>
        <v/>
      </c>
      <c r="R395" s="19"/>
      <c r="S395" s="24" t="s">
        <v>383</v>
      </c>
    </row>
    <row r="396" spans="1:19" x14ac:dyDescent="0.3">
      <c r="B396" s="23">
        <f t="shared" si="24"/>
        <v>19251625</v>
      </c>
      <c r="C396" s="23">
        <f t="shared" si="24"/>
        <v>21316477.030000001</v>
      </c>
      <c r="D396" s="23">
        <f t="shared" si="24"/>
        <v>17191231.879999999</v>
      </c>
      <c r="E396" s="23">
        <f t="shared" si="24"/>
        <v>18936813.57</v>
      </c>
      <c r="F396" s="23">
        <f t="shared" si="24"/>
        <v>22944244.940000001</v>
      </c>
      <c r="G396" s="23">
        <f t="shared" si="24"/>
        <v>234702903.69999999</v>
      </c>
      <c r="H396" s="23">
        <f t="shared" si="24"/>
        <v>261725896.75</v>
      </c>
      <c r="I396" s="23">
        <f t="shared" si="24"/>
        <v>272110025.56</v>
      </c>
      <c r="J396" s="23">
        <f t="shared" si="24"/>
        <v>282368921.00999999</v>
      </c>
      <c r="K396" s="23">
        <f t="shared" si="24"/>
        <v>293725296.73000002</v>
      </c>
      <c r="L396" s="23">
        <f t="shared" si="24"/>
        <v>298747907.86000001</v>
      </c>
      <c r="M396" s="23">
        <f t="shared" si="24"/>
        <v>303694257.81999999</v>
      </c>
      <c r="N396" s="23">
        <f>IFERROR(VLOOKUP($B$392,$4:$126,MATCH($S396&amp;"/"&amp;N$348,$2:$2,0),FALSE),IFERROR(VLOOKUP($B$392,$4:$126,MATCH($S395&amp;"/"&amp;N$348,$2:$2,0),FALSE),IFERROR(VLOOKUP($B$392,$4:$126,MATCH($S394&amp;"/"&amp;N$348,$2:$2,0),FALSE),IFERROR(VLOOKUP($B$392,$4:$126,MATCH($S393&amp;"/"&amp;N$348,$2:$2,0),FALSE),""))))</f>
        <v>441950381.88999999</v>
      </c>
      <c r="O396" s="23">
        <f>IFERROR(VLOOKUP($B$392,$4:$126,MATCH($S396&amp;"/"&amp;O$348,$2:$2,0),FALSE),IFERROR(VLOOKUP($B$392,$4:$126,MATCH($S395&amp;"/"&amp;O$348,$2:$2,0),FALSE),IFERROR(VLOOKUP($B$392,$4:$126,MATCH($S394&amp;"/"&amp;O$348,$2:$2,0),FALSE),IFERROR(VLOOKUP($B$392,$4:$126,MATCH($S393&amp;"/"&amp;O$348,$2:$2,0),FALSE),""))))</f>
        <v>766119451.76999998</v>
      </c>
      <c r="P396" s="23">
        <f>IFERROR(VLOOKUP($B$392,$4:$126,MATCH($S396&amp;"/"&amp;P$348,$2:$2,0),FALSE),IFERROR(VLOOKUP($B$392,$4:$126,MATCH($S395&amp;"/"&amp;P$348,$2:$2,0),FALSE),IFERROR(VLOOKUP($B$392,$4:$126,MATCH($S394&amp;"/"&amp;P$348,$2:$2,0),FALSE),IFERROR(VLOOKUP($B$392,$4:$126,MATCH($S393&amp;"/"&amp;P$348,$2:$2,0),FALSE),""))))</f>
        <v>775106001.38999999</v>
      </c>
      <c r="Q396" s="23">
        <f>IFERROR(VLOOKUP($B$392,$4:$126,MATCH($S396&amp;"/"&amp;Q$348,$2:$2,0),FALSE),IFERROR(VLOOKUP($B$392,$4:$126,MATCH($S395&amp;"/"&amp;Q$348,$2:$2,0),FALSE),IFERROR(VLOOKUP($B$392,$4:$126,MATCH($S394&amp;"/"&amp;Q$348,$2:$2,0),FALSE),IFERROR(VLOOKUP($B$392,$4:$126,MATCH($S393&amp;"/"&amp;Q$348,$2:$2,0),FALSE),""))))</f>
        <v>775979105</v>
      </c>
      <c r="R396" s="19"/>
      <c r="S396" s="24" t="s">
        <v>384</v>
      </c>
    </row>
    <row r="397" spans="1:19" x14ac:dyDescent="0.3">
      <c r="A397" s="29"/>
      <c r="B397" s="25">
        <f t="shared" ref="B397:M397" si="25">+B396/B$402</f>
        <v>0.47938943839573828</v>
      </c>
      <c r="C397" s="25">
        <f t="shared" si="25"/>
        <v>0.47965291380846681</v>
      </c>
      <c r="D397" s="25">
        <f t="shared" si="25"/>
        <v>0.35886752395163179</v>
      </c>
      <c r="E397" s="25">
        <f t="shared" si="25"/>
        <v>0.34218497857364544</v>
      </c>
      <c r="F397" s="25">
        <f t="shared" si="25"/>
        <v>0.319564560707773</v>
      </c>
      <c r="G397" s="25">
        <f t="shared" si="25"/>
        <v>0.81306189640076043</v>
      </c>
      <c r="H397" s="25">
        <f t="shared" si="25"/>
        <v>0.80183162399110275</v>
      </c>
      <c r="I397" s="25">
        <f t="shared" si="25"/>
        <v>0.82687369598374783</v>
      </c>
      <c r="J397" s="25">
        <f t="shared" si="25"/>
        <v>0.8015740254553686</v>
      </c>
      <c r="K397" s="25">
        <f t="shared" si="25"/>
        <v>0.81522749383041626</v>
      </c>
      <c r="L397" s="25">
        <f t="shared" si="25"/>
        <v>0.79934343467037394</v>
      </c>
      <c r="M397" s="25">
        <f t="shared" si="25"/>
        <v>0.80852008974500411</v>
      </c>
      <c r="N397" s="25">
        <f>+N396/N$402</f>
        <v>0.8444572955666434</v>
      </c>
      <c r="O397" s="25">
        <f>+O396/O$402</f>
        <v>0.82211134740282488</v>
      </c>
      <c r="P397" s="25">
        <f>+P396/P$402</f>
        <v>0.83880348808014749</v>
      </c>
      <c r="Q397" s="25">
        <f>+Q396/Q$402</f>
        <v>0.86572356627218494</v>
      </c>
      <c r="R397" s="19"/>
      <c r="S397" s="26" t="s">
        <v>385</v>
      </c>
    </row>
    <row r="398" spans="1:19" x14ac:dyDescent="0.3">
      <c r="B398" s="17" t="s">
        <v>100</v>
      </c>
      <c r="C398" s="17"/>
      <c r="D398" s="17"/>
      <c r="E398" s="17"/>
      <c r="F398" s="17"/>
      <c r="G398" s="17"/>
      <c r="H398" s="17"/>
      <c r="I398" s="17"/>
      <c r="J398" s="17"/>
      <c r="K398" s="17"/>
      <c r="L398" s="17"/>
      <c r="M398" s="17"/>
      <c r="N398" s="17"/>
      <c r="O398" s="17"/>
      <c r="P398" s="18"/>
      <c r="Q398" s="18"/>
      <c r="R398" s="19"/>
      <c r="S398" s="3"/>
    </row>
    <row r="399" spans="1:19" x14ac:dyDescent="0.3">
      <c r="B399" s="23">
        <f t="shared" ref="B399:Q402" si="26">IFERROR(VLOOKUP($B$398,$4:$126,MATCH($S399&amp;"/"&amp;B$348,$2:$2,0),FALSE),"")</f>
        <v>44619466</v>
      </c>
      <c r="C399" s="23">
        <f t="shared" si="26"/>
        <v>39854300</v>
      </c>
      <c r="D399" s="23">
        <f t="shared" si="26"/>
        <v>45578545</v>
      </c>
      <c r="E399" s="23">
        <f t="shared" si="26"/>
        <v>49993426</v>
      </c>
      <c r="F399" s="23">
        <f t="shared" si="26"/>
        <v>60127997</v>
      </c>
      <c r="G399" s="23">
        <f t="shared" si="26"/>
        <v>73445333</v>
      </c>
      <c r="H399" s="23">
        <f t="shared" si="26"/>
        <v>302815739</v>
      </c>
      <c r="I399" s="23">
        <f t="shared" si="26"/>
        <v>314399922</v>
      </c>
      <c r="J399" s="23">
        <f t="shared" si="26"/>
        <v>330560617</v>
      </c>
      <c r="K399" s="23">
        <f t="shared" si="26"/>
        <v>346106604</v>
      </c>
      <c r="L399" s="23">
        <f t="shared" si="26"/>
        <v>371137473</v>
      </c>
      <c r="M399" s="23">
        <f t="shared" si="26"/>
        <v>375793780</v>
      </c>
      <c r="N399" s="23">
        <f t="shared" si="26"/>
        <v>422588825</v>
      </c>
      <c r="O399" s="23">
        <f t="shared" si="26"/>
        <v>518917016</v>
      </c>
      <c r="P399" s="23">
        <f t="shared" si="26"/>
        <v>920880472</v>
      </c>
      <c r="Q399" s="23">
        <f t="shared" si="26"/>
        <v>896335892</v>
      </c>
      <c r="R399" s="19"/>
      <c r="S399" s="24" t="s">
        <v>381</v>
      </c>
    </row>
    <row r="400" spans="1:19" x14ac:dyDescent="0.3">
      <c r="B400" s="23">
        <f t="shared" si="26"/>
        <v>45157514</v>
      </c>
      <c r="C400" s="23">
        <f t="shared" si="26"/>
        <v>37453699</v>
      </c>
      <c r="D400" s="23">
        <f t="shared" si="26"/>
        <v>41537792</v>
      </c>
      <c r="E400" s="23">
        <f t="shared" si="26"/>
        <v>46666048</v>
      </c>
      <c r="F400" s="23">
        <f t="shared" si="26"/>
        <v>58586808</v>
      </c>
      <c r="G400" s="23">
        <f t="shared" si="26"/>
        <v>232952921</v>
      </c>
      <c r="H400" s="23">
        <f t="shared" si="26"/>
        <v>298528771</v>
      </c>
      <c r="I400" s="23">
        <f t="shared" si="26"/>
        <v>312720996</v>
      </c>
      <c r="J400" s="23">
        <f t="shared" si="26"/>
        <v>326767159</v>
      </c>
      <c r="K400" s="23">
        <f t="shared" si="26"/>
        <v>341434716</v>
      </c>
      <c r="L400" s="23">
        <f t="shared" si="26"/>
        <v>361851524</v>
      </c>
      <c r="M400" s="23">
        <f t="shared" si="26"/>
        <v>369666475</v>
      </c>
      <c r="N400" s="23">
        <f t="shared" si="26"/>
        <v>420751529</v>
      </c>
      <c r="O400" s="23">
        <f t="shared" si="26"/>
        <v>513087227</v>
      </c>
      <c r="P400" s="23">
        <f t="shared" si="26"/>
        <v>898928997</v>
      </c>
      <c r="Q400" s="23" t="str">
        <f t="shared" si="26"/>
        <v/>
      </c>
      <c r="R400" s="19"/>
      <c r="S400" s="24" t="s">
        <v>382</v>
      </c>
    </row>
    <row r="401" spans="1:19" x14ac:dyDescent="0.3">
      <c r="B401" s="23">
        <f t="shared" si="26"/>
        <v>47177357</v>
      </c>
      <c r="C401" s="23">
        <f t="shared" si="26"/>
        <v>39384364</v>
      </c>
      <c r="D401" s="23">
        <f t="shared" si="26"/>
        <v>43464653</v>
      </c>
      <c r="E401" s="23">
        <f t="shared" si="26"/>
        <v>50148230</v>
      </c>
      <c r="F401" s="23">
        <f t="shared" si="26"/>
        <v>64783276</v>
      </c>
      <c r="G401" s="23">
        <f t="shared" si="26"/>
        <v>277647324</v>
      </c>
      <c r="H401" s="23">
        <f t="shared" si="26"/>
        <v>300360467</v>
      </c>
      <c r="I401" s="23">
        <f t="shared" si="26"/>
        <v>315428292</v>
      </c>
      <c r="J401" s="23">
        <f t="shared" si="26"/>
        <v>341104725</v>
      </c>
      <c r="K401" s="23">
        <f t="shared" si="26"/>
        <v>354826726</v>
      </c>
      <c r="L401" s="23">
        <f t="shared" si="26"/>
        <v>369248470</v>
      </c>
      <c r="M401" s="23">
        <f t="shared" si="26"/>
        <v>365135998</v>
      </c>
      <c r="N401" s="23">
        <f t="shared" si="26"/>
        <v>443649923</v>
      </c>
      <c r="O401" s="23">
        <f t="shared" si="26"/>
        <v>512662140</v>
      </c>
      <c r="P401" s="23">
        <f t="shared" si="26"/>
        <v>899547492</v>
      </c>
      <c r="Q401" s="23" t="str">
        <f t="shared" si="26"/>
        <v/>
      </c>
      <c r="R401" s="19"/>
      <c r="S401" s="24" t="s">
        <v>383</v>
      </c>
    </row>
    <row r="402" spans="1:19" x14ac:dyDescent="0.3">
      <c r="B402" s="23">
        <f t="shared" si="26"/>
        <v>40158634</v>
      </c>
      <c r="C402" s="23">
        <f t="shared" si="26"/>
        <v>44441462.600000001</v>
      </c>
      <c r="D402" s="23">
        <f t="shared" si="26"/>
        <v>47904117.07</v>
      </c>
      <c r="E402" s="23">
        <f t="shared" si="26"/>
        <v>55340867.530000001</v>
      </c>
      <c r="F402" s="23">
        <f t="shared" si="26"/>
        <v>71798465.040000007</v>
      </c>
      <c r="G402" s="23">
        <f t="shared" si="26"/>
        <v>288665481.36000001</v>
      </c>
      <c r="H402" s="23">
        <f t="shared" si="26"/>
        <v>326410045.35000002</v>
      </c>
      <c r="I402" s="23">
        <f t="shared" si="26"/>
        <v>329082938.39999998</v>
      </c>
      <c r="J402" s="23">
        <f t="shared" si="26"/>
        <v>352268052.66000003</v>
      </c>
      <c r="K402" s="23">
        <f t="shared" si="26"/>
        <v>360298565.68000001</v>
      </c>
      <c r="L402" s="23">
        <f t="shared" si="26"/>
        <v>373741617.06</v>
      </c>
      <c r="M402" s="23">
        <f t="shared" si="26"/>
        <v>375617454.25</v>
      </c>
      <c r="N402" s="23">
        <f>IFERROR(VLOOKUP($B$398,$4:$126,MATCH($S402&amp;"/"&amp;N$348,$2:$2,0),FALSE),IFERROR(VLOOKUP($B$398,$4:$126,MATCH($S401&amp;"/"&amp;N$348,$2:$2,0),FALSE),IFERROR(VLOOKUP($B$398,$4:$126,MATCH($S400&amp;"/"&amp;N$348,$2:$2,0),FALSE),IFERROR(VLOOKUP($B$398,$4:$126,MATCH($S399&amp;"/"&amp;N$348,$2:$2,0),FALSE),""))))</f>
        <v>523354329.70999998</v>
      </c>
      <c r="O402" s="23">
        <f>IFERROR(VLOOKUP($B$398,$4:$126,MATCH($S402&amp;"/"&amp;O$348,$2:$2,0),FALSE),IFERROR(VLOOKUP($B$398,$4:$126,MATCH($S401&amp;"/"&amp;O$348,$2:$2,0),FALSE),IFERROR(VLOOKUP($B$398,$4:$126,MATCH($S400&amp;"/"&amp;O$348,$2:$2,0),FALSE),IFERROR(VLOOKUP($B$398,$4:$126,MATCH($S399&amp;"/"&amp;O$348,$2:$2,0),FALSE),""))))</f>
        <v>931892564.41999996</v>
      </c>
      <c r="P402" s="23">
        <f>IFERROR(VLOOKUP($B$398,$4:$126,MATCH($S402&amp;"/"&amp;P$348,$2:$2,0),FALSE),IFERROR(VLOOKUP($B$398,$4:$126,MATCH($S401&amp;"/"&amp;P$348,$2:$2,0),FALSE),IFERROR(VLOOKUP($B$398,$4:$126,MATCH($S400&amp;"/"&amp;P$348,$2:$2,0),FALSE),IFERROR(VLOOKUP($B$398,$4:$126,MATCH($S399&amp;"/"&amp;P$348,$2:$2,0),FALSE),""))))</f>
        <v>924061490.45000005</v>
      </c>
      <c r="Q402" s="23">
        <f>IFERROR(VLOOKUP($B$398,$4:$126,MATCH($S402&amp;"/"&amp;Q$348,$2:$2,0),FALSE),IFERROR(VLOOKUP($B$398,$4:$126,MATCH($S401&amp;"/"&amp;Q$348,$2:$2,0),FALSE),IFERROR(VLOOKUP($B$398,$4:$126,MATCH($S400&amp;"/"&amp;Q$348,$2:$2,0),FALSE),IFERROR(VLOOKUP($B$398,$4:$126,MATCH($S399&amp;"/"&amp;Q$348,$2:$2,0),FALSE),""))))</f>
        <v>896335892</v>
      </c>
      <c r="R402" s="19"/>
      <c r="S402" s="24" t="s">
        <v>384</v>
      </c>
    </row>
    <row r="403" spans="1:19" x14ac:dyDescent="0.3">
      <c r="B403" s="30" t="s">
        <v>386</v>
      </c>
      <c r="C403" s="30"/>
      <c r="D403" s="30"/>
      <c r="E403" s="30"/>
      <c r="F403" s="30"/>
      <c r="G403" s="30"/>
      <c r="H403" s="30"/>
      <c r="I403" s="30"/>
      <c r="J403" s="30"/>
      <c r="K403" s="30"/>
      <c r="L403" s="30"/>
      <c r="M403" s="30"/>
      <c r="N403" s="30"/>
      <c r="O403" s="30"/>
      <c r="P403" s="31"/>
      <c r="Q403" s="31"/>
    </row>
    <row r="404" spans="1:19" x14ac:dyDescent="0.3">
      <c r="B404" s="32" t="s">
        <v>104</v>
      </c>
      <c r="C404" s="32"/>
      <c r="D404" s="32"/>
      <c r="E404" s="32"/>
      <c r="F404" s="32"/>
      <c r="G404" s="32"/>
      <c r="H404" s="32"/>
      <c r="I404" s="32"/>
      <c r="J404" s="32"/>
      <c r="K404" s="32"/>
      <c r="L404" s="32"/>
      <c r="M404" s="32"/>
      <c r="N404" s="32"/>
      <c r="O404" s="32"/>
      <c r="P404" s="33"/>
      <c r="Q404" s="33"/>
      <c r="R404" s="19"/>
      <c r="S404" s="3"/>
    </row>
    <row r="405" spans="1:19" x14ac:dyDescent="0.3">
      <c r="B405" s="23">
        <f t="shared" ref="B405:Q408" si="27">IFERROR(VLOOKUP($B$404,$4:$126,MATCH($S405&amp;"/"&amp;B$348,$2:$2,0),FALSE),"")</f>
        <v>23833351</v>
      </c>
      <c r="C405" s="23">
        <f t="shared" si="27"/>
        <v>16262221</v>
      </c>
      <c r="D405" s="23">
        <f t="shared" si="27"/>
        <v>18481898</v>
      </c>
      <c r="E405" s="23">
        <f t="shared" si="27"/>
        <v>21310222</v>
      </c>
      <c r="F405" s="23">
        <f t="shared" si="27"/>
        <v>25960787</v>
      </c>
      <c r="G405" s="23">
        <f t="shared" si="27"/>
        <v>33324323</v>
      </c>
      <c r="H405" s="23">
        <f t="shared" si="27"/>
        <v>52077054</v>
      </c>
      <c r="I405" s="23">
        <f t="shared" si="27"/>
        <v>57541452</v>
      </c>
      <c r="J405" s="23">
        <f t="shared" si="27"/>
        <v>61518930</v>
      </c>
      <c r="K405" s="23">
        <f t="shared" si="27"/>
        <v>74240246</v>
      </c>
      <c r="L405" s="23">
        <f t="shared" si="27"/>
        <v>84509247</v>
      </c>
      <c r="M405" s="23">
        <f t="shared" si="27"/>
        <v>89449049</v>
      </c>
      <c r="N405" s="23">
        <f t="shared" si="27"/>
        <v>86983452</v>
      </c>
      <c r="O405" s="23">
        <f t="shared" si="27"/>
        <v>81163618</v>
      </c>
      <c r="P405" s="23">
        <f t="shared" si="27"/>
        <v>127666857</v>
      </c>
      <c r="Q405" s="23">
        <f t="shared" si="27"/>
        <v>130507439</v>
      </c>
      <c r="R405" s="19"/>
      <c r="S405" s="24" t="s">
        <v>381</v>
      </c>
    </row>
    <row r="406" spans="1:19" x14ac:dyDescent="0.3">
      <c r="B406" s="23">
        <f t="shared" si="27"/>
        <v>23627856</v>
      </c>
      <c r="C406" s="23">
        <f t="shared" si="27"/>
        <v>15697160</v>
      </c>
      <c r="D406" s="23">
        <f t="shared" si="27"/>
        <v>17718970</v>
      </c>
      <c r="E406" s="23">
        <f t="shared" si="27"/>
        <v>20316025</v>
      </c>
      <c r="F406" s="23">
        <f t="shared" si="27"/>
        <v>26969870</v>
      </c>
      <c r="G406" s="23">
        <f t="shared" si="27"/>
        <v>49722737</v>
      </c>
      <c r="H406" s="23">
        <f t="shared" si="27"/>
        <v>50667909</v>
      </c>
      <c r="I406" s="23">
        <f t="shared" si="27"/>
        <v>55686218</v>
      </c>
      <c r="J406" s="23">
        <f t="shared" si="27"/>
        <v>60752013</v>
      </c>
      <c r="K406" s="23">
        <f t="shared" si="27"/>
        <v>71740914</v>
      </c>
      <c r="L406" s="23">
        <f t="shared" si="27"/>
        <v>80515313</v>
      </c>
      <c r="M406" s="23">
        <f t="shared" si="27"/>
        <v>87288468</v>
      </c>
      <c r="N406" s="23">
        <f t="shared" si="27"/>
        <v>76196233</v>
      </c>
      <c r="O406" s="23">
        <f t="shared" si="27"/>
        <v>79218642</v>
      </c>
      <c r="P406" s="23">
        <f t="shared" si="27"/>
        <v>129526366</v>
      </c>
      <c r="Q406" s="23" t="str">
        <f t="shared" si="27"/>
        <v/>
      </c>
      <c r="R406" s="19"/>
      <c r="S406" s="24" t="s">
        <v>382</v>
      </c>
    </row>
    <row r="407" spans="1:19" x14ac:dyDescent="0.3">
      <c r="B407" s="23">
        <f t="shared" si="27"/>
        <v>25088427</v>
      </c>
      <c r="C407" s="23">
        <f t="shared" si="27"/>
        <v>16632155</v>
      </c>
      <c r="D407" s="23">
        <f t="shared" si="27"/>
        <v>18280517</v>
      </c>
      <c r="E407" s="23">
        <f t="shared" si="27"/>
        <v>21643360</v>
      </c>
      <c r="F407" s="23">
        <f t="shared" si="27"/>
        <v>29932997</v>
      </c>
      <c r="G407" s="23">
        <f t="shared" si="27"/>
        <v>48940576</v>
      </c>
      <c r="H407" s="23">
        <f t="shared" si="27"/>
        <v>51016267</v>
      </c>
      <c r="I407" s="23">
        <f t="shared" si="27"/>
        <v>56636968</v>
      </c>
      <c r="J407" s="23">
        <f t="shared" si="27"/>
        <v>60589887</v>
      </c>
      <c r="K407" s="23">
        <f t="shared" si="27"/>
        <v>80965712</v>
      </c>
      <c r="L407" s="23">
        <f t="shared" si="27"/>
        <v>82467836</v>
      </c>
      <c r="M407" s="23">
        <f t="shared" si="27"/>
        <v>85127764</v>
      </c>
      <c r="N407" s="23">
        <f t="shared" si="27"/>
        <v>79639564</v>
      </c>
      <c r="O407" s="23">
        <f t="shared" si="27"/>
        <v>78107378</v>
      </c>
      <c r="P407" s="23">
        <f t="shared" si="27"/>
        <v>122359761</v>
      </c>
      <c r="Q407" s="23" t="str">
        <f t="shared" si="27"/>
        <v/>
      </c>
      <c r="R407" s="19"/>
      <c r="S407" s="24" t="s">
        <v>383</v>
      </c>
    </row>
    <row r="408" spans="1:19" x14ac:dyDescent="0.3">
      <c r="B408" s="23">
        <f t="shared" si="27"/>
        <v>17733297</v>
      </c>
      <c r="C408" s="23">
        <f t="shared" si="27"/>
        <v>19189030.760000002</v>
      </c>
      <c r="D408" s="23">
        <f t="shared" si="27"/>
        <v>21612698.350000001</v>
      </c>
      <c r="E408" s="23">
        <f t="shared" si="27"/>
        <v>24393114.289999999</v>
      </c>
      <c r="F408" s="23">
        <f t="shared" si="27"/>
        <v>34355083.479999997</v>
      </c>
      <c r="G408" s="23">
        <f t="shared" si="27"/>
        <v>57710543.289999999</v>
      </c>
      <c r="H408" s="23">
        <f t="shared" si="27"/>
        <v>62830543.280000001</v>
      </c>
      <c r="I408" s="23">
        <f t="shared" si="27"/>
        <v>66266620.100000001</v>
      </c>
      <c r="J408" s="23">
        <f t="shared" si="27"/>
        <v>70002767.840000004</v>
      </c>
      <c r="K408" s="23">
        <f t="shared" si="27"/>
        <v>88821472.719999999</v>
      </c>
      <c r="L408" s="23">
        <f t="shared" si="27"/>
        <v>94656980.590000004</v>
      </c>
      <c r="M408" s="23">
        <f t="shared" si="27"/>
        <v>93719390.659999996</v>
      </c>
      <c r="N408" s="23">
        <f>IFERROR(VLOOKUP($B$404,$4:$126,MATCH($S408&amp;"/"&amp;N$348,$2:$2,0),FALSE),IFERROR(VLOOKUP($B$404,$4:$126,MATCH($S407&amp;"/"&amp;N$348,$2:$2,0),FALSE),IFERROR(VLOOKUP($B$404,$4:$126,MATCH($S406&amp;"/"&amp;N$348,$2:$2,0),FALSE),IFERROR(VLOOKUP($B$404,$4:$126,MATCH($S405&amp;"/"&amp;N$348,$2:$2,0),FALSE),""))))</f>
        <v>87577252.549999997</v>
      </c>
      <c r="O408" s="23">
        <f>IFERROR(VLOOKUP($B$404,$4:$126,MATCH($S408&amp;"/"&amp;O$348,$2:$2,0),FALSE),IFERROR(VLOOKUP($B$404,$4:$126,MATCH($S407&amp;"/"&amp;O$348,$2:$2,0),FALSE),IFERROR(VLOOKUP($B$404,$4:$126,MATCH($S406&amp;"/"&amp;O$348,$2:$2,0),FALSE),IFERROR(VLOOKUP($B$404,$4:$126,MATCH($S405&amp;"/"&amp;O$348,$2:$2,0),FALSE),""))))</f>
        <v>138666096.21000001</v>
      </c>
      <c r="P408" s="23">
        <f>IFERROR(VLOOKUP($B$404,$4:$126,MATCH($S408&amp;"/"&amp;P$348,$2:$2,0),FALSE),IFERROR(VLOOKUP($B$404,$4:$126,MATCH($S407&amp;"/"&amp;P$348,$2:$2,0),FALSE),IFERROR(VLOOKUP($B$404,$4:$126,MATCH($S406&amp;"/"&amp;P$348,$2:$2,0),FALSE),IFERROR(VLOOKUP($B$404,$4:$126,MATCH($S405&amp;"/"&amp;P$348,$2:$2,0),FALSE),""))))</f>
        <v>147681887.75999999</v>
      </c>
      <c r="Q408" s="23">
        <f>IFERROR(VLOOKUP($B$404,$4:$126,MATCH($S408&amp;"/"&amp;Q$348,$2:$2,0),FALSE),IFERROR(VLOOKUP($B$404,$4:$126,MATCH($S407&amp;"/"&amp;Q$348,$2:$2,0),FALSE),IFERROR(VLOOKUP($B$404,$4:$126,MATCH($S406&amp;"/"&amp;Q$348,$2:$2,0),FALSE),IFERROR(VLOOKUP($B$404,$4:$126,MATCH($S405&amp;"/"&amp;Q$348,$2:$2,0),FALSE),""))))</f>
        <v>130507439</v>
      </c>
      <c r="R408" s="19"/>
      <c r="S408" s="24" t="s">
        <v>384</v>
      </c>
    </row>
    <row r="409" spans="1:19" x14ac:dyDescent="0.3">
      <c r="A409" s="16"/>
      <c r="B409" s="25">
        <f t="shared" ref="B409:M409" si="28">+B408/B$402</f>
        <v>0.44158118027620163</v>
      </c>
      <c r="C409" s="25">
        <f t="shared" si="28"/>
        <v>0.4317821610128556</v>
      </c>
      <c r="D409" s="25">
        <f t="shared" si="28"/>
        <v>0.45116578014408232</v>
      </c>
      <c r="E409" s="25">
        <f t="shared" si="28"/>
        <v>0.4407793982769897</v>
      </c>
      <c r="F409" s="25">
        <f t="shared" si="28"/>
        <v>0.47849328618460385</v>
      </c>
      <c r="G409" s="25">
        <f t="shared" si="28"/>
        <v>0.19992187156602947</v>
      </c>
      <c r="H409" s="25">
        <f t="shared" si="28"/>
        <v>0.19248961291196975</v>
      </c>
      <c r="I409" s="25">
        <f t="shared" si="28"/>
        <v>0.20136753495087914</v>
      </c>
      <c r="J409" s="25">
        <f t="shared" si="28"/>
        <v>0.19872017150407009</v>
      </c>
      <c r="K409" s="25">
        <f t="shared" si="28"/>
        <v>0.24652186042529792</v>
      </c>
      <c r="L409" s="25">
        <f t="shared" si="28"/>
        <v>0.25326850494897896</v>
      </c>
      <c r="M409" s="25">
        <f t="shared" si="28"/>
        <v>0.24950754976796979</v>
      </c>
      <c r="N409" s="25">
        <f>+N408/N$402</f>
        <v>0.16733835487427443</v>
      </c>
      <c r="O409" s="25">
        <f>+O408/O$402</f>
        <v>0.14880051789693624</v>
      </c>
      <c r="P409" s="25">
        <f>+P408/P$402</f>
        <v>0.15981824725547406</v>
      </c>
      <c r="Q409" s="25">
        <f>+Q408/Q$402</f>
        <v>0.14560104104366267</v>
      </c>
      <c r="R409" s="19"/>
      <c r="S409" s="26" t="s">
        <v>385</v>
      </c>
    </row>
    <row r="410" spans="1:19" x14ac:dyDescent="0.3">
      <c r="A410" s="16"/>
      <c r="B410" s="32" t="s">
        <v>118</v>
      </c>
      <c r="C410" s="32"/>
      <c r="D410" s="32"/>
      <c r="E410" s="32"/>
      <c r="F410" s="32"/>
      <c r="G410" s="32"/>
      <c r="H410" s="32"/>
      <c r="I410" s="32"/>
      <c r="J410" s="32"/>
      <c r="K410" s="32"/>
      <c r="L410" s="32"/>
      <c r="M410" s="32"/>
      <c r="N410" s="32"/>
      <c r="O410" s="32"/>
      <c r="P410" s="33"/>
      <c r="Q410" s="33"/>
      <c r="R410" s="19"/>
      <c r="S410" s="3"/>
    </row>
    <row r="411" spans="1:19" x14ac:dyDescent="0.3">
      <c r="B411" s="23">
        <f t="shared" ref="B411:Q414" si="29">IFERROR(VLOOKUP($B$410,$4:$126,MATCH($S411&amp;"/"&amp;B$348,$2:$2,0),FALSE),"")</f>
        <v>35647277</v>
      </c>
      <c r="C411" s="23">
        <f t="shared" si="29"/>
        <v>19987225</v>
      </c>
      <c r="D411" s="23">
        <f t="shared" si="29"/>
        <v>23098798</v>
      </c>
      <c r="E411" s="23">
        <f t="shared" si="29"/>
        <v>27150028</v>
      </c>
      <c r="F411" s="23">
        <f t="shared" si="29"/>
        <v>32326107</v>
      </c>
      <c r="G411" s="23">
        <f t="shared" si="29"/>
        <v>39148063</v>
      </c>
      <c r="H411" s="23">
        <f t="shared" si="29"/>
        <v>63401506</v>
      </c>
      <c r="I411" s="23">
        <f t="shared" si="29"/>
        <v>77899999</v>
      </c>
      <c r="J411" s="23">
        <f t="shared" si="29"/>
        <v>105159296</v>
      </c>
      <c r="K411" s="23">
        <f t="shared" si="29"/>
        <v>96938825</v>
      </c>
      <c r="L411" s="23">
        <f t="shared" si="29"/>
        <v>116132573</v>
      </c>
      <c r="M411" s="23">
        <f t="shared" si="29"/>
        <v>105562967</v>
      </c>
      <c r="N411" s="23">
        <f t="shared" si="29"/>
        <v>128994272</v>
      </c>
      <c r="O411" s="23">
        <f t="shared" si="29"/>
        <v>115529009</v>
      </c>
      <c r="P411" s="23">
        <f t="shared" si="29"/>
        <v>207308024</v>
      </c>
      <c r="Q411" s="23">
        <f t="shared" si="29"/>
        <v>212082878</v>
      </c>
      <c r="R411" s="19"/>
      <c r="S411" s="24" t="s">
        <v>381</v>
      </c>
    </row>
    <row r="412" spans="1:19" x14ac:dyDescent="0.3">
      <c r="B412" s="23">
        <f t="shared" si="29"/>
        <v>38459816</v>
      </c>
      <c r="C412" s="23">
        <f t="shared" si="29"/>
        <v>19189682</v>
      </c>
      <c r="D412" s="23">
        <f t="shared" si="29"/>
        <v>22517562</v>
      </c>
      <c r="E412" s="23">
        <f t="shared" si="29"/>
        <v>25918847</v>
      </c>
      <c r="F412" s="23">
        <f t="shared" si="29"/>
        <v>33549370</v>
      </c>
      <c r="G412" s="23">
        <f t="shared" si="29"/>
        <v>200245258</v>
      </c>
      <c r="H412" s="23">
        <f t="shared" si="29"/>
        <v>65542079</v>
      </c>
      <c r="I412" s="23">
        <f t="shared" si="29"/>
        <v>81863827</v>
      </c>
      <c r="J412" s="23">
        <f t="shared" si="29"/>
        <v>105286828</v>
      </c>
      <c r="K412" s="23">
        <f t="shared" si="29"/>
        <v>98438451</v>
      </c>
      <c r="L412" s="23">
        <f t="shared" si="29"/>
        <v>111953099</v>
      </c>
      <c r="M412" s="23">
        <f t="shared" si="29"/>
        <v>107238071</v>
      </c>
      <c r="N412" s="23">
        <f t="shared" si="29"/>
        <v>131053510</v>
      </c>
      <c r="O412" s="23">
        <f t="shared" si="29"/>
        <v>113696790</v>
      </c>
      <c r="P412" s="23">
        <f t="shared" si="29"/>
        <v>185184961</v>
      </c>
      <c r="Q412" s="23" t="str">
        <f t="shared" si="29"/>
        <v/>
      </c>
      <c r="R412" s="19"/>
      <c r="S412" s="24" t="s">
        <v>382</v>
      </c>
    </row>
    <row r="413" spans="1:19" x14ac:dyDescent="0.3">
      <c r="B413" s="23">
        <f t="shared" si="29"/>
        <v>37965451</v>
      </c>
      <c r="C413" s="23">
        <f t="shared" si="29"/>
        <v>19688115</v>
      </c>
      <c r="D413" s="23">
        <f t="shared" si="29"/>
        <v>22895903</v>
      </c>
      <c r="E413" s="23">
        <f t="shared" si="29"/>
        <v>27007957</v>
      </c>
      <c r="F413" s="23">
        <f t="shared" si="29"/>
        <v>36884199</v>
      </c>
      <c r="G413" s="23">
        <f t="shared" si="29"/>
        <v>242226983</v>
      </c>
      <c r="H413" s="23">
        <f t="shared" si="29"/>
        <v>65249425</v>
      </c>
      <c r="I413" s="23">
        <f t="shared" si="29"/>
        <v>80698149</v>
      </c>
      <c r="J413" s="23">
        <f t="shared" si="29"/>
        <v>109308851</v>
      </c>
      <c r="K413" s="23">
        <f t="shared" si="29"/>
        <v>99967784</v>
      </c>
      <c r="L413" s="23">
        <f t="shared" si="29"/>
        <v>125007166</v>
      </c>
      <c r="M413" s="23">
        <f t="shared" si="29"/>
        <v>97562475</v>
      </c>
      <c r="N413" s="23">
        <f t="shared" si="29"/>
        <v>127216517</v>
      </c>
      <c r="O413" s="23">
        <f t="shared" si="29"/>
        <v>110765142</v>
      </c>
      <c r="P413" s="23">
        <f t="shared" si="29"/>
        <v>166499468</v>
      </c>
      <c r="Q413" s="23" t="str">
        <f t="shared" si="29"/>
        <v/>
      </c>
      <c r="R413" s="19"/>
      <c r="S413" s="24" t="s">
        <v>383</v>
      </c>
    </row>
    <row r="414" spans="1:19" x14ac:dyDescent="0.3">
      <c r="B414" s="23">
        <f t="shared" si="29"/>
        <v>21675745</v>
      </c>
      <c r="C414" s="23">
        <f t="shared" si="29"/>
        <v>23570016.670000002</v>
      </c>
      <c r="D414" s="23">
        <f t="shared" si="29"/>
        <v>27369326.57</v>
      </c>
      <c r="E414" s="23">
        <f t="shared" si="29"/>
        <v>30479086.079999998</v>
      </c>
      <c r="F414" s="23">
        <f t="shared" si="29"/>
        <v>41024700.43</v>
      </c>
      <c r="G414" s="23">
        <f t="shared" si="29"/>
        <v>200798277.47999999</v>
      </c>
      <c r="H414" s="23">
        <f t="shared" si="29"/>
        <v>92014800.829999998</v>
      </c>
      <c r="I414" s="23">
        <f t="shared" si="29"/>
        <v>101131036.06</v>
      </c>
      <c r="J414" s="23">
        <f t="shared" si="29"/>
        <v>113818110.31</v>
      </c>
      <c r="K414" s="23">
        <f t="shared" si="29"/>
        <v>112106958.88</v>
      </c>
      <c r="L414" s="23">
        <f t="shared" si="29"/>
        <v>123751687.94</v>
      </c>
      <c r="M414" s="23">
        <f t="shared" si="29"/>
        <v>112917155.70999999</v>
      </c>
      <c r="N414" s="23">
        <f>IFERROR(VLOOKUP($B$410,$4:$126,MATCH($S414&amp;"/"&amp;N$348,$2:$2,0),FALSE),IFERROR(VLOOKUP($B$410,$4:$126,MATCH($S413&amp;"/"&amp;N$348,$2:$2,0),FALSE),IFERROR(VLOOKUP($B$410,$4:$126,MATCH($S412&amp;"/"&amp;N$348,$2:$2,0),FALSE),IFERROR(VLOOKUP($B$410,$4:$126,MATCH($S411&amp;"/"&amp;N$348,$2:$2,0),FALSE),""))))</f>
        <v>123382648.81999999</v>
      </c>
      <c r="O414" s="23">
        <f>IFERROR(VLOOKUP($B$410,$4:$126,MATCH($S414&amp;"/"&amp;O$348,$2:$2,0),FALSE),IFERROR(VLOOKUP($B$410,$4:$126,MATCH($S413&amp;"/"&amp;O$348,$2:$2,0),FALSE),IFERROR(VLOOKUP($B$410,$4:$126,MATCH($S412&amp;"/"&amp;O$348,$2:$2,0),FALSE),IFERROR(VLOOKUP($B$410,$4:$126,MATCH($S411&amp;"/"&amp;O$348,$2:$2,0),FALSE),""))))</f>
        <v>214888063.25</v>
      </c>
      <c r="P414" s="23">
        <f>IFERROR(VLOOKUP($B$410,$4:$126,MATCH($S414&amp;"/"&amp;P$348,$2:$2,0),FALSE),IFERROR(VLOOKUP($B$410,$4:$126,MATCH($S413&amp;"/"&amp;P$348,$2:$2,0),FALSE),IFERROR(VLOOKUP($B$410,$4:$126,MATCH($S412&amp;"/"&amp;P$348,$2:$2,0),FALSE),IFERROR(VLOOKUP($B$410,$4:$126,MATCH($S411&amp;"/"&amp;P$348,$2:$2,0),FALSE),""))))</f>
        <v>207443069.63</v>
      </c>
      <c r="Q414" s="23">
        <f>IFERROR(VLOOKUP($B$410,$4:$126,MATCH($S414&amp;"/"&amp;Q$348,$2:$2,0),FALSE),IFERROR(VLOOKUP($B$410,$4:$126,MATCH($S413&amp;"/"&amp;Q$348,$2:$2,0),FALSE),IFERROR(VLOOKUP($B$410,$4:$126,MATCH($S412&amp;"/"&amp;Q$348,$2:$2,0),FALSE),IFERROR(VLOOKUP($B$410,$4:$126,MATCH($S411&amp;"/"&amp;Q$348,$2:$2,0),FALSE),""))))</f>
        <v>212082878</v>
      </c>
      <c r="R414" s="19"/>
      <c r="S414" s="24" t="s">
        <v>384</v>
      </c>
    </row>
    <row r="415" spans="1:19" x14ac:dyDescent="0.3">
      <c r="B415" s="25">
        <f t="shared" ref="B415:M415" si="30">+B414/B$402</f>
        <v>0.53975304538496005</v>
      </c>
      <c r="C415" s="25">
        <f t="shared" si="30"/>
        <v>0.53036095778719938</v>
      </c>
      <c r="D415" s="25">
        <f t="shared" si="30"/>
        <v>0.57133558124047057</v>
      </c>
      <c r="E415" s="25">
        <f t="shared" si="30"/>
        <v>0.55075186639380813</v>
      </c>
      <c r="F415" s="25">
        <f t="shared" si="30"/>
        <v>0.57138687306399272</v>
      </c>
      <c r="G415" s="25">
        <f t="shared" si="30"/>
        <v>0.69560889834826067</v>
      </c>
      <c r="H415" s="25">
        <f t="shared" si="30"/>
        <v>0.28189941498686166</v>
      </c>
      <c r="I415" s="25">
        <f t="shared" si="30"/>
        <v>0.30731169641215289</v>
      </c>
      <c r="J415" s="25">
        <f t="shared" si="30"/>
        <v>0.32310085870845145</v>
      </c>
      <c r="K415" s="25">
        <f t="shared" si="30"/>
        <v>0.31115016699669029</v>
      </c>
      <c r="L415" s="25">
        <f t="shared" si="30"/>
        <v>0.33111562183917309</v>
      </c>
      <c r="M415" s="25">
        <f t="shared" si="30"/>
        <v>0.3006174351920442</v>
      </c>
      <c r="N415" s="25">
        <f>+N414/N$402</f>
        <v>0.23575356468029707</v>
      </c>
      <c r="O415" s="25">
        <f>+O414/O$402</f>
        <v>0.23059317291982478</v>
      </c>
      <c r="P415" s="25">
        <f>+P414/P$402</f>
        <v>0.22449054719180997</v>
      </c>
      <c r="Q415" s="25">
        <f>+Q414/Q$402</f>
        <v>0.2366109400425527</v>
      </c>
      <c r="R415" s="19"/>
      <c r="S415" s="26" t="s">
        <v>385</v>
      </c>
    </row>
    <row r="416" spans="1:19" x14ac:dyDescent="0.3">
      <c r="B416" s="34" t="s">
        <v>220</v>
      </c>
      <c r="C416" s="34"/>
      <c r="D416" s="34"/>
      <c r="E416" s="34"/>
      <c r="F416" s="34"/>
      <c r="G416" s="34"/>
      <c r="H416" s="34"/>
      <c r="I416" s="34"/>
      <c r="J416" s="34"/>
      <c r="K416" s="34"/>
      <c r="L416" s="34"/>
      <c r="M416" s="34"/>
      <c r="N416" s="34"/>
      <c r="O416" s="34"/>
      <c r="P416" s="35"/>
      <c r="Q416" s="35"/>
      <c r="R416" s="19"/>
      <c r="S416" s="3"/>
    </row>
    <row r="417" spans="2:19" x14ac:dyDescent="0.3">
      <c r="B417" s="23">
        <f t="shared" ref="B417:Q420" si="31">IFERROR(VLOOKUP($B$416,$4:$126,MATCH($S417&amp;"/"&amp;B$348,$2:$2,0),FALSE),"")</f>
        <v>0</v>
      </c>
      <c r="C417" s="23">
        <f t="shared" si="31"/>
        <v>0</v>
      </c>
      <c r="D417" s="23">
        <f t="shared" si="31"/>
        <v>17987</v>
      </c>
      <c r="E417" s="23">
        <f t="shared" si="31"/>
        <v>3197</v>
      </c>
      <c r="F417" s="23">
        <f t="shared" si="31"/>
        <v>7407</v>
      </c>
      <c r="G417" s="23">
        <f t="shared" si="31"/>
        <v>22</v>
      </c>
      <c r="H417" s="23">
        <f t="shared" si="31"/>
        <v>3228136</v>
      </c>
      <c r="I417" s="23">
        <f t="shared" si="31"/>
        <v>10583314</v>
      </c>
      <c r="J417" s="23">
        <f t="shared" si="31"/>
        <v>32098071</v>
      </c>
      <c r="K417" s="23">
        <f t="shared" si="31"/>
        <v>19889980</v>
      </c>
      <c r="L417" s="23">
        <f t="shared" si="31"/>
        <v>28465722</v>
      </c>
      <c r="M417" s="23">
        <f t="shared" si="31"/>
        <v>12702856</v>
      </c>
      <c r="N417" s="23">
        <f t="shared" si="31"/>
        <v>30532114</v>
      </c>
      <c r="O417" s="23">
        <f t="shared" si="31"/>
        <v>23204083</v>
      </c>
      <c r="P417" s="23">
        <f t="shared" si="31"/>
        <v>64725616</v>
      </c>
      <c r="Q417" s="23">
        <f t="shared" si="31"/>
        <v>65832184</v>
      </c>
      <c r="R417" s="19"/>
      <c r="S417" s="24" t="s">
        <v>381</v>
      </c>
    </row>
    <row r="418" spans="2:19" x14ac:dyDescent="0.3">
      <c r="B418" s="23">
        <f t="shared" si="31"/>
        <v>0</v>
      </c>
      <c r="C418" s="23">
        <f t="shared" si="31"/>
        <v>23833351</v>
      </c>
      <c r="D418" s="23">
        <f t="shared" si="31"/>
        <v>0</v>
      </c>
      <c r="E418" s="23">
        <f t="shared" si="31"/>
        <v>39</v>
      </c>
      <c r="F418" s="23">
        <f t="shared" si="31"/>
        <v>442</v>
      </c>
      <c r="G418" s="23">
        <f t="shared" si="31"/>
        <v>143332789</v>
      </c>
      <c r="H418" s="23">
        <f t="shared" si="31"/>
        <v>7184521</v>
      </c>
      <c r="I418" s="23">
        <f t="shared" si="31"/>
        <v>16735857</v>
      </c>
      <c r="J418" s="23">
        <f t="shared" si="31"/>
        <v>33624247</v>
      </c>
      <c r="K418" s="23">
        <f t="shared" si="31"/>
        <v>24368403</v>
      </c>
      <c r="L418" s="23">
        <f t="shared" si="31"/>
        <v>28867845</v>
      </c>
      <c r="M418" s="23">
        <f t="shared" si="31"/>
        <v>17258684</v>
      </c>
      <c r="N418" s="23">
        <f t="shared" si="31"/>
        <v>49487022</v>
      </c>
      <c r="O418" s="23">
        <f t="shared" si="31"/>
        <v>24184802</v>
      </c>
      <c r="P418" s="23">
        <f t="shared" si="31"/>
        <v>42519168</v>
      </c>
      <c r="Q418" s="23" t="str">
        <f t="shared" si="31"/>
        <v/>
      </c>
      <c r="R418" s="19"/>
      <c r="S418" s="24" t="s">
        <v>382</v>
      </c>
    </row>
    <row r="419" spans="2:19" x14ac:dyDescent="0.3">
      <c r="B419" s="23">
        <f t="shared" si="31"/>
        <v>0</v>
      </c>
      <c r="C419" s="23">
        <f t="shared" si="31"/>
        <v>23627856</v>
      </c>
      <c r="D419" s="23">
        <f t="shared" si="31"/>
        <v>0</v>
      </c>
      <c r="E419" s="23">
        <f t="shared" si="31"/>
        <v>48</v>
      </c>
      <c r="F419" s="23">
        <f t="shared" si="31"/>
        <v>21136</v>
      </c>
      <c r="G419" s="23">
        <f t="shared" si="31"/>
        <v>186157179</v>
      </c>
      <c r="H419" s="23">
        <f t="shared" si="31"/>
        <v>5663426</v>
      </c>
      <c r="I419" s="23">
        <f t="shared" si="31"/>
        <v>13437416</v>
      </c>
      <c r="J419" s="23">
        <f t="shared" si="31"/>
        <v>36653081</v>
      </c>
      <c r="K419" s="23">
        <f t="shared" si="31"/>
        <v>17245092</v>
      </c>
      <c r="L419" s="23">
        <f t="shared" si="31"/>
        <v>40717717</v>
      </c>
      <c r="M419" s="23">
        <f t="shared" si="31"/>
        <v>10287283</v>
      </c>
      <c r="N419" s="23">
        <f t="shared" si="31"/>
        <v>45184216</v>
      </c>
      <c r="O419" s="23">
        <f t="shared" si="31"/>
        <v>22824799</v>
      </c>
      <c r="P419" s="23">
        <f t="shared" si="31"/>
        <v>30452055</v>
      </c>
      <c r="Q419" s="23" t="str">
        <f t="shared" si="31"/>
        <v/>
      </c>
      <c r="R419" s="19"/>
      <c r="S419" s="24" t="s">
        <v>383</v>
      </c>
    </row>
    <row r="420" spans="2:19" x14ac:dyDescent="0.3">
      <c r="B420" s="23">
        <f t="shared" si="31"/>
        <v>0</v>
      </c>
      <c r="C420" s="23">
        <f t="shared" si="31"/>
        <v>10212.02</v>
      </c>
      <c r="D420" s="23">
        <f t="shared" si="31"/>
        <v>0</v>
      </c>
      <c r="E420" s="23">
        <f t="shared" si="31"/>
        <v>2173.4699999999998</v>
      </c>
      <c r="F420" s="23">
        <f t="shared" si="31"/>
        <v>0</v>
      </c>
      <c r="G420" s="23">
        <f t="shared" si="31"/>
        <v>135143340.84999999</v>
      </c>
      <c r="H420" s="23">
        <f t="shared" si="31"/>
        <v>19640390.369999997</v>
      </c>
      <c r="I420" s="23">
        <f t="shared" si="31"/>
        <v>23722573.16</v>
      </c>
      <c r="J420" s="23">
        <f t="shared" si="31"/>
        <v>31452916.379999999</v>
      </c>
      <c r="K420" s="23">
        <f t="shared" si="31"/>
        <v>21104091.969999999</v>
      </c>
      <c r="L420" s="23">
        <f t="shared" si="31"/>
        <v>26671360.57</v>
      </c>
      <c r="M420" s="23">
        <f t="shared" si="31"/>
        <v>15869746.120000001</v>
      </c>
      <c r="N420" s="23">
        <f>IFERROR(VLOOKUP($B$416,$4:$126,MATCH($S420&amp;"/"&amp;N$348,$2:$2,0),FALSE),IFERROR(VLOOKUP($B$416,$4:$126,MATCH($S419&amp;"/"&amp;N$348,$2:$2,0),FALSE),IFERROR(VLOOKUP($B$416,$4:$126,MATCH($S418&amp;"/"&amp;N$348,$2:$2,0),FALSE),IFERROR(VLOOKUP($B$416,$4:$126,MATCH($S417&amp;"/"&amp;N$348,$2:$2,0),FALSE),""))))</f>
        <v>20881603.199999999</v>
      </c>
      <c r="O420" s="23">
        <f>IFERROR(VLOOKUP($B$416,$4:$126,MATCH($S420&amp;"/"&amp;O$348,$2:$2,0),FALSE),IFERROR(VLOOKUP($B$416,$4:$126,MATCH($S419&amp;"/"&amp;O$348,$2:$2,0),FALSE),IFERROR(VLOOKUP($B$416,$4:$126,MATCH($S418&amp;"/"&amp;O$348,$2:$2,0),FALSE),IFERROR(VLOOKUP($B$416,$4:$126,MATCH($S417&amp;"/"&amp;O$348,$2:$2,0),FALSE),""))))</f>
        <v>62057285.450000003</v>
      </c>
      <c r="P420" s="23">
        <f>IFERROR(VLOOKUP($B$416,$4:$126,MATCH($S420&amp;"/"&amp;P$348,$2:$2,0),FALSE),IFERROR(VLOOKUP($B$416,$4:$126,MATCH($S419&amp;"/"&amp;P$348,$2:$2,0),FALSE),IFERROR(VLOOKUP($B$416,$4:$126,MATCH($S418&amp;"/"&amp;P$348,$2:$2,0),FALSE),IFERROR(VLOOKUP($B$416,$4:$126,MATCH($S417&amp;"/"&amp;P$348,$2:$2,0),FALSE),""))))</f>
        <v>42758106.689999998</v>
      </c>
      <c r="Q420" s="23">
        <f>IFERROR(VLOOKUP($B$416,$4:$126,MATCH($S420&amp;"/"&amp;Q$348,$2:$2,0),FALSE),IFERROR(VLOOKUP($B$416,$4:$126,MATCH($S419&amp;"/"&amp;Q$348,$2:$2,0),FALSE),IFERROR(VLOOKUP($B$416,$4:$126,MATCH($S418&amp;"/"&amp;Q$348,$2:$2,0),FALSE),IFERROR(VLOOKUP($B$416,$4:$126,MATCH($S417&amp;"/"&amp;Q$348,$2:$2,0),FALSE),""))))</f>
        <v>65832184</v>
      </c>
      <c r="R420" s="19"/>
      <c r="S420" s="24" t="s">
        <v>384</v>
      </c>
    </row>
    <row r="421" spans="2:19" x14ac:dyDescent="0.3">
      <c r="B421" s="25">
        <f t="shared" ref="B421:M421" si="32">+B420/B$402</f>
        <v>0</v>
      </c>
      <c r="C421" s="25">
        <f t="shared" si="32"/>
        <v>2.2978586667847425E-4</v>
      </c>
      <c r="D421" s="25">
        <f t="shared" si="32"/>
        <v>0</v>
      </c>
      <c r="E421" s="25">
        <f t="shared" si="32"/>
        <v>3.9274230726899484E-5</v>
      </c>
      <c r="F421" s="25">
        <f t="shared" si="32"/>
        <v>0</v>
      </c>
      <c r="G421" s="25">
        <f t="shared" si="32"/>
        <v>0.46816592068194068</v>
      </c>
      <c r="H421" s="25">
        <f t="shared" si="32"/>
        <v>6.0170912782234312E-2</v>
      </c>
      <c r="I421" s="25">
        <f t="shared" si="32"/>
        <v>7.2086913029703284E-2</v>
      </c>
      <c r="J421" s="25">
        <f t="shared" si="32"/>
        <v>8.9286882936152986E-2</v>
      </c>
      <c r="K421" s="25">
        <f t="shared" si="32"/>
        <v>5.8573899482973923E-2</v>
      </c>
      <c r="L421" s="25">
        <f t="shared" si="32"/>
        <v>7.1363100475155844E-2</v>
      </c>
      <c r="M421" s="25">
        <f t="shared" si="32"/>
        <v>4.2249756874816476E-2</v>
      </c>
      <c r="N421" s="25">
        <f>+N420/N$402</f>
        <v>3.9899551822893814E-2</v>
      </c>
      <c r="O421" s="25">
        <f>+O420/O$402</f>
        <v>6.6592746652747253E-2</v>
      </c>
      <c r="P421" s="25">
        <f>+P420/P$402</f>
        <v>4.6271927931092145E-2</v>
      </c>
      <c r="Q421" s="25">
        <f>+Q420/Q$402</f>
        <v>7.3445886288351372E-2</v>
      </c>
      <c r="R421" s="19"/>
      <c r="S421" s="26" t="s">
        <v>385</v>
      </c>
    </row>
    <row r="422" spans="2:19" x14ac:dyDescent="0.3">
      <c r="B422" s="32" t="s">
        <v>221</v>
      </c>
      <c r="C422" s="32"/>
      <c r="D422" s="32"/>
      <c r="E422" s="32"/>
      <c r="F422" s="32"/>
      <c r="G422" s="32"/>
      <c r="H422" s="32"/>
      <c r="I422" s="32"/>
      <c r="J422" s="32"/>
      <c r="K422" s="32"/>
      <c r="L422" s="32"/>
      <c r="M422" s="32"/>
      <c r="N422" s="32"/>
      <c r="O422" s="32"/>
      <c r="P422" s="33"/>
      <c r="Q422" s="33"/>
      <c r="R422" s="19"/>
      <c r="S422" s="3"/>
    </row>
    <row r="423" spans="2:19" x14ac:dyDescent="0.3">
      <c r="B423" s="23">
        <f t="shared" ref="B423:Q426" si="33">IFERROR(VLOOKUP($B$422,$4:$126,MATCH($S423&amp;"/"&amp;B$348,$2:$2,0),FALSE),"")</f>
        <v>734061</v>
      </c>
      <c r="C423" s="23">
        <f t="shared" si="33"/>
        <v>0</v>
      </c>
      <c r="D423" s="23">
        <f t="shared" si="33"/>
        <v>0</v>
      </c>
      <c r="E423" s="23">
        <f t="shared" si="33"/>
        <v>0</v>
      </c>
      <c r="F423" s="23">
        <f t="shared" si="33"/>
        <v>0</v>
      </c>
      <c r="G423" s="23">
        <f t="shared" si="33"/>
        <v>0</v>
      </c>
      <c r="H423" s="23">
        <f t="shared" si="33"/>
        <v>198675242</v>
      </c>
      <c r="I423" s="23">
        <f t="shared" si="33"/>
        <v>176867881</v>
      </c>
      <c r="J423" s="23">
        <f t="shared" si="33"/>
        <v>158572700</v>
      </c>
      <c r="K423" s="23">
        <f t="shared" si="33"/>
        <v>162215555</v>
      </c>
      <c r="L423" s="23">
        <f t="shared" si="33"/>
        <v>137043628</v>
      </c>
      <c r="M423" s="23">
        <f t="shared" si="33"/>
        <v>141891689</v>
      </c>
      <c r="N423" s="23">
        <f t="shared" si="33"/>
        <v>114954030</v>
      </c>
      <c r="O423" s="23">
        <f t="shared" si="33"/>
        <v>222521679</v>
      </c>
      <c r="P423" s="23">
        <f t="shared" si="33"/>
        <v>304152517</v>
      </c>
      <c r="Q423" s="23">
        <f t="shared" si="33"/>
        <v>270135063</v>
      </c>
      <c r="R423" s="19"/>
      <c r="S423" s="24" t="s">
        <v>381</v>
      </c>
    </row>
    <row r="424" spans="2:19" x14ac:dyDescent="0.3">
      <c r="B424" s="23">
        <f t="shared" si="33"/>
        <v>0</v>
      </c>
      <c r="C424" s="23">
        <f t="shared" si="33"/>
        <v>0</v>
      </c>
      <c r="D424" s="23">
        <f t="shared" si="33"/>
        <v>0</v>
      </c>
      <c r="E424" s="23">
        <f t="shared" si="33"/>
        <v>0</v>
      </c>
      <c r="F424" s="23">
        <f t="shared" si="33"/>
        <v>0</v>
      </c>
      <c r="G424" s="23">
        <f t="shared" si="33"/>
        <v>0</v>
      </c>
      <c r="H424" s="23">
        <f t="shared" si="33"/>
        <v>198036797</v>
      </c>
      <c r="I424" s="23">
        <f t="shared" si="33"/>
        <v>175000000</v>
      </c>
      <c r="J424" s="23">
        <f t="shared" si="33"/>
        <v>158572700</v>
      </c>
      <c r="K424" s="23">
        <f t="shared" si="33"/>
        <v>160502284</v>
      </c>
      <c r="L424" s="23">
        <f t="shared" si="33"/>
        <v>137013325</v>
      </c>
      <c r="M424" s="23">
        <f t="shared" si="33"/>
        <v>140218194</v>
      </c>
      <c r="N424" s="23">
        <f t="shared" si="33"/>
        <v>122232436</v>
      </c>
      <c r="O424" s="23">
        <f t="shared" si="33"/>
        <v>224674587</v>
      </c>
      <c r="P424" s="23">
        <f t="shared" si="33"/>
        <v>306678182</v>
      </c>
      <c r="Q424" s="23" t="str">
        <f t="shared" si="33"/>
        <v/>
      </c>
      <c r="R424" s="19"/>
      <c r="S424" s="24" t="s">
        <v>382</v>
      </c>
    </row>
    <row r="425" spans="2:19" x14ac:dyDescent="0.3">
      <c r="B425" s="23">
        <f t="shared" si="33"/>
        <v>2036947</v>
      </c>
      <c r="C425" s="23">
        <f t="shared" si="33"/>
        <v>0</v>
      </c>
      <c r="D425" s="23">
        <f t="shared" si="33"/>
        <v>0</v>
      </c>
      <c r="E425" s="23">
        <f t="shared" si="33"/>
        <v>0</v>
      </c>
      <c r="F425" s="23">
        <f t="shared" si="33"/>
        <v>0</v>
      </c>
      <c r="G425" s="23">
        <f t="shared" si="33"/>
        <v>0</v>
      </c>
      <c r="H425" s="23">
        <f t="shared" si="33"/>
        <v>197152345</v>
      </c>
      <c r="I425" s="23">
        <f t="shared" si="33"/>
        <v>175000000</v>
      </c>
      <c r="J425" s="23">
        <f t="shared" si="33"/>
        <v>164434178</v>
      </c>
      <c r="K425" s="23">
        <f t="shared" si="33"/>
        <v>157283423</v>
      </c>
      <c r="L425" s="23">
        <f t="shared" si="33"/>
        <v>126955935</v>
      </c>
      <c r="M425" s="23">
        <f t="shared" si="33"/>
        <v>140144762</v>
      </c>
      <c r="N425" s="23">
        <f t="shared" si="33"/>
        <v>142072785</v>
      </c>
      <c r="O425" s="23">
        <f t="shared" si="33"/>
        <v>224757952</v>
      </c>
      <c r="P425" s="23">
        <f t="shared" si="33"/>
        <v>325617930</v>
      </c>
      <c r="Q425" s="23" t="str">
        <f t="shared" si="33"/>
        <v/>
      </c>
      <c r="R425" s="19"/>
      <c r="S425" s="24" t="s">
        <v>383</v>
      </c>
    </row>
    <row r="426" spans="2:19" x14ac:dyDescent="0.3">
      <c r="B426" s="23">
        <f t="shared" si="33"/>
        <v>0</v>
      </c>
      <c r="C426" s="23">
        <f t="shared" si="33"/>
        <v>0</v>
      </c>
      <c r="D426" s="23">
        <f t="shared" si="33"/>
        <v>0</v>
      </c>
      <c r="E426" s="23">
        <f t="shared" si="33"/>
        <v>0</v>
      </c>
      <c r="F426" s="23">
        <f t="shared" si="33"/>
        <v>0</v>
      </c>
      <c r="G426" s="23">
        <f t="shared" si="33"/>
        <v>50000000</v>
      </c>
      <c r="H426" s="23">
        <f t="shared" si="33"/>
        <v>193605311.38999999</v>
      </c>
      <c r="I426" s="23">
        <f t="shared" si="33"/>
        <v>165158800</v>
      </c>
      <c r="J426" s="23">
        <f t="shared" si="33"/>
        <v>156807034.69999999</v>
      </c>
      <c r="K426" s="23">
        <f t="shared" si="33"/>
        <v>145127987.16</v>
      </c>
      <c r="L426" s="23">
        <f t="shared" si="33"/>
        <v>126893493.59</v>
      </c>
      <c r="M426" s="23">
        <f t="shared" si="33"/>
        <v>129193061.48</v>
      </c>
      <c r="N426" s="23">
        <f>IFERROR(VLOOKUP($B$422,$4:$126,MATCH($S426&amp;"/"&amp;N$348,$2:$2,0),FALSE),IFERROR(VLOOKUP($B$422,$4:$126,MATCH($S425&amp;"/"&amp;N$348,$2:$2,0),FALSE),IFERROR(VLOOKUP($B$422,$4:$126,MATCH($S424&amp;"/"&amp;N$348,$2:$2,0),FALSE),IFERROR(VLOOKUP($B$422,$4:$126,MATCH($S423&amp;"/"&amp;N$348,$2:$2,0),FALSE),""))))</f>
        <v>221502551.21000001</v>
      </c>
      <c r="O426" s="23">
        <f>IFERROR(VLOOKUP($B$422,$4:$126,MATCH($S426&amp;"/"&amp;O$348,$2:$2,0),FALSE),IFERROR(VLOOKUP($B$422,$4:$126,MATCH($S425&amp;"/"&amp;O$348,$2:$2,0),FALSE),IFERROR(VLOOKUP($B$422,$4:$126,MATCH($S424&amp;"/"&amp;O$348,$2:$2,0),FALSE),IFERROR(VLOOKUP($B$422,$4:$126,MATCH($S423&amp;"/"&amp;O$348,$2:$2,0),FALSE),""))))</f>
        <v>311679354.19</v>
      </c>
      <c r="P426" s="23">
        <f>IFERROR(VLOOKUP($B$422,$4:$126,MATCH($S426&amp;"/"&amp;P$348,$2:$2,0),FALSE),IFERROR(VLOOKUP($B$422,$4:$126,MATCH($S425&amp;"/"&amp;P$348,$2:$2,0),FALSE),IFERROR(VLOOKUP($B$422,$4:$126,MATCH($S424&amp;"/"&amp;P$348,$2:$2,0),FALSE),IFERROR(VLOOKUP($B$422,$4:$126,MATCH($S423&amp;"/"&amp;P$348,$2:$2,0),FALSE),""))))</f>
        <v>309060581.29000002</v>
      </c>
      <c r="Q426" s="23">
        <f>IFERROR(VLOOKUP($B$422,$4:$126,MATCH($S426&amp;"/"&amp;Q$348,$2:$2,0),FALSE),IFERROR(VLOOKUP($B$422,$4:$126,MATCH($S425&amp;"/"&amp;Q$348,$2:$2,0),FALSE),IFERROR(VLOOKUP($B$422,$4:$126,MATCH($S424&amp;"/"&amp;Q$348,$2:$2,0),FALSE),IFERROR(VLOOKUP($B$422,$4:$126,MATCH($S423&amp;"/"&amp;Q$348,$2:$2,0),FALSE),""))))</f>
        <v>270135063</v>
      </c>
      <c r="R426" s="19"/>
      <c r="S426" s="24" t="s">
        <v>384</v>
      </c>
    </row>
    <row r="427" spans="2:19" x14ac:dyDescent="0.3">
      <c r="B427" s="25">
        <f t="shared" ref="B427:M427" si="34">+B426/B$402</f>
        <v>0</v>
      </c>
      <c r="C427" s="25">
        <f t="shared" si="34"/>
        <v>0</v>
      </c>
      <c r="D427" s="25">
        <f t="shared" si="34"/>
        <v>0</v>
      </c>
      <c r="E427" s="25">
        <f t="shared" si="34"/>
        <v>0</v>
      </c>
      <c r="F427" s="25">
        <f t="shared" si="34"/>
        <v>0</v>
      </c>
      <c r="G427" s="25">
        <f t="shared" si="34"/>
        <v>0.1732108728914632</v>
      </c>
      <c r="H427" s="25">
        <f t="shared" si="34"/>
        <v>0.5931352730961531</v>
      </c>
      <c r="I427" s="25">
        <f t="shared" si="34"/>
        <v>0.501875912507046</v>
      </c>
      <c r="J427" s="25">
        <f t="shared" si="34"/>
        <v>0.4451355537805356</v>
      </c>
      <c r="K427" s="25">
        <f t="shared" si="34"/>
        <v>0.40279923647793742</v>
      </c>
      <c r="L427" s="25">
        <f t="shared" si="34"/>
        <v>0.33952197935085371</v>
      </c>
      <c r="M427" s="25">
        <f t="shared" si="34"/>
        <v>0.34394850403840094</v>
      </c>
      <c r="N427" s="25">
        <f>+N426/N$402</f>
        <v>0.42323630212964619</v>
      </c>
      <c r="O427" s="25">
        <f>+O426/O$402</f>
        <v>0.33445846237005433</v>
      </c>
      <c r="P427" s="25">
        <f>+P426/P$402</f>
        <v>0.33445889097650144</v>
      </c>
      <c r="Q427" s="25">
        <f>+Q426/Q$402</f>
        <v>0.30137704560423872</v>
      </c>
      <c r="R427" s="19"/>
      <c r="S427" s="26" t="s">
        <v>385</v>
      </c>
    </row>
    <row r="428" spans="2:19" x14ac:dyDescent="0.3">
      <c r="B428" s="32" t="s">
        <v>222</v>
      </c>
      <c r="C428" s="32"/>
      <c r="D428" s="32"/>
      <c r="E428" s="32"/>
      <c r="F428" s="32"/>
      <c r="G428" s="32"/>
      <c r="H428" s="32"/>
      <c r="I428" s="32"/>
      <c r="J428" s="32"/>
      <c r="K428" s="32"/>
      <c r="L428" s="32"/>
      <c r="M428" s="32"/>
      <c r="N428" s="32"/>
      <c r="O428" s="32"/>
      <c r="P428" s="33"/>
      <c r="Q428" s="33"/>
      <c r="R428" s="19"/>
      <c r="S428" s="3"/>
    </row>
    <row r="429" spans="2:19" x14ac:dyDescent="0.3">
      <c r="B429" s="23">
        <f t="shared" ref="B429:Q432" si="35">IFERROR(VLOOKUP($B$428,$4:$126,MATCH($S429&amp;"/"&amp;B$348,$2:$2,0),FALSE),"")</f>
        <v>734061</v>
      </c>
      <c r="C429" s="23">
        <f t="shared" si="35"/>
        <v>0</v>
      </c>
      <c r="D429" s="23">
        <f t="shared" si="35"/>
        <v>17987</v>
      </c>
      <c r="E429" s="23">
        <f t="shared" si="35"/>
        <v>3197</v>
      </c>
      <c r="F429" s="23">
        <f t="shared" si="35"/>
        <v>7407</v>
      </c>
      <c r="G429" s="23">
        <f t="shared" si="35"/>
        <v>22</v>
      </c>
      <c r="H429" s="23">
        <f t="shared" si="35"/>
        <v>201903378</v>
      </c>
      <c r="I429" s="23">
        <f t="shared" si="35"/>
        <v>187451195</v>
      </c>
      <c r="J429" s="23">
        <f t="shared" si="35"/>
        <v>190670771</v>
      </c>
      <c r="K429" s="23">
        <f t="shared" si="35"/>
        <v>182105535</v>
      </c>
      <c r="L429" s="23">
        <f t="shared" si="35"/>
        <v>165509350</v>
      </c>
      <c r="M429" s="23">
        <f t="shared" si="35"/>
        <v>154594545</v>
      </c>
      <c r="N429" s="23">
        <f t="shared" si="35"/>
        <v>145486144</v>
      </c>
      <c r="O429" s="23">
        <f t="shared" si="35"/>
        <v>245725762</v>
      </c>
      <c r="P429" s="23">
        <f t="shared" si="35"/>
        <v>368878133</v>
      </c>
      <c r="Q429" s="23">
        <f t="shared" si="35"/>
        <v>335967247</v>
      </c>
      <c r="R429" s="19"/>
      <c r="S429" s="24" t="s">
        <v>381</v>
      </c>
    </row>
    <row r="430" spans="2:19" x14ac:dyDescent="0.3">
      <c r="B430" s="23">
        <f t="shared" si="35"/>
        <v>0</v>
      </c>
      <c r="C430" s="23">
        <f t="shared" si="35"/>
        <v>23833351</v>
      </c>
      <c r="D430" s="23">
        <f t="shared" si="35"/>
        <v>0</v>
      </c>
      <c r="E430" s="23">
        <f t="shared" si="35"/>
        <v>39</v>
      </c>
      <c r="F430" s="23">
        <f t="shared" si="35"/>
        <v>442</v>
      </c>
      <c r="G430" s="23">
        <f t="shared" si="35"/>
        <v>143332789</v>
      </c>
      <c r="H430" s="23">
        <f t="shared" si="35"/>
        <v>205221318</v>
      </c>
      <c r="I430" s="23">
        <f t="shared" si="35"/>
        <v>191735857</v>
      </c>
      <c r="J430" s="23">
        <f t="shared" si="35"/>
        <v>192196947</v>
      </c>
      <c r="K430" s="23">
        <f t="shared" si="35"/>
        <v>184870687</v>
      </c>
      <c r="L430" s="23">
        <f t="shared" si="35"/>
        <v>165881170</v>
      </c>
      <c r="M430" s="23">
        <f t="shared" si="35"/>
        <v>157476878</v>
      </c>
      <c r="N430" s="23">
        <f t="shared" si="35"/>
        <v>171719458</v>
      </c>
      <c r="O430" s="23">
        <f t="shared" si="35"/>
        <v>248859389</v>
      </c>
      <c r="P430" s="23">
        <f t="shared" si="35"/>
        <v>349197350</v>
      </c>
      <c r="Q430" s="23" t="str">
        <f t="shared" si="35"/>
        <v/>
      </c>
      <c r="R430" s="19"/>
      <c r="S430" s="24" t="s">
        <v>382</v>
      </c>
    </row>
    <row r="431" spans="2:19" x14ac:dyDescent="0.3">
      <c r="B431" s="23">
        <f t="shared" si="35"/>
        <v>2036947</v>
      </c>
      <c r="C431" s="23">
        <f t="shared" si="35"/>
        <v>23627856</v>
      </c>
      <c r="D431" s="23">
        <f t="shared" si="35"/>
        <v>0</v>
      </c>
      <c r="E431" s="23">
        <f t="shared" si="35"/>
        <v>48</v>
      </c>
      <c r="F431" s="23">
        <f t="shared" si="35"/>
        <v>21136</v>
      </c>
      <c r="G431" s="23">
        <f t="shared" si="35"/>
        <v>186157179</v>
      </c>
      <c r="H431" s="23">
        <f t="shared" si="35"/>
        <v>202815771</v>
      </c>
      <c r="I431" s="23">
        <f t="shared" si="35"/>
        <v>188437416</v>
      </c>
      <c r="J431" s="23">
        <f t="shared" si="35"/>
        <v>201087259</v>
      </c>
      <c r="K431" s="23">
        <f t="shared" si="35"/>
        <v>174528515</v>
      </c>
      <c r="L431" s="23">
        <f t="shared" si="35"/>
        <v>167673652</v>
      </c>
      <c r="M431" s="23">
        <f t="shared" si="35"/>
        <v>150432045</v>
      </c>
      <c r="N431" s="23">
        <f t="shared" si="35"/>
        <v>187257001</v>
      </c>
      <c r="O431" s="23">
        <f t="shared" si="35"/>
        <v>247582751</v>
      </c>
      <c r="P431" s="23">
        <f t="shared" si="35"/>
        <v>356069985</v>
      </c>
      <c r="Q431" s="23" t="str">
        <f t="shared" si="35"/>
        <v/>
      </c>
      <c r="R431" s="19"/>
      <c r="S431" s="24" t="s">
        <v>383</v>
      </c>
    </row>
    <row r="432" spans="2:19" x14ac:dyDescent="0.3">
      <c r="B432" s="23">
        <f t="shared" si="35"/>
        <v>0</v>
      </c>
      <c r="C432" s="23">
        <f t="shared" si="35"/>
        <v>10212.02</v>
      </c>
      <c r="D432" s="23">
        <f t="shared" si="35"/>
        <v>0</v>
      </c>
      <c r="E432" s="23">
        <f t="shared" si="35"/>
        <v>2173.4699999999998</v>
      </c>
      <c r="F432" s="23">
        <f t="shared" si="35"/>
        <v>0</v>
      </c>
      <c r="G432" s="23">
        <f t="shared" si="35"/>
        <v>185143340.84999999</v>
      </c>
      <c r="H432" s="23">
        <f t="shared" si="35"/>
        <v>213245701.75999999</v>
      </c>
      <c r="I432" s="23">
        <f t="shared" si="35"/>
        <v>188881373.16</v>
      </c>
      <c r="J432" s="23">
        <f t="shared" si="35"/>
        <v>188259951.07999998</v>
      </c>
      <c r="K432" s="23">
        <f t="shared" si="35"/>
        <v>166232079.13</v>
      </c>
      <c r="L432" s="23">
        <f t="shared" si="35"/>
        <v>153564854.16</v>
      </c>
      <c r="M432" s="23">
        <f t="shared" si="35"/>
        <v>145062807.59999999</v>
      </c>
      <c r="N432" s="23">
        <f>IFERROR(VLOOKUP($B$428,$4:$126,MATCH($S432&amp;"/"&amp;N$348,$2:$2,0),FALSE),IFERROR(VLOOKUP($B$428,$4:$126,MATCH($S431&amp;"/"&amp;N$348,$2:$2,0),FALSE),IFERROR(VLOOKUP($B$428,$4:$126,MATCH($S430&amp;"/"&amp;N$348,$2:$2,0),FALSE),IFERROR(VLOOKUP($B$428,$4:$126,MATCH($S429&amp;"/"&amp;N$348,$2:$2,0),FALSE),""))))</f>
        <v>242384154.41</v>
      </c>
      <c r="O432" s="23">
        <f>IFERROR(VLOOKUP($B$428,$4:$126,MATCH($S432&amp;"/"&amp;O$348,$2:$2,0),FALSE),IFERROR(VLOOKUP($B$428,$4:$126,MATCH($S431&amp;"/"&amp;O$348,$2:$2,0),FALSE),IFERROR(VLOOKUP($B$428,$4:$126,MATCH($S430&amp;"/"&amp;O$348,$2:$2,0),FALSE),IFERROR(VLOOKUP($B$428,$4:$126,MATCH($S429&amp;"/"&amp;O$348,$2:$2,0),FALSE),""))))</f>
        <v>373736639.63999999</v>
      </c>
      <c r="P432" s="23">
        <f>IFERROR(VLOOKUP($B$428,$4:$126,MATCH($S432&amp;"/"&amp;P$348,$2:$2,0),FALSE),IFERROR(VLOOKUP($B$428,$4:$126,MATCH($S431&amp;"/"&amp;P$348,$2:$2,0),FALSE),IFERROR(VLOOKUP($B$428,$4:$126,MATCH($S430&amp;"/"&amp;P$348,$2:$2,0),FALSE),IFERROR(VLOOKUP($B$428,$4:$126,MATCH($S429&amp;"/"&amp;P$348,$2:$2,0),FALSE),""))))</f>
        <v>351818687.98000002</v>
      </c>
      <c r="Q432" s="23">
        <f>IFERROR(VLOOKUP($B$428,$4:$126,MATCH($S432&amp;"/"&amp;Q$348,$2:$2,0),FALSE),IFERROR(VLOOKUP($B$428,$4:$126,MATCH($S431&amp;"/"&amp;Q$348,$2:$2,0),FALSE),IFERROR(VLOOKUP($B$428,$4:$126,MATCH($S430&amp;"/"&amp;Q$348,$2:$2,0),FALSE),IFERROR(VLOOKUP($B$428,$4:$126,MATCH($S429&amp;"/"&amp;Q$348,$2:$2,0),FALSE),""))))</f>
        <v>335967247</v>
      </c>
      <c r="R432" s="19"/>
      <c r="S432" s="24" t="s">
        <v>384</v>
      </c>
    </row>
    <row r="433" spans="1:19" s="39" customFormat="1" x14ac:dyDescent="0.3">
      <c r="A433" s="36"/>
      <c r="B433" s="37">
        <f t="shared" ref="B433:Q433" si="36">+B432/B$457</f>
        <v>0</v>
      </c>
      <c r="C433" s="37">
        <f t="shared" si="36"/>
        <v>5.4492224451045766E-4</v>
      </c>
      <c r="D433" s="37">
        <f t="shared" si="36"/>
        <v>0</v>
      </c>
      <c r="E433" s="37">
        <f t="shared" si="36"/>
        <v>1.0113582294448578E-4</v>
      </c>
      <c r="F433" s="37">
        <f t="shared" si="36"/>
        <v>0</v>
      </c>
      <c r="G433" s="37">
        <f t="shared" si="36"/>
        <v>6.4328439366397818</v>
      </c>
      <c r="H433" s="37">
        <f t="shared" si="36"/>
        <v>6.9275638800795933</v>
      </c>
      <c r="I433" s="37">
        <f t="shared" si="36"/>
        <v>5.0571405026842395</v>
      </c>
      <c r="J433" s="37">
        <f t="shared" si="36"/>
        <v>3.4107431670543948</v>
      </c>
      <c r="K433" s="37">
        <f t="shared" si="36"/>
        <v>2.2066327554963241</v>
      </c>
      <c r="L433" s="37">
        <f t="shared" si="36"/>
        <v>1.8102487287675515</v>
      </c>
      <c r="M433" s="37">
        <f t="shared" si="36"/>
        <v>1.5475205235547767</v>
      </c>
      <c r="N433" s="37">
        <f t="shared" si="36"/>
        <v>2.5050361800903564</v>
      </c>
      <c r="O433" s="37">
        <f t="shared" si="36"/>
        <v>3.5889928840376957</v>
      </c>
      <c r="P433" s="37">
        <f t="shared" si="36"/>
        <v>3.4928915221652246</v>
      </c>
      <c r="Q433" s="37">
        <f t="shared" si="36"/>
        <v>3.2055168564034227</v>
      </c>
      <c r="R433" s="19"/>
      <c r="S433" s="38" t="s">
        <v>387</v>
      </c>
    </row>
    <row r="434" spans="1:19" x14ac:dyDescent="0.3">
      <c r="A434" s="16"/>
      <c r="B434" s="32" t="s">
        <v>130</v>
      </c>
      <c r="C434" s="32"/>
      <c r="D434" s="32"/>
      <c r="E434" s="32"/>
      <c r="F434" s="32"/>
      <c r="G434" s="32"/>
      <c r="H434" s="32"/>
      <c r="I434" s="32"/>
      <c r="J434" s="32"/>
      <c r="K434" s="32"/>
      <c r="L434" s="32"/>
      <c r="M434" s="32"/>
      <c r="N434" s="32"/>
      <c r="O434" s="32"/>
      <c r="P434" s="33"/>
      <c r="Q434" s="33"/>
      <c r="R434" s="19"/>
      <c r="S434" s="3"/>
    </row>
    <row r="435" spans="1:19" x14ac:dyDescent="0.3">
      <c r="B435" s="23">
        <f t="shared" ref="B435:Q438" si="37">IFERROR(VLOOKUP($B$434,$4:$126,MATCH($S435&amp;"/"&amp;B$348,$2:$2,0),FALSE),"")</f>
        <v>1964504</v>
      </c>
      <c r="C435" s="23">
        <f t="shared" si="37"/>
        <v>1645478</v>
      </c>
      <c r="D435" s="23">
        <f t="shared" si="37"/>
        <v>2055645</v>
      </c>
      <c r="E435" s="23">
        <f t="shared" si="37"/>
        <v>2779106</v>
      </c>
      <c r="F435" s="23">
        <f t="shared" si="37"/>
        <v>3466348</v>
      </c>
      <c r="G435" s="23">
        <f t="shared" si="37"/>
        <v>3937988</v>
      </c>
      <c r="H435" s="23">
        <f t="shared" si="37"/>
        <v>203768337</v>
      </c>
      <c r="I435" s="23">
        <f t="shared" si="37"/>
        <v>198045037</v>
      </c>
      <c r="J435" s="23">
        <f t="shared" si="37"/>
        <v>179787039</v>
      </c>
      <c r="K435" s="23">
        <f t="shared" si="37"/>
        <v>184762968</v>
      </c>
      <c r="L435" s="23">
        <f t="shared" si="37"/>
        <v>159736508</v>
      </c>
      <c r="M435" s="23">
        <f t="shared" si="37"/>
        <v>165305299</v>
      </c>
      <c r="N435" s="23">
        <f t="shared" si="37"/>
        <v>180384802</v>
      </c>
      <c r="O435" s="23">
        <f t="shared" si="37"/>
        <v>288779137</v>
      </c>
      <c r="P435" s="23">
        <f t="shared" si="37"/>
        <v>416967013</v>
      </c>
      <c r="Q435" s="23">
        <f t="shared" si="37"/>
        <v>389073850</v>
      </c>
      <c r="R435" s="19"/>
      <c r="S435" s="24" t="s">
        <v>381</v>
      </c>
    </row>
    <row r="436" spans="1:19" x14ac:dyDescent="0.3">
      <c r="B436" s="23">
        <f t="shared" si="37"/>
        <v>1320633</v>
      </c>
      <c r="C436" s="23">
        <f t="shared" si="37"/>
        <v>1734554</v>
      </c>
      <c r="D436" s="23">
        <f t="shared" si="37"/>
        <v>2178462</v>
      </c>
      <c r="E436" s="23">
        <f t="shared" si="37"/>
        <v>2940658</v>
      </c>
      <c r="F436" s="23">
        <f t="shared" si="37"/>
        <v>3579215</v>
      </c>
      <c r="G436" s="23">
        <f t="shared" si="37"/>
        <v>4495302</v>
      </c>
      <c r="H436" s="23">
        <f t="shared" si="37"/>
        <v>203221729</v>
      </c>
      <c r="I436" s="23">
        <f t="shared" si="37"/>
        <v>196292883</v>
      </c>
      <c r="J436" s="23">
        <f t="shared" si="37"/>
        <v>179964757</v>
      </c>
      <c r="K436" s="23">
        <f t="shared" si="37"/>
        <v>183036810</v>
      </c>
      <c r="L436" s="23">
        <f t="shared" si="37"/>
        <v>159849864</v>
      </c>
      <c r="M436" s="23">
        <f t="shared" si="37"/>
        <v>164604689</v>
      </c>
      <c r="N436" s="23">
        <f t="shared" si="37"/>
        <v>188479607</v>
      </c>
      <c r="O436" s="23">
        <f t="shared" si="37"/>
        <v>290703327</v>
      </c>
      <c r="P436" s="23">
        <f t="shared" si="37"/>
        <v>420035097</v>
      </c>
      <c r="Q436" s="23" t="str">
        <f t="shared" si="37"/>
        <v/>
      </c>
      <c r="R436" s="19"/>
      <c r="S436" s="24" t="s">
        <v>382</v>
      </c>
    </row>
    <row r="437" spans="1:19" x14ac:dyDescent="0.3">
      <c r="B437" s="23">
        <f t="shared" si="37"/>
        <v>3449132</v>
      </c>
      <c r="C437" s="23">
        <f t="shared" si="37"/>
        <v>1847839</v>
      </c>
      <c r="D437" s="23">
        <f t="shared" si="37"/>
        <v>2339879</v>
      </c>
      <c r="E437" s="23">
        <f t="shared" si="37"/>
        <v>3098066</v>
      </c>
      <c r="F437" s="23">
        <f t="shared" si="37"/>
        <v>3660174</v>
      </c>
      <c r="G437" s="23">
        <f t="shared" si="37"/>
        <v>4658590</v>
      </c>
      <c r="H437" s="23">
        <f t="shared" si="37"/>
        <v>202657837</v>
      </c>
      <c r="I437" s="23">
        <f t="shared" si="37"/>
        <v>196777839</v>
      </c>
      <c r="J437" s="23">
        <f t="shared" si="37"/>
        <v>186429801</v>
      </c>
      <c r="K437" s="23">
        <f t="shared" si="37"/>
        <v>179944242</v>
      </c>
      <c r="L437" s="23">
        <f t="shared" si="37"/>
        <v>149929278</v>
      </c>
      <c r="M437" s="23">
        <f t="shared" si="37"/>
        <v>164763556</v>
      </c>
      <c r="N437" s="23">
        <f t="shared" si="37"/>
        <v>208668379</v>
      </c>
      <c r="O437" s="23">
        <f t="shared" si="37"/>
        <v>291055447</v>
      </c>
      <c r="P437" s="23">
        <f t="shared" si="37"/>
        <v>445589507</v>
      </c>
      <c r="Q437" s="23" t="str">
        <f t="shared" si="37"/>
        <v/>
      </c>
      <c r="R437" s="19"/>
      <c r="S437" s="24" t="s">
        <v>383</v>
      </c>
    </row>
    <row r="438" spans="1:19" x14ac:dyDescent="0.3">
      <c r="B438" s="23">
        <f t="shared" si="37"/>
        <v>1583357</v>
      </c>
      <c r="C438" s="23">
        <f t="shared" si="37"/>
        <v>1934904.56</v>
      </c>
      <c r="D438" s="23">
        <f t="shared" si="37"/>
        <v>2576604.85</v>
      </c>
      <c r="E438" s="23">
        <f t="shared" si="37"/>
        <v>3162927.62</v>
      </c>
      <c r="F438" s="23">
        <f t="shared" si="37"/>
        <v>3787672.35</v>
      </c>
      <c r="G438" s="23">
        <f t="shared" si="37"/>
        <v>54859777.649999999</v>
      </c>
      <c r="H438" s="23">
        <f t="shared" si="37"/>
        <v>199337404</v>
      </c>
      <c r="I438" s="23">
        <f t="shared" si="37"/>
        <v>186276164.84</v>
      </c>
      <c r="J438" s="23">
        <f t="shared" si="37"/>
        <v>178846738.22999999</v>
      </c>
      <c r="K438" s="23">
        <f t="shared" si="37"/>
        <v>167962826.52000001</v>
      </c>
      <c r="L438" s="23">
        <f t="shared" si="37"/>
        <v>150171244.25999999</v>
      </c>
      <c r="M438" s="23">
        <f t="shared" si="37"/>
        <v>154332502.05000001</v>
      </c>
      <c r="N438" s="23">
        <f>IFERROR(VLOOKUP($B$434,$4:$126,MATCH($S438&amp;"/"&amp;N$348,$2:$2,0),FALSE),IFERROR(VLOOKUP($B$434,$4:$126,MATCH($S437&amp;"/"&amp;N$348,$2:$2,0),FALSE),IFERROR(VLOOKUP($B$434,$4:$126,MATCH($S436&amp;"/"&amp;N$348,$2:$2,0),FALSE),IFERROR(VLOOKUP($B$434,$4:$126,MATCH($S435&amp;"/"&amp;N$348,$2:$2,0),FALSE),""))))</f>
        <v>288376650.95999998</v>
      </c>
      <c r="O438" s="23">
        <f>IFERROR(VLOOKUP($B$434,$4:$126,MATCH($S438&amp;"/"&amp;O$348,$2:$2,0),FALSE),IFERROR(VLOOKUP($B$434,$4:$126,MATCH($S437&amp;"/"&amp;O$348,$2:$2,0),FALSE),IFERROR(VLOOKUP($B$434,$4:$126,MATCH($S436&amp;"/"&amp;O$348,$2:$2,0),FALSE),IFERROR(VLOOKUP($B$434,$4:$126,MATCH($S435&amp;"/"&amp;O$348,$2:$2,0),FALSE),""))))</f>
        <v>424197274.11000001</v>
      </c>
      <c r="P438" s="23">
        <f>IFERROR(VLOOKUP($B$434,$4:$126,MATCH($S438&amp;"/"&amp;P$348,$2:$2,0),FALSE),IFERROR(VLOOKUP($B$434,$4:$126,MATCH($S437&amp;"/"&amp;P$348,$2:$2,0),FALSE),IFERROR(VLOOKUP($B$434,$4:$126,MATCH($S436&amp;"/"&amp;P$348,$2:$2,0),FALSE),IFERROR(VLOOKUP($B$434,$4:$126,MATCH($S435&amp;"/"&amp;P$348,$2:$2,0),FALSE),""))))</f>
        <v>426317124.31999999</v>
      </c>
      <c r="Q438" s="23">
        <f>IFERROR(VLOOKUP($B$434,$4:$126,MATCH($S438&amp;"/"&amp;Q$348,$2:$2,0),FALSE),IFERROR(VLOOKUP($B$434,$4:$126,MATCH($S437&amp;"/"&amp;Q$348,$2:$2,0),FALSE),IFERROR(VLOOKUP($B$434,$4:$126,MATCH($S436&amp;"/"&amp;Q$348,$2:$2,0),FALSE),IFERROR(VLOOKUP($B$434,$4:$126,MATCH($S435&amp;"/"&amp;Q$348,$2:$2,0),FALSE),""))))</f>
        <v>389073850</v>
      </c>
      <c r="R438" s="19"/>
      <c r="S438" s="24" t="s">
        <v>384</v>
      </c>
    </row>
    <row r="439" spans="1:19" x14ac:dyDescent="0.3">
      <c r="B439" s="25">
        <f t="shared" ref="B439:M439" si="38">+B438/B$402</f>
        <v>3.9427561206389641E-2</v>
      </c>
      <c r="C439" s="25">
        <f t="shared" si="38"/>
        <v>4.3538273648086462E-2</v>
      </c>
      <c r="D439" s="25">
        <f t="shared" si="38"/>
        <v>5.3786709944678247E-2</v>
      </c>
      <c r="E439" s="25">
        <f t="shared" si="38"/>
        <v>5.715356049099507E-2</v>
      </c>
      <c r="F439" s="25">
        <f t="shared" si="38"/>
        <v>5.2754224590871555E-2</v>
      </c>
      <c r="G439" s="25">
        <f t="shared" si="38"/>
        <v>0.19004619946776166</v>
      </c>
      <c r="H439" s="25">
        <f t="shared" si="38"/>
        <v>0.61069629087626975</v>
      </c>
      <c r="I439" s="25">
        <f t="shared" si="38"/>
        <v>0.56604625492185656</v>
      </c>
      <c r="J439" s="25">
        <f t="shared" si="38"/>
        <v>0.50770070370990528</v>
      </c>
      <c r="K439" s="25">
        <f t="shared" si="38"/>
        <v>0.46617678369881876</v>
      </c>
      <c r="L439" s="25">
        <f t="shared" si="38"/>
        <v>0.40180498345703813</v>
      </c>
      <c r="M439" s="25">
        <f t="shared" si="38"/>
        <v>0.41087681177691177</v>
      </c>
      <c r="N439" s="25">
        <f>+N438/N$402</f>
        <v>0.55101607952645515</v>
      </c>
      <c r="O439" s="25">
        <f>+O438/O$402</f>
        <v>0.45519976261857598</v>
      </c>
      <c r="P439" s="25">
        <f>+P438/P$402</f>
        <v>0.46135146711112462</v>
      </c>
      <c r="Q439" s="25">
        <f>+Q438/Q$402</f>
        <v>0.43407148310423788</v>
      </c>
      <c r="R439" s="19"/>
      <c r="S439" s="26" t="s">
        <v>385</v>
      </c>
    </row>
    <row r="440" spans="1:19" x14ac:dyDescent="0.3">
      <c r="B440" s="30" t="s">
        <v>131</v>
      </c>
      <c r="C440" s="30"/>
      <c r="D440" s="30"/>
      <c r="E440" s="30"/>
      <c r="F440" s="30"/>
      <c r="G440" s="30"/>
      <c r="H440" s="30"/>
      <c r="I440" s="30"/>
      <c r="J440" s="30"/>
      <c r="K440" s="30"/>
      <c r="L440" s="30"/>
      <c r="M440" s="30"/>
      <c r="N440" s="30"/>
      <c r="O440" s="30"/>
      <c r="P440" s="31"/>
      <c r="Q440" s="31"/>
      <c r="R440" s="19"/>
      <c r="S440" s="3"/>
    </row>
    <row r="441" spans="1:19" x14ac:dyDescent="0.3">
      <c r="B441" s="23">
        <f t="shared" ref="B441:Q444" si="39">IFERROR(VLOOKUP($B$440,$4:$126,MATCH($S441&amp;"/"&amp;B$348,$2:$2,0),FALSE),"")</f>
        <v>37611781</v>
      </c>
      <c r="C441" s="23">
        <f t="shared" si="39"/>
        <v>21632703</v>
      </c>
      <c r="D441" s="23">
        <f t="shared" si="39"/>
        <v>25154443</v>
      </c>
      <c r="E441" s="23">
        <f t="shared" si="39"/>
        <v>29929134</v>
      </c>
      <c r="F441" s="23">
        <f t="shared" si="39"/>
        <v>35792455</v>
      </c>
      <c r="G441" s="23">
        <f t="shared" si="39"/>
        <v>43086051</v>
      </c>
      <c r="H441" s="23">
        <f t="shared" si="39"/>
        <v>267169843</v>
      </c>
      <c r="I441" s="23">
        <f t="shared" si="39"/>
        <v>275945036</v>
      </c>
      <c r="J441" s="23">
        <f t="shared" si="39"/>
        <v>284946335</v>
      </c>
      <c r="K441" s="23">
        <f t="shared" si="39"/>
        <v>281701793</v>
      </c>
      <c r="L441" s="23">
        <f t="shared" si="39"/>
        <v>275869081</v>
      </c>
      <c r="M441" s="23">
        <f t="shared" si="39"/>
        <v>270868266</v>
      </c>
      <c r="N441" s="23">
        <f t="shared" si="39"/>
        <v>309379074</v>
      </c>
      <c r="O441" s="23">
        <f t="shared" si="39"/>
        <v>404308146</v>
      </c>
      <c r="P441" s="23">
        <f t="shared" si="39"/>
        <v>624275037</v>
      </c>
      <c r="Q441" s="23">
        <f t="shared" si="39"/>
        <v>601156728</v>
      </c>
      <c r="R441" s="19"/>
      <c r="S441" s="24" t="s">
        <v>381</v>
      </c>
    </row>
    <row r="442" spans="1:19" x14ac:dyDescent="0.3">
      <c r="B442" s="23">
        <f t="shared" si="39"/>
        <v>39780449</v>
      </c>
      <c r="C442" s="23">
        <f t="shared" si="39"/>
        <v>20924236</v>
      </c>
      <c r="D442" s="23">
        <f t="shared" si="39"/>
        <v>24696024</v>
      </c>
      <c r="E442" s="23">
        <f t="shared" si="39"/>
        <v>28859505</v>
      </c>
      <c r="F442" s="23">
        <f t="shared" si="39"/>
        <v>37128585</v>
      </c>
      <c r="G442" s="23">
        <f t="shared" si="39"/>
        <v>204740560</v>
      </c>
      <c r="H442" s="23">
        <f t="shared" si="39"/>
        <v>268763808</v>
      </c>
      <c r="I442" s="23">
        <f t="shared" si="39"/>
        <v>278156710</v>
      </c>
      <c r="J442" s="23">
        <f t="shared" si="39"/>
        <v>285251585</v>
      </c>
      <c r="K442" s="23">
        <f t="shared" si="39"/>
        <v>281475261</v>
      </c>
      <c r="L442" s="23">
        <f t="shared" si="39"/>
        <v>271802963</v>
      </c>
      <c r="M442" s="23">
        <f t="shared" si="39"/>
        <v>271842760</v>
      </c>
      <c r="N442" s="23">
        <f t="shared" si="39"/>
        <v>319533117</v>
      </c>
      <c r="O442" s="23">
        <f t="shared" si="39"/>
        <v>404400117</v>
      </c>
      <c r="P442" s="23">
        <f t="shared" si="39"/>
        <v>605220058</v>
      </c>
      <c r="Q442" s="23" t="str">
        <f t="shared" si="39"/>
        <v/>
      </c>
      <c r="R442" s="19"/>
      <c r="S442" s="24" t="s">
        <v>382</v>
      </c>
    </row>
    <row r="443" spans="1:19" x14ac:dyDescent="0.3">
      <c r="B443" s="23">
        <f t="shared" si="39"/>
        <v>41414583</v>
      </c>
      <c r="C443" s="23">
        <f t="shared" si="39"/>
        <v>21535954</v>
      </c>
      <c r="D443" s="23">
        <f t="shared" si="39"/>
        <v>25235782</v>
      </c>
      <c r="E443" s="23">
        <f t="shared" si="39"/>
        <v>30106023</v>
      </c>
      <c r="F443" s="23">
        <f t="shared" si="39"/>
        <v>40544373</v>
      </c>
      <c r="G443" s="23">
        <f t="shared" si="39"/>
        <v>246885573</v>
      </c>
      <c r="H443" s="23">
        <f t="shared" si="39"/>
        <v>267907262</v>
      </c>
      <c r="I443" s="23">
        <f t="shared" si="39"/>
        <v>277475988</v>
      </c>
      <c r="J443" s="23">
        <f t="shared" si="39"/>
        <v>295738652</v>
      </c>
      <c r="K443" s="23">
        <f t="shared" si="39"/>
        <v>279912026</v>
      </c>
      <c r="L443" s="23">
        <f t="shared" si="39"/>
        <v>274936444</v>
      </c>
      <c r="M443" s="23">
        <f t="shared" si="39"/>
        <v>262326031</v>
      </c>
      <c r="N443" s="23">
        <f t="shared" si="39"/>
        <v>335884896</v>
      </c>
      <c r="O443" s="23">
        <f t="shared" si="39"/>
        <v>401820589</v>
      </c>
      <c r="P443" s="23">
        <f t="shared" si="39"/>
        <v>612088975</v>
      </c>
      <c r="Q443" s="23" t="str">
        <f t="shared" si="39"/>
        <v/>
      </c>
      <c r="R443" s="19"/>
      <c r="S443" s="24" t="s">
        <v>383</v>
      </c>
    </row>
    <row r="444" spans="1:19" x14ac:dyDescent="0.3">
      <c r="B444" s="23">
        <f t="shared" si="39"/>
        <v>23259102</v>
      </c>
      <c r="C444" s="23">
        <f t="shared" si="39"/>
        <v>25504921.23</v>
      </c>
      <c r="D444" s="23">
        <f t="shared" si="39"/>
        <v>29945931.420000002</v>
      </c>
      <c r="E444" s="23">
        <f t="shared" si="39"/>
        <v>33642013.710000001</v>
      </c>
      <c r="F444" s="23">
        <f t="shared" si="39"/>
        <v>44812372.780000001</v>
      </c>
      <c r="G444" s="23">
        <f t="shared" si="39"/>
        <v>255658055.13</v>
      </c>
      <c r="H444" s="23">
        <f t="shared" si="39"/>
        <v>291352204.81999999</v>
      </c>
      <c r="I444" s="23">
        <f t="shared" si="39"/>
        <v>287407200.89999998</v>
      </c>
      <c r="J444" s="23">
        <f t="shared" si="39"/>
        <v>292664848.55000001</v>
      </c>
      <c r="K444" s="23">
        <f t="shared" si="39"/>
        <v>280069785.41000003</v>
      </c>
      <c r="L444" s="23">
        <f t="shared" si="39"/>
        <v>273922932.19999999</v>
      </c>
      <c r="M444" s="23">
        <f t="shared" si="39"/>
        <v>267249657.75999999</v>
      </c>
      <c r="N444" s="23">
        <f>IFERROR(VLOOKUP($B$440,$4:$126,MATCH($S444&amp;"/"&amp;N$348,$2:$2,0),FALSE),IFERROR(VLOOKUP($B$440,$4:$126,MATCH($S443&amp;"/"&amp;N$348,$2:$2,0),FALSE),IFERROR(VLOOKUP($B$440,$4:$126,MATCH($S442&amp;"/"&amp;N$348,$2:$2,0),FALSE),IFERROR(VLOOKUP($B$440,$4:$126,MATCH($S441&amp;"/"&amp;N$348,$2:$2,0),FALSE),""))))</f>
        <v>411759299.76999998</v>
      </c>
      <c r="O444" s="23">
        <f>IFERROR(VLOOKUP($B$440,$4:$126,MATCH($S444&amp;"/"&amp;O$348,$2:$2,0),FALSE),IFERROR(VLOOKUP($B$440,$4:$126,MATCH($S443&amp;"/"&amp;O$348,$2:$2,0),FALSE),IFERROR(VLOOKUP($B$440,$4:$126,MATCH($S442&amp;"/"&amp;O$348,$2:$2,0),FALSE),IFERROR(VLOOKUP($B$440,$4:$126,MATCH($S441&amp;"/"&amp;O$348,$2:$2,0),FALSE),""))))</f>
        <v>639085337.36000001</v>
      </c>
      <c r="P444" s="23">
        <f>IFERROR(VLOOKUP($B$440,$4:$126,MATCH($S444&amp;"/"&amp;P$348,$2:$2,0),FALSE),IFERROR(VLOOKUP($B$440,$4:$126,MATCH($S443&amp;"/"&amp;P$348,$2:$2,0),FALSE),IFERROR(VLOOKUP($B$440,$4:$126,MATCH($S442&amp;"/"&amp;P$348,$2:$2,0),FALSE),IFERROR(VLOOKUP($B$440,$4:$126,MATCH($S441&amp;"/"&amp;P$348,$2:$2,0),FALSE),""))))</f>
        <v>633760193.95000005</v>
      </c>
      <c r="Q444" s="23">
        <f>IFERROR(VLOOKUP($B$440,$4:$126,MATCH($S444&amp;"/"&amp;Q$348,$2:$2,0),FALSE),IFERROR(VLOOKUP($B$440,$4:$126,MATCH($S443&amp;"/"&amp;Q$348,$2:$2,0),FALSE),IFERROR(VLOOKUP($B$440,$4:$126,MATCH($S442&amp;"/"&amp;Q$348,$2:$2,0),FALSE),IFERROR(VLOOKUP($B$440,$4:$126,MATCH($S441&amp;"/"&amp;Q$348,$2:$2,0),FALSE),""))))</f>
        <v>601156728</v>
      </c>
      <c r="R444" s="19"/>
      <c r="S444" s="24" t="s">
        <v>384</v>
      </c>
    </row>
    <row r="445" spans="1:19" x14ac:dyDescent="0.3">
      <c r="B445" s="25">
        <f t="shared" ref="B445:M445" si="40">+B444/B$402</f>
        <v>0.57918060659134973</v>
      </c>
      <c r="C445" s="25">
        <f t="shared" si="40"/>
        <v>0.57389923143528587</v>
      </c>
      <c r="D445" s="25">
        <f t="shared" si="40"/>
        <v>0.62512229118514884</v>
      </c>
      <c r="E445" s="25">
        <f t="shared" si="40"/>
        <v>0.60790542706550155</v>
      </c>
      <c r="F445" s="25">
        <f t="shared" si="40"/>
        <v>0.62414109765486425</v>
      </c>
      <c r="G445" s="25">
        <f t="shared" si="40"/>
        <v>0.88565509781602236</v>
      </c>
      <c r="H445" s="25">
        <f t="shared" si="40"/>
        <v>0.89259570583249503</v>
      </c>
      <c r="I445" s="25">
        <f t="shared" si="40"/>
        <v>0.8733579513340094</v>
      </c>
      <c r="J445" s="25">
        <f t="shared" si="40"/>
        <v>0.8308015624467443</v>
      </c>
      <c r="K445" s="25">
        <f t="shared" si="40"/>
        <v>0.77732695072326385</v>
      </c>
      <c r="L445" s="25">
        <f t="shared" si="40"/>
        <v>0.73292060529621128</v>
      </c>
      <c r="M445" s="25">
        <f t="shared" si="40"/>
        <v>0.71149424696895591</v>
      </c>
      <c r="N445" s="25">
        <f>+N444/N$402</f>
        <v>0.78676964418764472</v>
      </c>
      <c r="O445" s="25">
        <f>+O444/O$402</f>
        <v>0.68579293553840082</v>
      </c>
      <c r="P445" s="25">
        <f>+P444/P$402</f>
        <v>0.68584201430293468</v>
      </c>
      <c r="Q445" s="25">
        <f>+Q444/Q$402</f>
        <v>0.67068242314679061</v>
      </c>
      <c r="R445" s="19"/>
      <c r="S445" s="26" t="s">
        <v>385</v>
      </c>
    </row>
    <row r="446" spans="1:19" x14ac:dyDescent="0.3">
      <c r="B446" s="40" t="s">
        <v>388</v>
      </c>
      <c r="C446" s="40"/>
      <c r="D446" s="40"/>
      <c r="E446" s="40"/>
      <c r="F446" s="40"/>
      <c r="G446" s="40"/>
      <c r="H446" s="40"/>
      <c r="I446" s="40"/>
      <c r="J446" s="40"/>
      <c r="K446" s="40"/>
      <c r="L446" s="40"/>
      <c r="M446" s="40"/>
      <c r="N446" s="40"/>
      <c r="O446" s="40"/>
      <c r="P446" s="41"/>
      <c r="Q446" s="41"/>
      <c r="R446" s="19"/>
      <c r="S446" s="26"/>
    </row>
    <row r="447" spans="1:19" x14ac:dyDescent="0.3">
      <c r="B447" s="42" t="s">
        <v>143</v>
      </c>
      <c r="C447" s="42"/>
      <c r="D447" s="42"/>
      <c r="E447" s="42"/>
      <c r="F447" s="42"/>
      <c r="G447" s="42"/>
      <c r="H447" s="42"/>
      <c r="I447" s="42"/>
      <c r="J447" s="42"/>
      <c r="K447" s="42"/>
      <c r="L447" s="42"/>
      <c r="M447" s="42"/>
      <c r="N447" s="42"/>
      <c r="O447" s="42"/>
      <c r="P447" s="43"/>
      <c r="Q447" s="43"/>
    </row>
    <row r="448" spans="1:19" x14ac:dyDescent="0.3">
      <c r="B448" s="23">
        <f t="shared" ref="B448:Q451" si="41">IFERROR(VLOOKUP($B$447,$4:$126,MATCH($S448&amp;"/"&amp;B$348,$2:$2,0),FALSE),"")</f>
        <v>3760260</v>
      </c>
      <c r="C448" s="23">
        <f t="shared" si="41"/>
        <v>5656224</v>
      </c>
      <c r="D448" s="23">
        <f t="shared" si="41"/>
        <v>8381689</v>
      </c>
      <c r="E448" s="23">
        <f t="shared" si="41"/>
        <v>13794061</v>
      </c>
      <c r="F448" s="23">
        <f t="shared" si="41"/>
        <v>17982875</v>
      </c>
      <c r="G448" s="23">
        <f t="shared" si="41"/>
        <v>19230739</v>
      </c>
      <c r="H448" s="23">
        <f t="shared" si="41"/>
        <v>21202397</v>
      </c>
      <c r="I448" s="23">
        <f t="shared" si="41"/>
        <v>23940444</v>
      </c>
      <c r="J448" s="23">
        <f t="shared" si="41"/>
        <v>30958853</v>
      </c>
      <c r="K448" s="23">
        <f t="shared" si="41"/>
        <v>40108844</v>
      </c>
      <c r="L448" s="23">
        <f t="shared" si="41"/>
        <v>50893034</v>
      </c>
      <c r="M448" s="23">
        <f t="shared" si="41"/>
        <v>61248268</v>
      </c>
      <c r="N448" s="23">
        <f t="shared" si="41"/>
        <v>69834842</v>
      </c>
      <c r="O448" s="23">
        <f t="shared" si="41"/>
        <v>70704833</v>
      </c>
      <c r="P448" s="23">
        <f t="shared" si="41"/>
        <v>75543180</v>
      </c>
      <c r="Q448" s="23">
        <f t="shared" si="41"/>
        <v>83540292</v>
      </c>
      <c r="R448" s="19"/>
      <c r="S448" s="24" t="s">
        <v>381</v>
      </c>
    </row>
    <row r="449" spans="1:20" x14ac:dyDescent="0.3">
      <c r="B449" s="23">
        <f t="shared" si="41"/>
        <v>3056156</v>
      </c>
      <c r="C449" s="23">
        <f t="shared" si="41"/>
        <v>4194727</v>
      </c>
      <c r="D449" s="23">
        <f t="shared" si="41"/>
        <v>6556517</v>
      </c>
      <c r="E449" s="23">
        <f t="shared" si="41"/>
        <v>11470690</v>
      </c>
      <c r="F449" s="23">
        <f t="shared" si="41"/>
        <v>10023681</v>
      </c>
      <c r="G449" s="23">
        <f t="shared" si="41"/>
        <v>13795160</v>
      </c>
      <c r="H449" s="23">
        <f t="shared" si="41"/>
        <v>15328895</v>
      </c>
      <c r="I449" s="23">
        <f t="shared" si="41"/>
        <v>19893558</v>
      </c>
      <c r="J449" s="23">
        <f t="shared" si="41"/>
        <v>27070010</v>
      </c>
      <c r="K449" s="23">
        <f t="shared" si="41"/>
        <v>35524982</v>
      </c>
      <c r="L449" s="23">
        <f t="shared" si="41"/>
        <v>45542853</v>
      </c>
      <c r="M449" s="23">
        <f t="shared" si="41"/>
        <v>55015215</v>
      </c>
      <c r="N449" s="23">
        <f t="shared" si="41"/>
        <v>61243678</v>
      </c>
      <c r="O449" s="23">
        <f t="shared" si="41"/>
        <v>64561795</v>
      </c>
      <c r="P449" s="23">
        <f t="shared" si="41"/>
        <v>72929233</v>
      </c>
      <c r="Q449" s="23" t="str">
        <f t="shared" si="41"/>
        <v/>
      </c>
      <c r="R449" s="19"/>
      <c r="S449" s="24" t="s">
        <v>382</v>
      </c>
    </row>
    <row r="450" spans="1:20" x14ac:dyDescent="0.3">
      <c r="B450" s="23">
        <f t="shared" si="41"/>
        <v>3899823</v>
      </c>
      <c r="C450" s="23">
        <f t="shared" si="41"/>
        <v>5610694</v>
      </c>
      <c r="D450" s="23">
        <f t="shared" si="41"/>
        <v>11959430</v>
      </c>
      <c r="E450" s="23">
        <f t="shared" si="41"/>
        <v>13643724</v>
      </c>
      <c r="F450" s="23">
        <f t="shared" si="41"/>
        <v>12926169</v>
      </c>
      <c r="G450" s="23">
        <f t="shared" si="41"/>
        <v>16454741</v>
      </c>
      <c r="H450" s="23">
        <f t="shared" si="41"/>
        <v>18016545</v>
      </c>
      <c r="I450" s="23">
        <f t="shared" si="41"/>
        <v>23041663</v>
      </c>
      <c r="J450" s="23">
        <f t="shared" si="41"/>
        <v>31055082</v>
      </c>
      <c r="K450" s="23">
        <f t="shared" si="41"/>
        <v>40495320</v>
      </c>
      <c r="L450" s="23">
        <f t="shared" si="41"/>
        <v>50476694</v>
      </c>
      <c r="M450" s="23">
        <f t="shared" si="41"/>
        <v>60379105</v>
      </c>
      <c r="N450" s="23">
        <f t="shared" si="41"/>
        <v>64992066</v>
      </c>
      <c r="O450" s="23">
        <f t="shared" si="41"/>
        <v>65806859</v>
      </c>
      <c r="P450" s="23">
        <f t="shared" si="41"/>
        <v>76314450</v>
      </c>
      <c r="Q450" s="23" t="str">
        <f t="shared" si="41"/>
        <v/>
      </c>
      <c r="R450" s="19"/>
      <c r="S450" s="24" t="s">
        <v>383</v>
      </c>
    </row>
    <row r="451" spans="1:20" x14ac:dyDescent="0.3">
      <c r="B451" s="23">
        <f t="shared" si="41"/>
        <v>4408990</v>
      </c>
      <c r="C451" s="23">
        <f t="shared" si="41"/>
        <v>6705795.1399999997</v>
      </c>
      <c r="D451" s="23">
        <f t="shared" si="41"/>
        <v>11710127.970000001</v>
      </c>
      <c r="E451" s="23">
        <f t="shared" si="41"/>
        <v>15224548.630000001</v>
      </c>
      <c r="F451" s="23">
        <f t="shared" si="41"/>
        <v>15688196.66</v>
      </c>
      <c r="G451" s="23">
        <f t="shared" si="41"/>
        <v>18497197.989999998</v>
      </c>
      <c r="H451" s="23">
        <f t="shared" si="41"/>
        <v>20532100.190000001</v>
      </c>
      <c r="I451" s="23">
        <f t="shared" si="41"/>
        <v>26894168.920000002</v>
      </c>
      <c r="J451" s="23">
        <f t="shared" si="41"/>
        <v>35343853.719999999</v>
      </c>
      <c r="K451" s="23">
        <f t="shared" si="41"/>
        <v>45728253.119999997</v>
      </c>
      <c r="L451" s="23">
        <f t="shared" si="41"/>
        <v>55731138.109999999</v>
      </c>
      <c r="M451" s="23">
        <f t="shared" si="41"/>
        <v>65853268.520000003</v>
      </c>
      <c r="N451" s="23">
        <f>IFERROR(VLOOKUP($B$447,$4:$126,MATCH($S451&amp;"/"&amp;N$348,$2:$2,0),FALSE),IFERROR(VLOOKUP($B$447,$4:$126,MATCH($S450&amp;"/"&amp;N$348,$2:$2,0),FALSE),IFERROR(VLOOKUP($B$447,$4:$126,MATCH($S449&amp;"/"&amp;N$348,$2:$2,0),FALSE),IFERROR(VLOOKUP($B$447,$4:$126,MATCH($S448&amp;"/"&amp;N$348,$2:$2,0),FALSE),""))))</f>
        <v>68357833.010000005</v>
      </c>
      <c r="O451" s="23">
        <f>IFERROR(VLOOKUP($B$447,$4:$126,MATCH($S451&amp;"/"&amp;O$348,$2:$2,0),FALSE),IFERROR(VLOOKUP($B$447,$4:$126,MATCH($S450&amp;"/"&amp;O$348,$2:$2,0),FALSE),IFERROR(VLOOKUP($B$447,$4:$126,MATCH($S449&amp;"/"&amp;O$348,$2:$2,0),FALSE),IFERROR(VLOOKUP($B$447,$4:$126,MATCH($S448&amp;"/"&amp;O$348,$2:$2,0),FALSE),""))))</f>
        <v>72342210.359999999</v>
      </c>
      <c r="P451" s="23">
        <f>IFERROR(VLOOKUP($B$447,$4:$126,MATCH($S451&amp;"/"&amp;P$348,$2:$2,0),FALSE),IFERROR(VLOOKUP($B$447,$4:$126,MATCH($S450&amp;"/"&amp;P$348,$2:$2,0),FALSE),IFERROR(VLOOKUP($B$447,$4:$126,MATCH($S449&amp;"/"&amp;P$348,$2:$2,0),FALSE),IFERROR(VLOOKUP($B$447,$4:$126,MATCH($S448&amp;"/"&amp;P$348,$2:$2,0),FALSE),""))))</f>
        <v>79417515</v>
      </c>
      <c r="Q451" s="23">
        <f>IFERROR(VLOOKUP($B$447,$4:$126,MATCH($S451&amp;"/"&amp;Q$348,$2:$2,0),FALSE),IFERROR(VLOOKUP($B$447,$4:$126,MATCH($S450&amp;"/"&amp;Q$348,$2:$2,0),FALSE),IFERROR(VLOOKUP($B$447,$4:$126,MATCH($S449&amp;"/"&amp;Q$348,$2:$2,0),FALSE),IFERROR(VLOOKUP($B$447,$4:$126,MATCH($S448&amp;"/"&amp;Q$348,$2:$2,0),FALSE),""))))</f>
        <v>83540292</v>
      </c>
      <c r="R451" s="19"/>
      <c r="S451" s="24" t="s">
        <v>384</v>
      </c>
    </row>
    <row r="452" spans="1:20" x14ac:dyDescent="0.3">
      <c r="A452" s="29"/>
      <c r="B452" s="25">
        <f t="shared" ref="B452:M452" si="42">+B451/B$402</f>
        <v>0.1097893419382741</v>
      </c>
      <c r="C452" s="25">
        <f t="shared" si="42"/>
        <v>0.15089051412092813</v>
      </c>
      <c r="D452" s="25">
        <f t="shared" si="42"/>
        <v>0.24444930177689214</v>
      </c>
      <c r="E452" s="25">
        <f t="shared" si="42"/>
        <v>0.27510498677576478</v>
      </c>
      <c r="F452" s="25">
        <f t="shared" si="42"/>
        <v>0.21850323194597362</v>
      </c>
      <c r="G452" s="25">
        <f t="shared" si="42"/>
        <v>6.407831619788236E-2</v>
      </c>
      <c r="H452" s="25">
        <f t="shared" si="42"/>
        <v>6.2902782811062152E-2</v>
      </c>
      <c r="I452" s="25">
        <f t="shared" si="42"/>
        <v>8.1724592137044083E-2</v>
      </c>
      <c r="J452" s="25">
        <f t="shared" si="42"/>
        <v>0.10033227098828905</v>
      </c>
      <c r="K452" s="25">
        <f t="shared" si="42"/>
        <v>0.12691766627962003</v>
      </c>
      <c r="L452" s="25">
        <f t="shared" si="42"/>
        <v>0.14911675758349649</v>
      </c>
      <c r="M452" s="25">
        <f t="shared" si="42"/>
        <v>0.17532004377030358</v>
      </c>
      <c r="N452" s="25">
        <f>+N451/N$402</f>
        <v>0.1306148227490127</v>
      </c>
      <c r="O452" s="25">
        <f>+O451/O$402</f>
        <v>7.7629346044868403E-2</v>
      </c>
      <c r="P452" s="25">
        <f>+P451/P$402</f>
        <v>8.5943972149867653E-2</v>
      </c>
      <c r="Q452" s="25">
        <f>+Q451/Q$402</f>
        <v>9.3201993522312288E-2</v>
      </c>
      <c r="R452" s="19"/>
      <c r="S452" s="26" t="s">
        <v>385</v>
      </c>
    </row>
    <row r="453" spans="1:20" x14ac:dyDescent="0.3">
      <c r="B453" s="40" t="s">
        <v>151</v>
      </c>
      <c r="C453" s="40"/>
      <c r="D453" s="40"/>
      <c r="E453" s="40"/>
      <c r="F453" s="40"/>
      <c r="G453" s="40"/>
      <c r="H453" s="40"/>
      <c r="I453" s="40"/>
      <c r="J453" s="40"/>
      <c r="K453" s="40"/>
      <c r="L453" s="40"/>
      <c r="M453" s="40"/>
      <c r="N453" s="40"/>
      <c r="O453" s="40"/>
      <c r="P453" s="41"/>
      <c r="Q453" s="41"/>
    </row>
    <row r="454" spans="1:20" x14ac:dyDescent="0.3">
      <c r="B454" s="23">
        <f t="shared" ref="B454:Q457" si="43">IFERROR(VLOOKUP($B$453,$4:$126,MATCH($S454&amp;"/"&amp;B$348,$2:$2,0),FALSE),"")</f>
        <v>10621937</v>
      </c>
      <c r="C454" s="23">
        <f t="shared" si="43"/>
        <v>18080821</v>
      </c>
      <c r="D454" s="23">
        <f t="shared" si="43"/>
        <v>20226509</v>
      </c>
      <c r="E454" s="23">
        <f t="shared" si="43"/>
        <v>19859154</v>
      </c>
      <c r="F454" s="23">
        <f t="shared" si="43"/>
        <v>24126201</v>
      </c>
      <c r="G454" s="23">
        <f t="shared" si="43"/>
        <v>30096960</v>
      </c>
      <c r="H454" s="23">
        <f t="shared" si="43"/>
        <v>31388181</v>
      </c>
      <c r="I454" s="23">
        <f t="shared" si="43"/>
        <v>34142065</v>
      </c>
      <c r="J454" s="23">
        <f t="shared" si="43"/>
        <v>41253541</v>
      </c>
      <c r="K454" s="23">
        <f t="shared" si="43"/>
        <v>59764975</v>
      </c>
      <c r="L454" s="23">
        <f t="shared" si="43"/>
        <v>80438417</v>
      </c>
      <c r="M454" s="23">
        <f t="shared" si="43"/>
        <v>90160829</v>
      </c>
      <c r="N454" s="23">
        <f t="shared" si="43"/>
        <v>98403438</v>
      </c>
      <c r="O454" s="23">
        <f t="shared" si="43"/>
        <v>99642848</v>
      </c>
      <c r="P454" s="23">
        <f t="shared" si="43"/>
        <v>107264569</v>
      </c>
      <c r="Q454" s="23">
        <f t="shared" si="43"/>
        <v>104809072</v>
      </c>
      <c r="R454" s="19"/>
      <c r="S454" s="24" t="s">
        <v>381</v>
      </c>
    </row>
    <row r="455" spans="1:20" x14ac:dyDescent="0.3">
      <c r="B455" s="23">
        <f t="shared" si="43"/>
        <v>9610515</v>
      </c>
      <c r="C455" s="23">
        <f t="shared" si="43"/>
        <v>16395780</v>
      </c>
      <c r="D455" s="23">
        <f t="shared" si="43"/>
        <v>16646216</v>
      </c>
      <c r="E455" s="23">
        <f t="shared" si="43"/>
        <v>17599304</v>
      </c>
      <c r="F455" s="23">
        <f t="shared" si="43"/>
        <v>21243668</v>
      </c>
      <c r="G455" s="23">
        <f t="shared" si="43"/>
        <v>23184013</v>
      </c>
      <c r="H455" s="23">
        <f t="shared" si="43"/>
        <v>25516223</v>
      </c>
      <c r="I455" s="23">
        <f t="shared" si="43"/>
        <v>30265213</v>
      </c>
      <c r="J455" s="23">
        <f t="shared" si="43"/>
        <v>37168076</v>
      </c>
      <c r="K455" s="23">
        <f t="shared" si="43"/>
        <v>55225336</v>
      </c>
      <c r="L455" s="23">
        <f t="shared" si="43"/>
        <v>75203346</v>
      </c>
      <c r="M455" s="23">
        <f t="shared" si="43"/>
        <v>83260746</v>
      </c>
      <c r="N455" s="23">
        <f t="shared" si="43"/>
        <v>86588102</v>
      </c>
      <c r="O455" s="23">
        <f t="shared" si="43"/>
        <v>93844037</v>
      </c>
      <c r="P455" s="23">
        <f t="shared" si="43"/>
        <v>104947518</v>
      </c>
      <c r="Q455" s="23" t="str">
        <f t="shared" si="43"/>
        <v/>
      </c>
      <c r="R455" s="19"/>
      <c r="S455" s="24" t="s">
        <v>382</v>
      </c>
    </row>
    <row r="456" spans="1:20" x14ac:dyDescent="0.3">
      <c r="B456" s="23">
        <f t="shared" si="43"/>
        <v>10414772</v>
      </c>
      <c r="C456" s="23">
        <f t="shared" si="43"/>
        <v>17719054</v>
      </c>
      <c r="D456" s="23">
        <f t="shared" si="43"/>
        <v>18034631</v>
      </c>
      <c r="E456" s="23">
        <f t="shared" si="43"/>
        <v>19833280</v>
      </c>
      <c r="F456" s="23">
        <f t="shared" si="43"/>
        <v>24006200</v>
      </c>
      <c r="G456" s="23">
        <f t="shared" si="43"/>
        <v>26524004</v>
      </c>
      <c r="H456" s="23">
        <f t="shared" si="43"/>
        <v>28211841</v>
      </c>
      <c r="I456" s="23">
        <f t="shared" si="43"/>
        <v>33655678</v>
      </c>
      <c r="J456" s="23">
        <f t="shared" si="43"/>
        <v>41017466</v>
      </c>
      <c r="K456" s="23">
        <f t="shared" si="43"/>
        <v>70113613</v>
      </c>
      <c r="L456" s="23">
        <f t="shared" si="43"/>
        <v>79548788</v>
      </c>
      <c r="M456" s="23">
        <f t="shared" si="43"/>
        <v>88302718</v>
      </c>
      <c r="N456" s="23">
        <f t="shared" si="43"/>
        <v>93047142</v>
      </c>
      <c r="O456" s="23">
        <f t="shared" si="43"/>
        <v>96012109</v>
      </c>
      <c r="P456" s="23">
        <f t="shared" si="43"/>
        <v>98626358</v>
      </c>
      <c r="Q456" s="23" t="str">
        <f t="shared" si="43"/>
        <v/>
      </c>
      <c r="R456" s="19"/>
      <c r="S456" s="24" t="s">
        <v>383</v>
      </c>
    </row>
    <row r="457" spans="1:20" x14ac:dyDescent="0.3">
      <c r="B457" s="23">
        <f t="shared" si="43"/>
        <v>16738676</v>
      </c>
      <c r="C457" s="23">
        <f t="shared" si="43"/>
        <v>18740325.07</v>
      </c>
      <c r="D457" s="23">
        <f t="shared" si="43"/>
        <v>17755671.460000001</v>
      </c>
      <c r="E457" s="23">
        <f t="shared" si="43"/>
        <v>21490604.780000001</v>
      </c>
      <c r="F457" s="23">
        <f t="shared" si="43"/>
        <v>26743766.149999999</v>
      </c>
      <c r="G457" s="23">
        <f t="shared" si="43"/>
        <v>28780947.07</v>
      </c>
      <c r="H457" s="23">
        <f t="shared" si="43"/>
        <v>30782206.48</v>
      </c>
      <c r="I457" s="23">
        <f t="shared" si="43"/>
        <v>37349441.460000001</v>
      </c>
      <c r="J457" s="23">
        <f t="shared" si="43"/>
        <v>55196167.479999997</v>
      </c>
      <c r="K457" s="23">
        <f t="shared" si="43"/>
        <v>75332915.599999994</v>
      </c>
      <c r="L457" s="23">
        <f t="shared" si="43"/>
        <v>84830803.480000004</v>
      </c>
      <c r="M457" s="23">
        <f t="shared" si="43"/>
        <v>93738858.640000001</v>
      </c>
      <c r="N457" s="23">
        <f>IFERROR(VLOOKUP($B$453,$4:$126,MATCH($S457&amp;"/"&amp;N$348,$2:$2,0),FALSE),IFERROR(VLOOKUP($B$453,$4:$126,MATCH($S456&amp;"/"&amp;N$348,$2:$2,0),FALSE),IFERROR(VLOOKUP($B$453,$4:$126,MATCH($S455&amp;"/"&amp;N$348,$2:$2,0),FALSE),IFERROR(VLOOKUP($B$453,$4:$126,MATCH($S454&amp;"/"&amp;N$348,$2:$2,0),FALSE),""))))</f>
        <v>96758743.980000004</v>
      </c>
      <c r="O457" s="23">
        <f>IFERROR(VLOOKUP($B$453,$4:$126,MATCH($S457&amp;"/"&amp;O$348,$2:$2,0),FALSE),IFERROR(VLOOKUP($B$453,$4:$126,MATCH($S456&amp;"/"&amp;O$348,$2:$2,0),FALSE),IFERROR(VLOOKUP($B$453,$4:$126,MATCH($S455&amp;"/"&amp;O$348,$2:$2,0),FALSE),IFERROR(VLOOKUP($B$453,$4:$126,MATCH($S454&amp;"/"&amp;O$348,$2:$2,0),FALSE),""))))</f>
        <v>104134126.68000001</v>
      </c>
      <c r="P457" s="23">
        <f>IFERROR(VLOOKUP($B$453,$4:$126,MATCH($S457&amp;"/"&amp;P$348,$2:$2,0),FALSE),IFERROR(VLOOKUP($B$453,$4:$126,MATCH($S456&amp;"/"&amp;P$348,$2:$2,0),FALSE),IFERROR(VLOOKUP($B$453,$4:$126,MATCH($S455&amp;"/"&amp;P$348,$2:$2,0),FALSE),IFERROR(VLOOKUP($B$453,$4:$126,MATCH($S454&amp;"/"&amp;P$348,$2:$2,0),FALSE),""))))</f>
        <v>100724195.34</v>
      </c>
      <c r="Q457" s="23">
        <f>IFERROR(VLOOKUP($B$453,$4:$126,MATCH($S457&amp;"/"&amp;Q$348,$2:$2,0),FALSE),IFERROR(VLOOKUP($B$453,$4:$126,MATCH($S456&amp;"/"&amp;Q$348,$2:$2,0),FALSE),IFERROR(VLOOKUP($B$453,$4:$126,MATCH($S455&amp;"/"&amp;Q$348,$2:$2,0),FALSE),IFERROR(VLOOKUP($B$453,$4:$126,MATCH($S454&amp;"/"&amp;Q$348,$2:$2,0),FALSE),""))))</f>
        <v>104809072</v>
      </c>
      <c r="R457" s="19"/>
      <c r="S457" s="24" t="s">
        <v>384</v>
      </c>
    </row>
    <row r="458" spans="1:20" x14ac:dyDescent="0.3">
      <c r="A458" s="29"/>
      <c r="B458" s="25">
        <f t="shared" ref="B458:M458" si="44">+B457/B$402</f>
        <v>0.41681387867923991</v>
      </c>
      <c r="C458" s="25">
        <f t="shared" si="44"/>
        <v>0.42168560559480778</v>
      </c>
      <c r="D458" s="25">
        <f t="shared" si="44"/>
        <v>0.37065021851993402</v>
      </c>
      <c r="E458" s="25">
        <f t="shared" si="44"/>
        <v>0.38833154844112361</v>
      </c>
      <c r="F458" s="25">
        <f t="shared" si="44"/>
        <v>0.37248381473198128</v>
      </c>
      <c r="G458" s="25">
        <f t="shared" si="44"/>
        <v>9.9703459292753996E-2</v>
      </c>
      <c r="H458" s="25">
        <f t="shared" si="44"/>
        <v>9.4305328278096137E-2</v>
      </c>
      <c r="I458" s="25">
        <f t="shared" si="44"/>
        <v>0.1134955268164094</v>
      </c>
      <c r="J458" s="25">
        <f t="shared" si="44"/>
        <v>0.15668797401072843</v>
      </c>
      <c r="K458" s="25">
        <f t="shared" si="44"/>
        <v>0.20908469468320642</v>
      </c>
      <c r="L458" s="25">
        <f t="shared" si="44"/>
        <v>0.22697714037658637</v>
      </c>
      <c r="M458" s="25">
        <f t="shared" si="44"/>
        <v>0.24955937904208828</v>
      </c>
      <c r="N458" s="25">
        <f>+N457/N$402</f>
        <v>0.18488190215912756</v>
      </c>
      <c r="O458" s="25">
        <f>+O457/O$402</f>
        <v>0.11174477687222667</v>
      </c>
      <c r="P458" s="25">
        <f>+P457/P$402</f>
        <v>0.10900161556451105</v>
      </c>
      <c r="Q458" s="25">
        <f>+Q457/Q$402</f>
        <v>0.1169305758426552</v>
      </c>
      <c r="R458" s="19"/>
      <c r="S458" s="26" t="s">
        <v>385</v>
      </c>
    </row>
    <row r="459" spans="1:20" x14ac:dyDescent="0.3">
      <c r="B459" s="17" t="s">
        <v>389</v>
      </c>
      <c r="C459" s="17"/>
      <c r="D459" s="17"/>
      <c r="E459" s="17"/>
      <c r="F459" s="17"/>
      <c r="G459" s="17"/>
      <c r="H459" s="17"/>
      <c r="I459" s="17"/>
      <c r="J459" s="17"/>
      <c r="K459" s="17"/>
      <c r="L459" s="17"/>
      <c r="M459" s="17"/>
      <c r="N459" s="17"/>
      <c r="O459" s="17"/>
      <c r="P459" s="18"/>
      <c r="Q459" s="18"/>
      <c r="R459" s="19"/>
      <c r="S459" s="44"/>
    </row>
    <row r="460" spans="1:20" x14ac:dyDescent="0.3">
      <c r="B460" s="17" t="s">
        <v>241</v>
      </c>
      <c r="C460" s="17"/>
      <c r="D460" s="17"/>
      <c r="E460" s="17"/>
      <c r="F460" s="17"/>
      <c r="G460" s="17"/>
      <c r="H460" s="17"/>
      <c r="I460" s="17"/>
      <c r="J460" s="17"/>
      <c r="K460" s="17"/>
      <c r="L460" s="17"/>
      <c r="M460" s="17"/>
      <c r="N460" s="17"/>
      <c r="O460" s="17"/>
      <c r="P460" s="18"/>
      <c r="Q460" s="18"/>
      <c r="R460" s="19"/>
      <c r="S460" s="24"/>
    </row>
    <row r="461" spans="1:20" x14ac:dyDescent="0.3">
      <c r="B461" s="22">
        <f t="shared" ref="B461:Q464" si="45">IFERROR(VLOOKUP($B$460,$130:$216,MATCH($S461&amp;"/"&amp;B$348,$128:$128,0),FALSE),"")</f>
        <v>31450686</v>
      </c>
      <c r="C461" s="22">
        <f t="shared" si="45"/>
        <v>25917834</v>
      </c>
      <c r="D461" s="22">
        <f t="shared" si="45"/>
        <v>31981948</v>
      </c>
      <c r="E461" s="22">
        <f t="shared" si="45"/>
        <v>37170465</v>
      </c>
      <c r="F461" s="22">
        <f t="shared" si="45"/>
        <v>43014463</v>
      </c>
      <c r="G461" s="22">
        <f t="shared" si="45"/>
        <v>50439114</v>
      </c>
      <c r="H461" s="22">
        <f t="shared" si="45"/>
        <v>86158017</v>
      </c>
      <c r="I461" s="22">
        <f t="shared" si="45"/>
        <v>95553652</v>
      </c>
      <c r="J461" s="22">
        <f t="shared" si="45"/>
        <v>104968767</v>
      </c>
      <c r="K461" s="22">
        <f t="shared" si="45"/>
        <v>113328832</v>
      </c>
      <c r="L461" s="22">
        <f t="shared" si="45"/>
        <v>123651803</v>
      </c>
      <c r="M461" s="22">
        <f t="shared" si="45"/>
        <v>134317668</v>
      </c>
      <c r="N461" s="22">
        <f t="shared" si="45"/>
        <v>140970512</v>
      </c>
      <c r="O461" s="22">
        <f t="shared" si="45"/>
        <v>128548583</v>
      </c>
      <c r="P461" s="22">
        <f t="shared" si="45"/>
        <v>194408684</v>
      </c>
      <c r="Q461" s="22">
        <f t="shared" si="45"/>
        <v>215895116</v>
      </c>
      <c r="R461" s="45"/>
      <c r="S461" s="24" t="s">
        <v>381</v>
      </c>
      <c r="T461" s="46"/>
    </row>
    <row r="462" spans="1:20" x14ac:dyDescent="0.3">
      <c r="B462" s="22">
        <f t="shared" si="45"/>
        <v>30817922</v>
      </c>
      <c r="C462" s="22">
        <f t="shared" si="45"/>
        <v>27394918</v>
      </c>
      <c r="D462" s="22">
        <f t="shared" si="45"/>
        <v>33188480</v>
      </c>
      <c r="E462" s="22">
        <f t="shared" si="45"/>
        <v>38982979</v>
      </c>
      <c r="F462" s="22">
        <f t="shared" si="45"/>
        <v>45615209</v>
      </c>
      <c r="G462" s="22">
        <f t="shared" si="45"/>
        <v>51081934</v>
      </c>
      <c r="H462" s="22">
        <f t="shared" si="45"/>
        <v>88945118</v>
      </c>
      <c r="I462" s="22">
        <f t="shared" si="45"/>
        <v>97292252</v>
      </c>
      <c r="J462" s="22">
        <f t="shared" si="45"/>
        <v>109997677</v>
      </c>
      <c r="K462" s="22">
        <f t="shared" si="45"/>
        <v>116133912</v>
      </c>
      <c r="L462" s="22">
        <f t="shared" si="45"/>
        <v>124914898</v>
      </c>
      <c r="M462" s="22">
        <f t="shared" si="45"/>
        <v>138395714</v>
      </c>
      <c r="N462" s="22">
        <f t="shared" si="45"/>
        <v>123101061</v>
      </c>
      <c r="O462" s="22">
        <f t="shared" si="45"/>
        <v>132145662</v>
      </c>
      <c r="P462" s="22">
        <f t="shared" si="45"/>
        <v>208210342</v>
      </c>
      <c r="Q462" s="22" t="str">
        <f t="shared" si="45"/>
        <v/>
      </c>
      <c r="R462" s="45"/>
      <c r="S462" s="24" t="s">
        <v>382</v>
      </c>
    </row>
    <row r="463" spans="1:20" x14ac:dyDescent="0.3">
      <c r="B463" s="22">
        <f t="shared" si="45"/>
        <v>33043923</v>
      </c>
      <c r="C463" s="22">
        <f t="shared" si="45"/>
        <v>28395618</v>
      </c>
      <c r="D463" s="22">
        <f t="shared" si="45"/>
        <v>33285270</v>
      </c>
      <c r="E463" s="22">
        <f t="shared" si="45"/>
        <v>40046338</v>
      </c>
      <c r="F463" s="22">
        <f t="shared" si="45"/>
        <v>48503536</v>
      </c>
      <c r="G463" s="22">
        <f t="shared" si="45"/>
        <v>82350552</v>
      </c>
      <c r="H463" s="22">
        <f t="shared" si="45"/>
        <v>87672418</v>
      </c>
      <c r="I463" s="22">
        <f t="shared" si="45"/>
        <v>96363864</v>
      </c>
      <c r="J463" s="22">
        <f t="shared" si="45"/>
        <v>108642041</v>
      </c>
      <c r="K463" s="22">
        <f t="shared" si="45"/>
        <v>118241828</v>
      </c>
      <c r="L463" s="22">
        <f t="shared" si="45"/>
        <v>125482337</v>
      </c>
      <c r="M463" s="22">
        <f t="shared" si="45"/>
        <v>135762706</v>
      </c>
      <c r="N463" s="22">
        <f t="shared" si="45"/>
        <v>129990020</v>
      </c>
      <c r="O463" s="22">
        <f t="shared" si="45"/>
        <v>125286925</v>
      </c>
      <c r="P463" s="22">
        <f t="shared" si="45"/>
        <v>207616873</v>
      </c>
      <c r="Q463" s="22" t="str">
        <f t="shared" si="45"/>
        <v/>
      </c>
      <c r="R463" s="45"/>
      <c r="S463" s="24" t="s">
        <v>383</v>
      </c>
    </row>
    <row r="464" spans="1:20" x14ac:dyDescent="0.3">
      <c r="B464" s="47">
        <f t="shared" si="45"/>
        <v>28770180</v>
      </c>
      <c r="C464" s="47">
        <f t="shared" si="45"/>
        <v>30668553.719999999</v>
      </c>
      <c r="D464" s="47">
        <f t="shared" si="45"/>
        <v>36498116.479999997</v>
      </c>
      <c r="E464" s="47">
        <f t="shared" si="45"/>
        <v>39160084.920000002</v>
      </c>
      <c r="F464" s="47">
        <f t="shared" si="45"/>
        <v>51568839.490000002</v>
      </c>
      <c r="G464" s="47">
        <f t="shared" si="45"/>
        <v>88413932.790000007</v>
      </c>
      <c r="H464" s="47">
        <f t="shared" si="45"/>
        <v>94990804.730000004</v>
      </c>
      <c r="I464" s="47">
        <f t="shared" si="45"/>
        <v>102607555.26000001</v>
      </c>
      <c r="J464" s="47">
        <f t="shared" si="45"/>
        <v>111103385.91</v>
      </c>
      <c r="K464" s="47">
        <f t="shared" si="45"/>
        <v>123364653.17</v>
      </c>
      <c r="L464" s="47">
        <f t="shared" si="45"/>
        <v>134503438.96000001</v>
      </c>
      <c r="M464" s="47">
        <f t="shared" si="45"/>
        <v>142510625.53999999</v>
      </c>
      <c r="N464" s="47">
        <f t="shared" si="45"/>
        <v>131822726.40000001</v>
      </c>
      <c r="O464" s="47">
        <f t="shared" si="45"/>
        <v>179226117.40000001</v>
      </c>
      <c r="P464" s="47">
        <f t="shared" si="45"/>
        <v>218862876.47999999</v>
      </c>
      <c r="Q464" s="47" t="str">
        <f t="shared" si="45"/>
        <v/>
      </c>
      <c r="R464" s="45"/>
      <c r="S464" s="24" t="s">
        <v>390</v>
      </c>
    </row>
    <row r="465" spans="1:19" x14ac:dyDescent="0.3">
      <c r="B465" s="48">
        <f>SUM(B461:B464)</f>
        <v>124082711</v>
      </c>
      <c r="C465" s="48">
        <f t="shared" ref="C465:M465" si="46">SUM(C461:C464)</f>
        <v>112376923.72</v>
      </c>
      <c r="D465" s="48">
        <f t="shared" si="46"/>
        <v>134953814.47999999</v>
      </c>
      <c r="E465" s="48">
        <f t="shared" si="46"/>
        <v>155359866.92000002</v>
      </c>
      <c r="F465" s="48">
        <f t="shared" si="46"/>
        <v>188702047.49000001</v>
      </c>
      <c r="G465" s="48">
        <f t="shared" si="46"/>
        <v>272285532.79000002</v>
      </c>
      <c r="H465" s="48">
        <f t="shared" si="46"/>
        <v>357766357.73000002</v>
      </c>
      <c r="I465" s="48">
        <f t="shared" si="46"/>
        <v>391817323.25999999</v>
      </c>
      <c r="J465" s="48">
        <f t="shared" si="46"/>
        <v>434711870.90999997</v>
      </c>
      <c r="K465" s="48">
        <f t="shared" si="46"/>
        <v>471069225.17000002</v>
      </c>
      <c r="L465" s="48">
        <f t="shared" si="46"/>
        <v>508552476.96000004</v>
      </c>
      <c r="M465" s="48">
        <f t="shared" si="46"/>
        <v>550986713.53999996</v>
      </c>
      <c r="N465" s="48">
        <f>IF(N462="",N461*4,IF(N463="",(N462+N461)*2,IF(N464="",((N463+N462+N461)/3)*4,SUM(N461:N464))))</f>
        <v>525884319.39999998</v>
      </c>
      <c r="O465" s="48">
        <f>IF(O462="",O461*4,IF(O463="",(O462+O461)*2,IF(O464="",((O463+O462+O461)/3)*4,SUM(O461:O464))))</f>
        <v>565207287.39999998</v>
      </c>
      <c r="P465" s="48">
        <f>IF(P462="",P461*4,IF(P463="",(P462+P461)*2,IF(P464="",((P463+P462+P461)/3)*4,SUM(P461:P464))))</f>
        <v>829098775.48000002</v>
      </c>
      <c r="Q465" s="48">
        <f>IF(Q462="",Q461*4,IF(Q463="",(Q462+Q461)*2,IF(Q464="",((Q463+Q462+Q461)/3)*4,SUM(Q461:Q464))))</f>
        <v>863580464</v>
      </c>
      <c r="R465" s="19"/>
      <c r="S465" s="24" t="s">
        <v>384</v>
      </c>
    </row>
    <row r="466" spans="1:19" s="39" customFormat="1" x14ac:dyDescent="0.3">
      <c r="A466" s="36"/>
      <c r="B466" s="49"/>
      <c r="C466" s="50">
        <f t="shared" ref="C466:M466" si="47">C465/B465-1</f>
        <v>-9.4338584204531117E-2</v>
      </c>
      <c r="D466" s="50">
        <f t="shared" si="47"/>
        <v>0.20090326387873825</v>
      </c>
      <c r="E466" s="50">
        <f t="shared" si="47"/>
        <v>0.15120767440793004</v>
      </c>
      <c r="F466" s="50">
        <f t="shared" si="47"/>
        <v>0.21461257164418779</v>
      </c>
      <c r="G466" s="50">
        <f t="shared" si="47"/>
        <v>0.44293894216717167</v>
      </c>
      <c r="H466" s="50">
        <f t="shared" si="47"/>
        <v>0.31393818123244555</v>
      </c>
      <c r="I466" s="50">
        <f t="shared" si="47"/>
        <v>9.5176544116810646E-2</v>
      </c>
      <c r="J466" s="50">
        <f t="shared" si="47"/>
        <v>0.10947588353957549</v>
      </c>
      <c r="K466" s="50">
        <f t="shared" si="47"/>
        <v>8.3635522038751242E-2</v>
      </c>
      <c r="L466" s="50">
        <f t="shared" si="47"/>
        <v>7.9570580685828229E-2</v>
      </c>
      <c r="M466" s="50">
        <f t="shared" si="47"/>
        <v>8.3441215022019399E-2</v>
      </c>
      <c r="N466" s="25">
        <f>N465/M465-1</f>
        <v>-4.5558982681671578E-2</v>
      </c>
      <c r="O466" s="25">
        <f>O465/N465-1</f>
        <v>7.4774939182185474E-2</v>
      </c>
      <c r="P466" s="25">
        <f>P465/N465-1</f>
        <v>0.57658014299789007</v>
      </c>
      <c r="Q466" s="25">
        <f>Q465/O465-1</f>
        <v>0.52790044157523375</v>
      </c>
      <c r="R466" s="45"/>
      <c r="S466" s="38" t="s">
        <v>391</v>
      </c>
    </row>
    <row r="467" spans="1:19" x14ac:dyDescent="0.3">
      <c r="B467" s="17" t="s">
        <v>246</v>
      </c>
      <c r="C467" s="17"/>
      <c r="D467" s="17"/>
      <c r="E467" s="17"/>
      <c r="F467" s="17"/>
      <c r="G467" s="17"/>
      <c r="H467" s="17"/>
      <c r="I467" s="17"/>
      <c r="J467" s="17"/>
      <c r="K467" s="17"/>
      <c r="L467" s="17"/>
      <c r="M467" s="17"/>
      <c r="N467" s="17"/>
      <c r="O467" s="17"/>
      <c r="P467" s="18"/>
      <c r="Q467" s="18"/>
      <c r="R467" s="19"/>
      <c r="S467" s="24"/>
    </row>
    <row r="468" spans="1:19" x14ac:dyDescent="0.3">
      <c r="B468" s="22">
        <f t="shared" ref="B468:Q471" si="48">IFERROR(VLOOKUP($B$467,$130:$216,MATCH($S468&amp;"/"&amp;B$348,$128:$128,0),FALSE),"")</f>
        <v>1207163</v>
      </c>
      <c r="C468" s="22">
        <f t="shared" si="48"/>
        <v>1307386</v>
      </c>
      <c r="D468" s="22">
        <f t="shared" si="48"/>
        <v>1321883</v>
      </c>
      <c r="E468" s="22">
        <f t="shared" si="48"/>
        <v>1610751</v>
      </c>
      <c r="F468" s="22">
        <f t="shared" si="48"/>
        <v>1492490</v>
      </c>
      <c r="G468" s="22">
        <f t="shared" si="48"/>
        <v>2258403</v>
      </c>
      <c r="H468" s="22">
        <f t="shared" si="48"/>
        <v>2923276</v>
      </c>
      <c r="I468" s="22">
        <f t="shared" si="48"/>
        <v>3162157</v>
      </c>
      <c r="J468" s="22">
        <f t="shared" si="48"/>
        <v>3712618</v>
      </c>
      <c r="K468" s="22">
        <f t="shared" si="48"/>
        <v>4094488</v>
      </c>
      <c r="L468" s="22">
        <f t="shared" si="48"/>
        <v>4339655</v>
      </c>
      <c r="M468" s="22">
        <f t="shared" si="48"/>
        <v>4465610</v>
      </c>
      <c r="N468" s="22">
        <f t="shared" si="48"/>
        <v>4787011</v>
      </c>
      <c r="O468" s="22">
        <f t="shared" si="48"/>
        <v>4790420</v>
      </c>
      <c r="P468" s="22">
        <f t="shared" si="48"/>
        <v>5253129</v>
      </c>
      <c r="Q468" s="22">
        <f t="shared" si="48"/>
        <v>6030717</v>
      </c>
      <c r="R468" s="19"/>
      <c r="S468" s="24" t="s">
        <v>381</v>
      </c>
    </row>
    <row r="469" spans="1:19" x14ac:dyDescent="0.3">
      <c r="B469" s="22">
        <f t="shared" si="48"/>
        <v>1178089</v>
      </c>
      <c r="C469" s="22">
        <f t="shared" si="48"/>
        <v>1145514</v>
      </c>
      <c r="D469" s="22">
        <f t="shared" si="48"/>
        <v>1307115</v>
      </c>
      <c r="E469" s="22">
        <f t="shared" si="48"/>
        <v>1590375</v>
      </c>
      <c r="F469" s="22">
        <f t="shared" si="48"/>
        <v>1934688</v>
      </c>
      <c r="G469" s="22">
        <f t="shared" si="48"/>
        <v>2326848</v>
      </c>
      <c r="H469" s="22">
        <f t="shared" si="48"/>
        <v>3126178</v>
      </c>
      <c r="I469" s="22">
        <f t="shared" si="48"/>
        <v>3333320</v>
      </c>
      <c r="J469" s="22">
        <f t="shared" si="48"/>
        <v>4573992</v>
      </c>
      <c r="K469" s="22">
        <f t="shared" si="48"/>
        <v>4464309</v>
      </c>
      <c r="L469" s="22">
        <f t="shared" si="48"/>
        <v>4701357</v>
      </c>
      <c r="M469" s="22">
        <f t="shared" si="48"/>
        <v>4796823</v>
      </c>
      <c r="N469" s="22">
        <f t="shared" si="48"/>
        <v>4888055</v>
      </c>
      <c r="O469" s="22">
        <f t="shared" si="48"/>
        <v>5224269</v>
      </c>
      <c r="P469" s="22">
        <f t="shared" si="48"/>
        <v>5373915</v>
      </c>
      <c r="Q469" s="22" t="str">
        <f t="shared" si="48"/>
        <v/>
      </c>
      <c r="R469" s="19"/>
      <c r="S469" s="24" t="s">
        <v>382</v>
      </c>
    </row>
    <row r="470" spans="1:19" x14ac:dyDescent="0.3">
      <c r="B470" s="22">
        <f t="shared" si="48"/>
        <v>1107407</v>
      </c>
      <c r="C470" s="22">
        <f t="shared" si="48"/>
        <v>1186110</v>
      </c>
      <c r="D470" s="22">
        <f t="shared" si="48"/>
        <v>1417359</v>
      </c>
      <c r="E470" s="22">
        <f t="shared" si="48"/>
        <v>1595604</v>
      </c>
      <c r="F470" s="22">
        <f t="shared" si="48"/>
        <v>2540123</v>
      </c>
      <c r="G470" s="22">
        <f t="shared" si="48"/>
        <v>3748413</v>
      </c>
      <c r="H470" s="22">
        <f t="shared" si="48"/>
        <v>3338085</v>
      </c>
      <c r="I470" s="22">
        <f t="shared" si="48"/>
        <v>3630498</v>
      </c>
      <c r="J470" s="22">
        <f t="shared" si="48"/>
        <v>4297996</v>
      </c>
      <c r="K470" s="22">
        <f t="shared" si="48"/>
        <v>4923553</v>
      </c>
      <c r="L470" s="22">
        <f t="shared" si="48"/>
        <v>4941596</v>
      </c>
      <c r="M470" s="22">
        <f t="shared" si="48"/>
        <v>5251591</v>
      </c>
      <c r="N470" s="22">
        <f t="shared" si="48"/>
        <v>5466550</v>
      </c>
      <c r="O470" s="22">
        <f t="shared" si="48"/>
        <v>5010617</v>
      </c>
      <c r="P470" s="22">
        <f t="shared" si="48"/>
        <v>6132381</v>
      </c>
      <c r="Q470" s="22" t="str">
        <f t="shared" si="48"/>
        <v/>
      </c>
      <c r="R470" s="19"/>
      <c r="S470" s="24" t="s">
        <v>383</v>
      </c>
    </row>
    <row r="471" spans="1:19" x14ac:dyDescent="0.3">
      <c r="B471" s="47">
        <f t="shared" si="48"/>
        <v>1363006</v>
      </c>
      <c r="C471" s="47">
        <f t="shared" si="48"/>
        <v>1447914.82</v>
      </c>
      <c r="D471" s="47">
        <f t="shared" si="48"/>
        <v>1744138.84</v>
      </c>
      <c r="E471" s="47">
        <f t="shared" si="48"/>
        <v>1066243.72</v>
      </c>
      <c r="F471" s="47">
        <f t="shared" si="48"/>
        <v>2375219</v>
      </c>
      <c r="G471" s="47">
        <f t="shared" si="48"/>
        <v>3500872.29</v>
      </c>
      <c r="H471" s="47">
        <f t="shared" si="48"/>
        <v>3532267.8</v>
      </c>
      <c r="I471" s="47">
        <f t="shared" si="48"/>
        <v>3745277.02</v>
      </c>
      <c r="J471" s="47">
        <f t="shared" si="48"/>
        <v>4335431.79</v>
      </c>
      <c r="K471" s="47">
        <f t="shared" si="48"/>
        <v>4612990.4800000004</v>
      </c>
      <c r="L471" s="47">
        <f t="shared" si="48"/>
        <v>5005008.55</v>
      </c>
      <c r="M471" s="47">
        <f t="shared" si="48"/>
        <v>5296947.2300000004</v>
      </c>
      <c r="N471" s="47">
        <f t="shared" si="48"/>
        <v>5181248.3499999996</v>
      </c>
      <c r="O471" s="47">
        <f t="shared" si="48"/>
        <v>6827948.46</v>
      </c>
      <c r="P471" s="47">
        <f t="shared" si="48"/>
        <v>6463456.8700000001</v>
      </c>
      <c r="Q471" s="47" t="str">
        <f t="shared" si="48"/>
        <v/>
      </c>
      <c r="R471" s="19"/>
      <c r="S471" s="24" t="s">
        <v>390</v>
      </c>
    </row>
    <row r="472" spans="1:19" x14ac:dyDescent="0.3">
      <c r="B472" s="22">
        <f>SUM(B468:B471)</f>
        <v>4855665</v>
      </c>
      <c r="C472" s="51">
        <f t="shared" ref="C472:M472" si="49">SUM(C468:C471)</f>
        <v>5086924.82</v>
      </c>
      <c r="D472" s="51">
        <f t="shared" si="49"/>
        <v>5790495.8399999999</v>
      </c>
      <c r="E472" s="51">
        <f t="shared" si="49"/>
        <v>5862973.7199999997</v>
      </c>
      <c r="F472" s="51">
        <f t="shared" si="49"/>
        <v>8342520</v>
      </c>
      <c r="G472" s="51">
        <f t="shared" si="49"/>
        <v>11834536.289999999</v>
      </c>
      <c r="H472" s="51">
        <f t="shared" si="49"/>
        <v>12919806.800000001</v>
      </c>
      <c r="I472" s="51">
        <f t="shared" si="49"/>
        <v>13871252.02</v>
      </c>
      <c r="J472" s="51">
        <f t="shared" si="49"/>
        <v>16920037.789999999</v>
      </c>
      <c r="K472" s="51">
        <f t="shared" si="49"/>
        <v>18095340.48</v>
      </c>
      <c r="L472" s="51">
        <f t="shared" si="49"/>
        <v>18987616.550000001</v>
      </c>
      <c r="M472" s="51">
        <f t="shared" si="49"/>
        <v>19810971.23</v>
      </c>
      <c r="N472" s="51">
        <f>IF(N469="",N468*4,IF(N470="",(N469+N468)*2,IF(N471="",((N470+N469+N468)/3)*4,SUM(N468:N471))))</f>
        <v>20322864.350000001</v>
      </c>
      <c r="O472" s="51">
        <f>IF(O469="",O468*4,IF(O470="",(O469+O468)*2,IF(O471="",((O470+O469+O468)/3)*4,SUM(O468:O471))))</f>
        <v>21853254.460000001</v>
      </c>
      <c r="P472" s="51">
        <f>IF(P469="",P468*4,IF(P470="",(P469+P468)*2,IF(P471="",((P470+P469+P468)/3)*4,SUM(P468:P471))))</f>
        <v>23222881.870000001</v>
      </c>
      <c r="Q472" s="51">
        <f>IF(Q469="",Q468*4,IF(Q470="",(Q469+Q468)*2,IF(Q471="",((Q470+Q469+Q468)/3)*4,SUM(Q468:Q471))))</f>
        <v>24122868</v>
      </c>
      <c r="R472" s="19"/>
      <c r="S472" s="24" t="s">
        <v>384</v>
      </c>
    </row>
    <row r="473" spans="1:19" x14ac:dyDescent="0.3">
      <c r="B473" s="17" t="s">
        <v>243</v>
      </c>
      <c r="C473" s="17"/>
      <c r="D473" s="17"/>
      <c r="E473" s="17"/>
      <c r="F473" s="17"/>
      <c r="G473" s="17"/>
      <c r="H473" s="17"/>
      <c r="I473" s="17"/>
      <c r="J473" s="17"/>
      <c r="K473" s="17"/>
      <c r="L473" s="17"/>
      <c r="M473" s="17"/>
      <c r="N473" s="17"/>
      <c r="O473" s="17"/>
      <c r="P473" s="18"/>
      <c r="Q473" s="18"/>
      <c r="R473" s="19"/>
      <c r="S473" s="24"/>
    </row>
    <row r="474" spans="1:19" x14ac:dyDescent="0.3">
      <c r="B474" s="22">
        <f t="shared" ref="B474:Q477" si="50">IFERROR(VLOOKUP($B$473,$130:$216,MATCH($S474&amp;"/"&amp;B$348,$128:$128,0),FALSE),"")</f>
        <v>64822</v>
      </c>
      <c r="C474" s="22">
        <f t="shared" si="50"/>
        <v>48963</v>
      </c>
      <c r="D474" s="22">
        <f t="shared" si="50"/>
        <v>120957</v>
      </c>
      <c r="E474" s="22">
        <f t="shared" si="50"/>
        <v>74568</v>
      </c>
      <c r="F474" s="22">
        <f t="shared" si="50"/>
        <v>159971</v>
      </c>
      <c r="G474" s="22">
        <f t="shared" si="50"/>
        <v>204422</v>
      </c>
      <c r="H474" s="22">
        <f t="shared" si="50"/>
        <v>67644</v>
      </c>
      <c r="I474" s="22">
        <f t="shared" si="50"/>
        <v>64897</v>
      </c>
      <c r="J474" s="22">
        <f t="shared" si="50"/>
        <v>45562</v>
      </c>
      <c r="K474" s="22">
        <f t="shared" si="50"/>
        <v>84175</v>
      </c>
      <c r="L474" s="22">
        <f t="shared" si="50"/>
        <v>54414</v>
      </c>
      <c r="M474" s="22">
        <f t="shared" si="50"/>
        <v>112436</v>
      </c>
      <c r="N474" s="22">
        <f t="shared" si="50"/>
        <v>42453</v>
      </c>
      <c r="O474" s="22">
        <f t="shared" si="50"/>
        <v>32869</v>
      </c>
      <c r="P474" s="22">
        <f t="shared" si="50"/>
        <v>69338</v>
      </c>
      <c r="Q474" s="22">
        <f t="shared" si="50"/>
        <v>93957</v>
      </c>
      <c r="R474" s="19"/>
      <c r="S474" s="24" t="s">
        <v>381</v>
      </c>
    </row>
    <row r="475" spans="1:19" x14ac:dyDescent="0.3">
      <c r="B475" s="22">
        <f t="shared" si="50"/>
        <v>66239</v>
      </c>
      <c r="C475" s="22">
        <f t="shared" si="50"/>
        <v>32030</v>
      </c>
      <c r="D475" s="22">
        <f t="shared" si="50"/>
        <v>132602</v>
      </c>
      <c r="E475" s="22">
        <f t="shared" si="50"/>
        <v>109225</v>
      </c>
      <c r="F475" s="22">
        <f t="shared" si="50"/>
        <v>181430</v>
      </c>
      <c r="G475" s="22">
        <f t="shared" si="50"/>
        <v>152311</v>
      </c>
      <c r="H475" s="22">
        <f t="shared" si="50"/>
        <v>61344</v>
      </c>
      <c r="I475" s="22">
        <f t="shared" si="50"/>
        <v>50589</v>
      </c>
      <c r="J475" s="22">
        <f t="shared" si="50"/>
        <v>49289</v>
      </c>
      <c r="K475" s="22">
        <f t="shared" si="50"/>
        <v>53717</v>
      </c>
      <c r="L475" s="22">
        <f t="shared" si="50"/>
        <v>90025</v>
      </c>
      <c r="M475" s="22">
        <f t="shared" si="50"/>
        <v>74303</v>
      </c>
      <c r="N475" s="22">
        <f t="shared" si="50"/>
        <v>38204</v>
      </c>
      <c r="O475" s="22">
        <f t="shared" si="50"/>
        <v>21512</v>
      </c>
      <c r="P475" s="22">
        <f t="shared" si="50"/>
        <v>71216</v>
      </c>
      <c r="Q475" s="22" t="str">
        <f t="shared" si="50"/>
        <v/>
      </c>
      <c r="R475" s="19"/>
      <c r="S475" s="24" t="s">
        <v>382</v>
      </c>
    </row>
    <row r="476" spans="1:19" x14ac:dyDescent="0.3">
      <c r="B476" s="22">
        <f t="shared" si="50"/>
        <v>68521</v>
      </c>
      <c r="C476" s="22">
        <f t="shared" si="50"/>
        <v>98056</v>
      </c>
      <c r="D476" s="22">
        <f t="shared" si="50"/>
        <v>31459</v>
      </c>
      <c r="E476" s="22">
        <f t="shared" si="50"/>
        <v>120372</v>
      </c>
      <c r="F476" s="22">
        <f t="shared" si="50"/>
        <v>181383</v>
      </c>
      <c r="G476" s="22">
        <f t="shared" si="50"/>
        <v>56740</v>
      </c>
      <c r="H476" s="22">
        <f t="shared" si="50"/>
        <v>54357</v>
      </c>
      <c r="I476" s="22">
        <f t="shared" si="50"/>
        <v>42657</v>
      </c>
      <c r="J476" s="22">
        <f t="shared" si="50"/>
        <v>59447</v>
      </c>
      <c r="K476" s="22">
        <f t="shared" si="50"/>
        <v>45139</v>
      </c>
      <c r="L476" s="22">
        <f t="shared" si="50"/>
        <v>70553</v>
      </c>
      <c r="M476" s="22">
        <f t="shared" si="50"/>
        <v>57951</v>
      </c>
      <c r="N476" s="22">
        <f t="shared" si="50"/>
        <v>32202</v>
      </c>
      <c r="O476" s="22">
        <f t="shared" si="50"/>
        <v>22460</v>
      </c>
      <c r="P476" s="22">
        <f t="shared" si="50"/>
        <v>58900</v>
      </c>
      <c r="Q476" s="22" t="str">
        <f t="shared" si="50"/>
        <v/>
      </c>
      <c r="R476" s="19"/>
      <c r="S476" s="24" t="s">
        <v>383</v>
      </c>
    </row>
    <row r="477" spans="1:19" x14ac:dyDescent="0.3">
      <c r="B477" s="47">
        <f t="shared" si="50"/>
        <v>75066</v>
      </c>
      <c r="C477" s="47">
        <f t="shared" si="50"/>
        <v>117880.13</v>
      </c>
      <c r="D477" s="47">
        <f t="shared" si="50"/>
        <v>54221.64</v>
      </c>
      <c r="E477" s="47">
        <f t="shared" si="50"/>
        <v>146471.91</v>
      </c>
      <c r="F477" s="47">
        <f t="shared" si="50"/>
        <v>209663.48</v>
      </c>
      <c r="G477" s="47">
        <f t="shared" si="50"/>
        <v>65045.48</v>
      </c>
      <c r="H477" s="47">
        <f t="shared" si="50"/>
        <v>54586.32</v>
      </c>
      <c r="I477" s="47">
        <f t="shared" si="50"/>
        <v>46520.29</v>
      </c>
      <c r="J477" s="47">
        <f t="shared" si="50"/>
        <v>75555.539999999994</v>
      </c>
      <c r="K477" s="47">
        <f t="shared" si="50"/>
        <v>55653.120000000003</v>
      </c>
      <c r="L477" s="47">
        <f t="shared" si="50"/>
        <v>64947.82</v>
      </c>
      <c r="M477" s="47">
        <f t="shared" si="50"/>
        <v>50033.760000000002</v>
      </c>
      <c r="N477" s="47">
        <f t="shared" si="50"/>
        <v>43976.25</v>
      </c>
      <c r="O477" s="47">
        <f t="shared" si="50"/>
        <v>52377.23</v>
      </c>
      <c r="P477" s="47">
        <f t="shared" si="50"/>
        <v>84107.49</v>
      </c>
      <c r="Q477" s="47" t="str">
        <f t="shared" si="50"/>
        <v/>
      </c>
      <c r="R477" s="19"/>
      <c r="S477" s="24" t="s">
        <v>390</v>
      </c>
    </row>
    <row r="478" spans="1:19" x14ac:dyDescent="0.3">
      <c r="B478" s="22">
        <f>SUM(B474:B477)</f>
        <v>274648</v>
      </c>
      <c r="C478" s="51">
        <f t="shared" ref="C478:M478" si="51">SUM(C474:C477)</f>
        <v>296929.13</v>
      </c>
      <c r="D478" s="51">
        <f t="shared" si="51"/>
        <v>339239.64</v>
      </c>
      <c r="E478" s="51">
        <f t="shared" si="51"/>
        <v>450636.91000000003</v>
      </c>
      <c r="F478" s="51">
        <f t="shared" si="51"/>
        <v>732447.48</v>
      </c>
      <c r="G478" s="51">
        <f t="shared" si="51"/>
        <v>478518.48</v>
      </c>
      <c r="H478" s="51">
        <f t="shared" si="51"/>
        <v>237931.32</v>
      </c>
      <c r="I478" s="51">
        <f t="shared" si="51"/>
        <v>204663.29</v>
      </c>
      <c r="J478" s="51">
        <f t="shared" si="51"/>
        <v>229853.53999999998</v>
      </c>
      <c r="K478" s="51">
        <f t="shared" si="51"/>
        <v>238684.12</v>
      </c>
      <c r="L478" s="51">
        <f t="shared" si="51"/>
        <v>279939.82</v>
      </c>
      <c r="M478" s="51">
        <f t="shared" si="51"/>
        <v>294723.76</v>
      </c>
      <c r="N478" s="51">
        <f>IF(N475="",N474*4,IF(N476="",(N475+N474)*2,IF(N477="",((N476+N475+N474)/3)*4,SUM(N474:N477))))</f>
        <v>156835.25</v>
      </c>
      <c r="O478" s="51">
        <f>IF(O475="",O474*4,IF(O476="",(O475+O474)*2,IF(O477="",((O476+O475+O474)/3)*4,SUM(O474:O477))))</f>
        <v>129218.23000000001</v>
      </c>
      <c r="P478" s="51">
        <f>IF(P475="",P474*4,IF(P476="",(P475+P474)*2,IF(P477="",((P476+P475+P474)/3)*4,SUM(P474:P477))))</f>
        <v>283561.49</v>
      </c>
      <c r="Q478" s="51">
        <f>IF(Q475="",Q474*4,IF(Q476="",(Q475+Q474)*2,IF(Q477="",((Q476+Q475+Q474)/3)*4,SUM(Q474:Q477))))</f>
        <v>375828</v>
      </c>
      <c r="R478" s="19"/>
      <c r="S478" s="24" t="s">
        <v>384</v>
      </c>
    </row>
    <row r="479" spans="1:19" x14ac:dyDescent="0.3">
      <c r="B479" s="17" t="s">
        <v>256</v>
      </c>
      <c r="C479" s="17"/>
      <c r="D479" s="17"/>
      <c r="E479" s="17"/>
      <c r="F479" s="17"/>
      <c r="G479" s="17"/>
      <c r="H479" s="17"/>
      <c r="I479" s="17"/>
      <c r="J479" s="17"/>
      <c r="K479" s="17"/>
      <c r="L479" s="17"/>
      <c r="M479" s="17"/>
      <c r="N479" s="17"/>
      <c r="O479" s="17"/>
      <c r="P479" s="18"/>
      <c r="Q479" s="18"/>
      <c r="R479" s="19"/>
      <c r="S479" s="24"/>
    </row>
    <row r="480" spans="1:19" x14ac:dyDescent="0.3">
      <c r="B480" s="22">
        <f t="shared" ref="B480:Q483" si="52">IFERROR(VLOOKUP($B$479,$130:$216,MATCH($S480&amp;"/"&amp;B$348,$128:$128,0),FALSE),"")</f>
        <v>0</v>
      </c>
      <c r="C480" s="22">
        <f t="shared" si="52"/>
        <v>0</v>
      </c>
      <c r="D480" s="22">
        <f t="shared" si="52"/>
        <v>0</v>
      </c>
      <c r="E480" s="22">
        <f t="shared" si="52"/>
        <v>0</v>
      </c>
      <c r="F480" s="22">
        <f t="shared" si="52"/>
        <v>0</v>
      </c>
      <c r="G480" s="22">
        <f t="shared" si="52"/>
        <v>0</v>
      </c>
      <c r="H480" s="22">
        <f t="shared" si="52"/>
        <v>0</v>
      </c>
      <c r="I480" s="22">
        <f t="shared" si="52"/>
        <v>0</v>
      </c>
      <c r="J480" s="22">
        <f t="shared" si="52"/>
        <v>0</v>
      </c>
      <c r="K480" s="22">
        <f t="shared" si="52"/>
        <v>0</v>
      </c>
      <c r="L480" s="22">
        <f t="shared" si="52"/>
        <v>0</v>
      </c>
      <c r="M480" s="22">
        <f t="shared" si="52"/>
        <v>0</v>
      </c>
      <c r="N480" s="22">
        <f t="shared" si="52"/>
        <v>0</v>
      </c>
      <c r="O480" s="22">
        <f t="shared" si="52"/>
        <v>35738</v>
      </c>
      <c r="P480" s="22">
        <f t="shared" si="52"/>
        <v>224294</v>
      </c>
      <c r="Q480" s="22">
        <f t="shared" si="52"/>
        <v>192877</v>
      </c>
      <c r="R480" s="19"/>
      <c r="S480" s="24" t="s">
        <v>381</v>
      </c>
    </row>
    <row r="481" spans="2:19" x14ac:dyDescent="0.3">
      <c r="B481" s="22">
        <f t="shared" si="52"/>
        <v>0</v>
      </c>
      <c r="C481" s="22">
        <f t="shared" si="52"/>
        <v>0</v>
      </c>
      <c r="D481" s="22">
        <f t="shared" si="52"/>
        <v>0</v>
      </c>
      <c r="E481" s="22">
        <f t="shared" si="52"/>
        <v>0</v>
      </c>
      <c r="F481" s="22">
        <f t="shared" si="52"/>
        <v>0</v>
      </c>
      <c r="G481" s="22">
        <f t="shared" si="52"/>
        <v>0</v>
      </c>
      <c r="H481" s="22">
        <f t="shared" si="52"/>
        <v>0</v>
      </c>
      <c r="I481" s="22">
        <f t="shared" si="52"/>
        <v>0</v>
      </c>
      <c r="J481" s="22">
        <f t="shared" si="52"/>
        <v>0</v>
      </c>
      <c r="K481" s="22">
        <f t="shared" si="52"/>
        <v>0</v>
      </c>
      <c r="L481" s="22">
        <f t="shared" si="52"/>
        <v>0</v>
      </c>
      <c r="M481" s="22">
        <f t="shared" si="52"/>
        <v>0</v>
      </c>
      <c r="N481" s="22">
        <f t="shared" si="52"/>
        <v>-235</v>
      </c>
      <c r="O481" s="22">
        <f t="shared" si="52"/>
        <v>-129095</v>
      </c>
      <c r="P481" s="22">
        <f t="shared" si="52"/>
        <v>202059</v>
      </c>
      <c r="Q481" s="22" t="str">
        <f t="shared" si="52"/>
        <v/>
      </c>
      <c r="R481" s="19"/>
      <c r="S481" s="24" t="s">
        <v>382</v>
      </c>
    </row>
    <row r="482" spans="2:19" x14ac:dyDescent="0.3">
      <c r="B482" s="22">
        <f t="shared" si="52"/>
        <v>0</v>
      </c>
      <c r="C482" s="22">
        <f t="shared" si="52"/>
        <v>0</v>
      </c>
      <c r="D482" s="22">
        <f t="shared" si="52"/>
        <v>0</v>
      </c>
      <c r="E482" s="22">
        <f t="shared" si="52"/>
        <v>0</v>
      </c>
      <c r="F482" s="22">
        <f t="shared" si="52"/>
        <v>0</v>
      </c>
      <c r="G482" s="22">
        <f t="shared" si="52"/>
        <v>0</v>
      </c>
      <c r="H482" s="22">
        <f t="shared" si="52"/>
        <v>0</v>
      </c>
      <c r="I482" s="22">
        <f t="shared" si="52"/>
        <v>0</v>
      </c>
      <c r="J482" s="22">
        <f t="shared" si="52"/>
        <v>0</v>
      </c>
      <c r="K482" s="22">
        <f t="shared" si="52"/>
        <v>0</v>
      </c>
      <c r="L482" s="22">
        <f t="shared" si="52"/>
        <v>0</v>
      </c>
      <c r="M482" s="22">
        <f t="shared" si="52"/>
        <v>0</v>
      </c>
      <c r="N482" s="22">
        <f t="shared" si="52"/>
        <v>-523</v>
      </c>
      <c r="O482" s="22">
        <f t="shared" si="52"/>
        <v>-281627</v>
      </c>
      <c r="P482" s="22">
        <f t="shared" si="52"/>
        <v>229662</v>
      </c>
      <c r="Q482" s="22" t="str">
        <f t="shared" si="52"/>
        <v/>
      </c>
      <c r="R482" s="19"/>
      <c r="S482" s="24" t="s">
        <v>383</v>
      </c>
    </row>
    <row r="483" spans="2:19" x14ac:dyDescent="0.3">
      <c r="B483" s="47">
        <f t="shared" si="52"/>
        <v>0</v>
      </c>
      <c r="C483" s="47">
        <f t="shared" si="52"/>
        <v>0</v>
      </c>
      <c r="D483" s="47">
        <f t="shared" si="52"/>
        <v>0</v>
      </c>
      <c r="E483" s="47">
        <f t="shared" si="52"/>
        <v>0</v>
      </c>
      <c r="F483" s="47">
        <f t="shared" si="52"/>
        <v>0</v>
      </c>
      <c r="G483" s="47">
        <f t="shared" si="52"/>
        <v>0</v>
      </c>
      <c r="H483" s="47">
        <f t="shared" si="52"/>
        <v>0</v>
      </c>
      <c r="I483" s="47">
        <f t="shared" si="52"/>
        <v>0</v>
      </c>
      <c r="J483" s="47">
        <f t="shared" si="52"/>
        <v>0</v>
      </c>
      <c r="K483" s="47">
        <f t="shared" si="52"/>
        <v>0</v>
      </c>
      <c r="L483" s="47">
        <f t="shared" si="52"/>
        <v>0</v>
      </c>
      <c r="M483" s="47">
        <f t="shared" si="52"/>
        <v>0</v>
      </c>
      <c r="N483" s="47">
        <f t="shared" si="52"/>
        <v>-62657.21</v>
      </c>
      <c r="O483" s="47">
        <f t="shared" si="52"/>
        <v>148509.70000000001</v>
      </c>
      <c r="P483" s="47">
        <f t="shared" si="52"/>
        <v>175408.39</v>
      </c>
      <c r="Q483" s="47" t="str">
        <f t="shared" si="52"/>
        <v/>
      </c>
      <c r="R483" s="19"/>
      <c r="S483" s="24" t="s">
        <v>390</v>
      </c>
    </row>
    <row r="484" spans="2:19" x14ac:dyDescent="0.3">
      <c r="B484" s="22">
        <f>SUM(B480:B483)</f>
        <v>0</v>
      </c>
      <c r="C484" s="51">
        <f t="shared" ref="C484:M484" si="53">SUM(C480:C483)</f>
        <v>0</v>
      </c>
      <c r="D484" s="51">
        <f t="shared" si="53"/>
        <v>0</v>
      </c>
      <c r="E484" s="51">
        <f t="shared" si="53"/>
        <v>0</v>
      </c>
      <c r="F484" s="51">
        <f t="shared" si="53"/>
        <v>0</v>
      </c>
      <c r="G484" s="51">
        <f t="shared" si="53"/>
        <v>0</v>
      </c>
      <c r="H484" s="51">
        <f t="shared" si="53"/>
        <v>0</v>
      </c>
      <c r="I484" s="51">
        <f t="shared" si="53"/>
        <v>0</v>
      </c>
      <c r="J484" s="51">
        <f t="shared" si="53"/>
        <v>0</v>
      </c>
      <c r="K484" s="51">
        <f t="shared" si="53"/>
        <v>0</v>
      </c>
      <c r="L484" s="51">
        <f t="shared" si="53"/>
        <v>0</v>
      </c>
      <c r="M484" s="51">
        <f t="shared" si="53"/>
        <v>0</v>
      </c>
      <c r="N484" s="51">
        <f>IF(N481="",N480*4,IF(N482="",(N481+N480)*2,IF(N483="",((N482+N481+N480)/3)*4,SUM(N480:N483))))</f>
        <v>-63415.21</v>
      </c>
      <c r="O484" s="51">
        <f>IF(O481="",O480*4,IF(O482="",(O481+O480)*2,IF(O483="",((O482+O481+O480)/3)*4,SUM(O480:O483))))</f>
        <v>-226474.3</v>
      </c>
      <c r="P484" s="51">
        <f>IF(P481="",P480*4,IF(P482="",(P481+P480)*2,IF(P483="",((P482+P481+P480)/3)*4,SUM(P480:P483))))</f>
        <v>831423.39</v>
      </c>
      <c r="Q484" s="51">
        <f>IF(Q481="",Q480*4,IF(Q482="",(Q481+Q480)*2,IF(Q483="",((Q482+Q481+Q480)/3)*4,SUM(Q480:Q483))))</f>
        <v>771508</v>
      </c>
      <c r="R484" s="19"/>
      <c r="S484" s="24" t="s">
        <v>384</v>
      </c>
    </row>
    <row r="485" spans="2:19" x14ac:dyDescent="0.3">
      <c r="B485" s="17" t="s">
        <v>257</v>
      </c>
      <c r="C485" s="17"/>
      <c r="D485" s="17"/>
      <c r="E485" s="17"/>
      <c r="F485" s="17"/>
      <c r="G485" s="17"/>
      <c r="H485" s="17"/>
      <c r="I485" s="17"/>
      <c r="J485" s="17"/>
      <c r="K485" s="17"/>
      <c r="L485" s="17"/>
      <c r="M485" s="17"/>
      <c r="N485" s="17"/>
      <c r="O485" s="17"/>
      <c r="P485" s="18"/>
      <c r="Q485" s="18"/>
      <c r="R485" s="19"/>
      <c r="S485" s="24"/>
    </row>
    <row r="486" spans="2:19" x14ac:dyDescent="0.3">
      <c r="B486" s="22">
        <f t="shared" ref="B486:Q489" si="54">IFERROR(VLOOKUP($B$485,$130:$216,MATCH($S486&amp;"/"&amp;B$348,$128:$128,0),FALSE),"")</f>
        <v>137694</v>
      </c>
      <c r="C486" s="22">
        <f t="shared" si="54"/>
        <v>2294</v>
      </c>
      <c r="D486" s="22">
        <f t="shared" si="54"/>
        <v>-9258</v>
      </c>
      <c r="E486" s="22">
        <f t="shared" si="54"/>
        <v>45073</v>
      </c>
      <c r="F486" s="22">
        <f t="shared" si="54"/>
        <v>7524</v>
      </c>
      <c r="G486" s="22">
        <f t="shared" si="54"/>
        <v>3055</v>
      </c>
      <c r="H486" s="22">
        <f t="shared" si="54"/>
        <v>176962</v>
      </c>
      <c r="I486" s="22">
        <f t="shared" si="54"/>
        <v>-19335</v>
      </c>
      <c r="J486" s="22">
        <f t="shared" si="54"/>
        <v>58587</v>
      </c>
      <c r="K486" s="22">
        <f t="shared" si="54"/>
        <v>5036</v>
      </c>
      <c r="L486" s="22">
        <f t="shared" si="54"/>
        <v>-6799</v>
      </c>
      <c r="M486" s="22">
        <f t="shared" si="54"/>
        <v>-2012</v>
      </c>
      <c r="N486" s="22">
        <f t="shared" si="54"/>
        <v>55990</v>
      </c>
      <c r="O486" s="22">
        <f t="shared" si="54"/>
        <v>59449</v>
      </c>
      <c r="P486" s="22">
        <f t="shared" si="54"/>
        <v>-48590</v>
      </c>
      <c r="Q486" s="22">
        <f t="shared" si="54"/>
        <v>351859</v>
      </c>
      <c r="R486" s="19"/>
      <c r="S486" s="24" t="s">
        <v>381</v>
      </c>
    </row>
    <row r="487" spans="2:19" x14ac:dyDescent="0.3">
      <c r="B487" s="22">
        <f t="shared" si="54"/>
        <v>76014</v>
      </c>
      <c r="C487" s="22">
        <f t="shared" si="54"/>
        <v>-4873</v>
      </c>
      <c r="D487" s="22">
        <f t="shared" si="54"/>
        <v>-14876</v>
      </c>
      <c r="E487" s="22">
        <f t="shared" si="54"/>
        <v>57863</v>
      </c>
      <c r="F487" s="22">
        <f t="shared" si="54"/>
        <v>-28559</v>
      </c>
      <c r="G487" s="22">
        <f t="shared" si="54"/>
        <v>37253</v>
      </c>
      <c r="H487" s="22">
        <f t="shared" si="54"/>
        <v>1262</v>
      </c>
      <c r="I487" s="22">
        <f t="shared" si="54"/>
        <v>-36122</v>
      </c>
      <c r="J487" s="22">
        <f t="shared" si="54"/>
        <v>7685</v>
      </c>
      <c r="K487" s="22">
        <f t="shared" si="54"/>
        <v>-18376</v>
      </c>
      <c r="L487" s="22">
        <f t="shared" si="54"/>
        <v>-3933</v>
      </c>
      <c r="M487" s="22">
        <f t="shared" si="54"/>
        <v>58902</v>
      </c>
      <c r="N487" s="22">
        <f t="shared" si="54"/>
        <v>-2482</v>
      </c>
      <c r="O487" s="22">
        <f t="shared" si="54"/>
        <v>283552</v>
      </c>
      <c r="P487" s="22">
        <f t="shared" si="54"/>
        <v>-58638</v>
      </c>
      <c r="Q487" s="22" t="str">
        <f t="shared" si="54"/>
        <v/>
      </c>
      <c r="R487" s="19"/>
      <c r="S487" s="24" t="s">
        <v>382</v>
      </c>
    </row>
    <row r="488" spans="2:19" x14ac:dyDescent="0.3">
      <c r="B488" s="22">
        <f t="shared" si="54"/>
        <v>23427</v>
      </c>
      <c r="C488" s="22">
        <f t="shared" si="54"/>
        <v>138</v>
      </c>
      <c r="D488" s="22">
        <f t="shared" si="54"/>
        <v>8351</v>
      </c>
      <c r="E488" s="22">
        <f t="shared" si="54"/>
        <v>53625</v>
      </c>
      <c r="F488" s="22">
        <f t="shared" si="54"/>
        <v>41999</v>
      </c>
      <c r="G488" s="22">
        <f t="shared" si="54"/>
        <v>-391277</v>
      </c>
      <c r="H488" s="22">
        <f t="shared" si="54"/>
        <v>236946</v>
      </c>
      <c r="I488" s="22">
        <f t="shared" si="54"/>
        <v>25535</v>
      </c>
      <c r="J488" s="22">
        <f t="shared" si="54"/>
        <v>28142</v>
      </c>
      <c r="K488" s="22">
        <f t="shared" si="54"/>
        <v>4550</v>
      </c>
      <c r="L488" s="22">
        <f t="shared" si="54"/>
        <v>57790</v>
      </c>
      <c r="M488" s="22">
        <f t="shared" si="54"/>
        <v>-22214</v>
      </c>
      <c r="N488" s="22">
        <f t="shared" si="54"/>
        <v>11306</v>
      </c>
      <c r="O488" s="22">
        <f t="shared" si="54"/>
        <v>23564</v>
      </c>
      <c r="P488" s="22">
        <f t="shared" si="54"/>
        <v>-132609</v>
      </c>
      <c r="Q488" s="22" t="str">
        <f t="shared" si="54"/>
        <v/>
      </c>
      <c r="R488" s="19"/>
      <c r="S488" s="24" t="s">
        <v>383</v>
      </c>
    </row>
    <row r="489" spans="2:19" x14ac:dyDescent="0.3">
      <c r="B489" s="47">
        <f t="shared" si="54"/>
        <v>4301</v>
      </c>
      <c r="C489" s="47">
        <f t="shared" si="54"/>
        <v>-3582.48</v>
      </c>
      <c r="D489" s="47">
        <f t="shared" si="54"/>
        <v>-90825.25</v>
      </c>
      <c r="E489" s="47">
        <f t="shared" si="54"/>
        <v>59743.49</v>
      </c>
      <c r="F489" s="47">
        <f t="shared" si="54"/>
        <v>17623.25</v>
      </c>
      <c r="G489" s="47">
        <f t="shared" si="54"/>
        <v>-146982.76</v>
      </c>
      <c r="H489" s="47">
        <f t="shared" si="54"/>
        <v>-38190.019999999997</v>
      </c>
      <c r="I489" s="47">
        <f t="shared" si="54"/>
        <v>25740.9</v>
      </c>
      <c r="J489" s="47">
        <f t="shared" si="54"/>
        <v>-17328.46</v>
      </c>
      <c r="K489" s="47">
        <f t="shared" si="54"/>
        <v>8250.56</v>
      </c>
      <c r="L489" s="47">
        <f t="shared" si="54"/>
        <v>-7339.96</v>
      </c>
      <c r="M489" s="47">
        <f t="shared" si="54"/>
        <v>68901.240000000005</v>
      </c>
      <c r="N489" s="47">
        <f t="shared" si="54"/>
        <v>161162.67000000001</v>
      </c>
      <c r="O489" s="47">
        <f t="shared" si="54"/>
        <v>6754927.5099999998</v>
      </c>
      <c r="P489" s="47">
        <f t="shared" si="54"/>
        <v>230521.3</v>
      </c>
      <c r="Q489" s="47" t="str">
        <f t="shared" si="54"/>
        <v/>
      </c>
      <c r="R489" s="19"/>
      <c r="S489" s="24" t="s">
        <v>390</v>
      </c>
    </row>
    <row r="490" spans="2:19" x14ac:dyDescent="0.3">
      <c r="B490" s="22">
        <f>SUM(B486:B489)</f>
        <v>241436</v>
      </c>
      <c r="C490" s="51">
        <f t="shared" ref="C490:M490" si="55">SUM(C486:C489)</f>
        <v>-6023.48</v>
      </c>
      <c r="D490" s="51">
        <f t="shared" si="55"/>
        <v>-106608.25</v>
      </c>
      <c r="E490" s="51">
        <f t="shared" si="55"/>
        <v>216304.49</v>
      </c>
      <c r="F490" s="51">
        <f t="shared" si="55"/>
        <v>38587.25</v>
      </c>
      <c r="G490" s="51">
        <f t="shared" si="55"/>
        <v>-497951.76</v>
      </c>
      <c r="H490" s="51">
        <f t="shared" si="55"/>
        <v>376979.98</v>
      </c>
      <c r="I490" s="51">
        <f t="shared" si="55"/>
        <v>-4181.0999999999985</v>
      </c>
      <c r="J490" s="51">
        <f t="shared" si="55"/>
        <v>77085.540000000008</v>
      </c>
      <c r="K490" s="51">
        <f t="shared" si="55"/>
        <v>-539.44000000000051</v>
      </c>
      <c r="L490" s="51">
        <f t="shared" si="55"/>
        <v>39718.04</v>
      </c>
      <c r="M490" s="51">
        <f t="shared" si="55"/>
        <v>103577.24</v>
      </c>
      <c r="N490" s="51">
        <f>IF(N487="",N486*4,IF(N488="",(N487+N486)*2,IF(N489="",((N488+N487+N486)/3)*4,SUM(N486:N489))))</f>
        <v>225976.67</v>
      </c>
      <c r="O490" s="51">
        <f>IF(O487="",O486*4,IF(O488="",(O487+O486)*2,IF(O489="",((O488+O487+O486)/3)*4,SUM(O486:O489))))</f>
        <v>7121492.5099999998</v>
      </c>
      <c r="P490" s="51">
        <f>IF(P487="",P486*4,IF(P488="",(P487+P486)*2,IF(P489="",((P488+P487+P486)/3)*4,SUM(P486:P489))))</f>
        <v>-9315.7000000000116</v>
      </c>
      <c r="Q490" s="51">
        <f>IF(Q487="",Q486*4,IF(Q488="",(Q487+Q486)*2,IF(Q489="",((Q488+Q487+Q486)/3)*4,SUM(Q486:Q489))))</f>
        <v>1407436</v>
      </c>
      <c r="R490" s="19"/>
      <c r="S490" s="24" t="s">
        <v>384</v>
      </c>
    </row>
    <row r="491" spans="2:19" s="52" customFormat="1" x14ac:dyDescent="0.3">
      <c r="B491" s="17" t="s">
        <v>247</v>
      </c>
      <c r="C491" s="17"/>
      <c r="D491" s="17"/>
      <c r="E491" s="17"/>
      <c r="F491" s="17"/>
      <c r="G491" s="17"/>
      <c r="H491" s="17"/>
      <c r="I491" s="17"/>
      <c r="J491" s="17"/>
      <c r="K491" s="17"/>
      <c r="L491" s="17"/>
      <c r="M491" s="17"/>
      <c r="N491" s="17"/>
      <c r="O491" s="17"/>
      <c r="P491" s="18"/>
      <c r="Q491" s="18"/>
      <c r="R491" s="19"/>
      <c r="S491" s="24"/>
    </row>
    <row r="492" spans="2:19" s="52" customFormat="1" x14ac:dyDescent="0.3">
      <c r="B492" s="22">
        <f t="shared" ref="B492:Q495" si="56">IFERROR(VLOOKUP($B$491,$130:$216,MATCH($S492&amp;"/"&amp;B$348,$128:$128,0),FALSE),"")</f>
        <v>32722671</v>
      </c>
      <c r="C492" s="22">
        <f t="shared" si="56"/>
        <v>27274183</v>
      </c>
      <c r="D492" s="22">
        <f t="shared" si="56"/>
        <v>33424788</v>
      </c>
      <c r="E492" s="22">
        <f t="shared" si="56"/>
        <v>38855784</v>
      </c>
      <c r="F492" s="22">
        <f t="shared" si="56"/>
        <v>44666924</v>
      </c>
      <c r="G492" s="22">
        <f t="shared" si="56"/>
        <v>52901939</v>
      </c>
      <c r="H492" s="22">
        <f>IFERROR(VLOOKUP($B$491,$130:$216,MATCH($S492&amp;"/"&amp;H$348,$128:$128,0),FALSE),"")</f>
        <v>89148937</v>
      </c>
      <c r="I492" s="22">
        <f t="shared" si="56"/>
        <v>98780706</v>
      </c>
      <c r="J492" s="22">
        <f t="shared" si="56"/>
        <v>108726947</v>
      </c>
      <c r="K492" s="22">
        <f t="shared" si="56"/>
        <v>117507495</v>
      </c>
      <c r="L492" s="22">
        <f t="shared" si="56"/>
        <v>128045872</v>
      </c>
      <c r="M492" s="22">
        <f t="shared" si="56"/>
        <v>138895714</v>
      </c>
      <c r="N492" s="22">
        <f t="shared" si="56"/>
        <v>145799976</v>
      </c>
      <c r="O492" s="22">
        <f t="shared" si="56"/>
        <v>133371872</v>
      </c>
      <c r="P492" s="22">
        <f t="shared" si="56"/>
        <v>199731151</v>
      </c>
      <c r="Q492" s="22">
        <f t="shared" si="56"/>
        <v>222019790</v>
      </c>
      <c r="R492" s="19"/>
      <c r="S492" s="24" t="s">
        <v>381</v>
      </c>
    </row>
    <row r="493" spans="2:19" s="52" customFormat="1" x14ac:dyDescent="0.3">
      <c r="B493" s="22">
        <f t="shared" si="56"/>
        <v>32062250</v>
      </c>
      <c r="C493" s="22">
        <f t="shared" si="56"/>
        <v>28572462</v>
      </c>
      <c r="D493" s="22">
        <f t="shared" si="56"/>
        <v>34628197</v>
      </c>
      <c r="E493" s="22">
        <f t="shared" si="56"/>
        <v>40682579</v>
      </c>
      <c r="F493" s="22">
        <f t="shared" si="56"/>
        <v>47731327</v>
      </c>
      <c r="G493" s="22">
        <f t="shared" si="56"/>
        <v>53561093</v>
      </c>
      <c r="H493" s="22">
        <f t="shared" si="56"/>
        <v>92132640</v>
      </c>
      <c r="I493" s="22">
        <f t="shared" si="56"/>
        <v>100676161</v>
      </c>
      <c r="J493" s="22">
        <f t="shared" si="56"/>
        <v>114620958</v>
      </c>
      <c r="K493" s="22">
        <f t="shared" si="56"/>
        <v>120651938</v>
      </c>
      <c r="L493" s="22">
        <f t="shared" si="56"/>
        <v>129706280</v>
      </c>
      <c r="M493" s="22">
        <f t="shared" si="56"/>
        <v>143266840</v>
      </c>
      <c r="N493" s="22">
        <f t="shared" si="56"/>
        <v>128027320</v>
      </c>
      <c r="O493" s="22">
        <f t="shared" si="56"/>
        <v>137391443</v>
      </c>
      <c r="P493" s="22">
        <f t="shared" si="56"/>
        <v>213655473</v>
      </c>
      <c r="Q493" s="22" t="str">
        <f t="shared" si="56"/>
        <v/>
      </c>
      <c r="R493" s="19"/>
      <c r="S493" s="24" t="s">
        <v>382</v>
      </c>
    </row>
    <row r="494" spans="2:19" s="52" customFormat="1" x14ac:dyDescent="0.3">
      <c r="B494" s="22">
        <f t="shared" si="56"/>
        <v>34219851</v>
      </c>
      <c r="C494" s="22">
        <f t="shared" si="56"/>
        <v>29679784</v>
      </c>
      <c r="D494" s="22">
        <f t="shared" si="56"/>
        <v>34734088</v>
      </c>
      <c r="E494" s="22">
        <f t="shared" si="56"/>
        <v>41762314</v>
      </c>
      <c r="F494" s="22">
        <f t="shared" si="56"/>
        <v>51225042</v>
      </c>
      <c r="G494" s="22">
        <f t="shared" si="56"/>
        <v>86155705</v>
      </c>
      <c r="H494" s="22">
        <f t="shared" si="56"/>
        <v>91064860</v>
      </c>
      <c r="I494" s="22">
        <f t="shared" si="56"/>
        <v>100037019</v>
      </c>
      <c r="J494" s="22">
        <f t="shared" si="56"/>
        <v>112999484</v>
      </c>
      <c r="K494" s="22">
        <f t="shared" si="56"/>
        <v>123210520</v>
      </c>
      <c r="L494" s="22">
        <f t="shared" si="56"/>
        <v>130494486</v>
      </c>
      <c r="M494" s="22">
        <f t="shared" si="56"/>
        <v>141072248</v>
      </c>
      <c r="N494" s="22">
        <f t="shared" si="56"/>
        <v>135488772</v>
      </c>
      <c r="O494" s="22">
        <f t="shared" si="56"/>
        <v>130320002</v>
      </c>
      <c r="P494" s="22">
        <f t="shared" si="56"/>
        <v>213808154</v>
      </c>
      <c r="Q494" s="22" t="str">
        <f t="shared" si="56"/>
        <v/>
      </c>
      <c r="R494" s="19"/>
      <c r="S494" s="24" t="s">
        <v>383</v>
      </c>
    </row>
    <row r="495" spans="2:19" s="52" customFormat="1" x14ac:dyDescent="0.3">
      <c r="B495" s="22">
        <f t="shared" si="56"/>
        <v>30208252</v>
      </c>
      <c r="C495" s="22">
        <f t="shared" si="56"/>
        <v>32234348.670000002</v>
      </c>
      <c r="D495" s="22">
        <f t="shared" si="56"/>
        <v>38296476.960000001</v>
      </c>
      <c r="E495" s="22">
        <f t="shared" si="56"/>
        <v>40372800.539999999</v>
      </c>
      <c r="F495" s="22">
        <f t="shared" si="56"/>
        <v>54153721.960000001</v>
      </c>
      <c r="G495" s="22">
        <f t="shared" si="56"/>
        <v>91979850.560000002</v>
      </c>
      <c r="H495" s="22">
        <f t="shared" si="56"/>
        <v>98577658.849999994</v>
      </c>
      <c r="I495" s="22">
        <f t="shared" si="56"/>
        <v>106399352.56999999</v>
      </c>
      <c r="J495" s="22">
        <f t="shared" si="56"/>
        <v>115514373.23999999</v>
      </c>
      <c r="K495" s="22">
        <f t="shared" si="56"/>
        <v>128033296.77</v>
      </c>
      <c r="L495" s="22">
        <f t="shared" si="56"/>
        <v>139573395.33000001</v>
      </c>
      <c r="M495" s="22">
        <f t="shared" si="56"/>
        <v>147857606.53</v>
      </c>
      <c r="N495" s="22">
        <f t="shared" si="56"/>
        <v>137047950.99000001</v>
      </c>
      <c r="O495" s="22">
        <f t="shared" si="56"/>
        <v>186106443.09</v>
      </c>
      <c r="P495" s="22">
        <f t="shared" si="56"/>
        <v>225410440.84</v>
      </c>
      <c r="Q495" s="22" t="str">
        <f t="shared" si="56"/>
        <v/>
      </c>
      <c r="R495" s="19"/>
      <c r="S495" s="24" t="s">
        <v>390</v>
      </c>
    </row>
    <row r="496" spans="2:19" s="52" customFormat="1" x14ac:dyDescent="0.3">
      <c r="B496" s="48">
        <f>SUM(B492:B495)</f>
        <v>129213024</v>
      </c>
      <c r="C496" s="48">
        <f t="shared" ref="C496:M496" si="57">SUM(C492:C495)</f>
        <v>117760777.67</v>
      </c>
      <c r="D496" s="48">
        <f t="shared" si="57"/>
        <v>141083549.96000001</v>
      </c>
      <c r="E496" s="48">
        <f t="shared" si="57"/>
        <v>161673477.53999999</v>
      </c>
      <c r="F496" s="48">
        <f t="shared" si="57"/>
        <v>197777014.96000001</v>
      </c>
      <c r="G496" s="48">
        <f t="shared" si="57"/>
        <v>284598587.56</v>
      </c>
      <c r="H496" s="48">
        <f t="shared" si="57"/>
        <v>370924095.85000002</v>
      </c>
      <c r="I496" s="48">
        <f t="shared" si="57"/>
        <v>405893238.56999999</v>
      </c>
      <c r="J496" s="48">
        <f t="shared" si="57"/>
        <v>451861762.24000001</v>
      </c>
      <c r="K496" s="48">
        <f t="shared" si="57"/>
        <v>489403249.76999998</v>
      </c>
      <c r="L496" s="48">
        <f t="shared" si="57"/>
        <v>527820033.33000004</v>
      </c>
      <c r="M496" s="48">
        <f t="shared" si="57"/>
        <v>571092408.52999997</v>
      </c>
      <c r="N496" s="48">
        <f>IF(N493="",N492*4,IF(N494="",(N493+N492)*2,IF(N495="",((N494+N493+N492)/3)*4,SUM(N492:N495))))</f>
        <v>546364018.99000001</v>
      </c>
      <c r="O496" s="48">
        <f>IF(O493="",O492*4,IF(O494="",(O493+O492)*2,IF(O495="",((O494+O493+O492)/3)*4,SUM(O492:O495))))</f>
        <v>587189760.09000003</v>
      </c>
      <c r="P496" s="48">
        <f>IF(P493="",P492*4,IF(P494="",(P493+P492)*2,IF(P495="",((P494+P493+P492)/3)*4,SUM(P492:P495))))</f>
        <v>852605218.84000003</v>
      </c>
      <c r="Q496" s="48">
        <f>IF(Q493="",Q492*4,IF(Q494="",(Q493+Q492)*2,IF(Q495="",((Q494+Q493+Q492)/3)*4,SUM(Q492:Q495))))</f>
        <v>888079160</v>
      </c>
      <c r="R496" s="19"/>
      <c r="S496" s="24" t="s">
        <v>384</v>
      </c>
    </row>
    <row r="497" spans="1:19" x14ac:dyDescent="0.3">
      <c r="B497" s="30" t="s">
        <v>392</v>
      </c>
      <c r="C497" s="30"/>
      <c r="D497" s="30"/>
      <c r="E497" s="30"/>
      <c r="F497" s="30"/>
      <c r="G497" s="30"/>
      <c r="H497" s="30"/>
      <c r="I497" s="30"/>
      <c r="J497" s="30"/>
      <c r="K497" s="30"/>
      <c r="L497" s="30"/>
      <c r="M497" s="30"/>
      <c r="N497" s="30"/>
      <c r="O497" s="30"/>
      <c r="P497" s="31"/>
      <c r="Q497" s="31"/>
      <c r="R497" s="19"/>
      <c r="S497" s="24"/>
    </row>
    <row r="498" spans="1:19" x14ac:dyDescent="0.3">
      <c r="B498" s="32" t="s">
        <v>249</v>
      </c>
      <c r="C498" s="32"/>
      <c r="D498" s="32"/>
      <c r="E498" s="32"/>
      <c r="F498" s="32"/>
      <c r="G498" s="32"/>
      <c r="H498" s="32"/>
      <c r="I498" s="32"/>
      <c r="J498" s="32"/>
      <c r="K498" s="32"/>
      <c r="L498" s="32"/>
      <c r="M498" s="32"/>
      <c r="N498" s="32"/>
      <c r="O498" s="32"/>
      <c r="P498" s="33"/>
      <c r="Q498" s="33"/>
      <c r="R498" s="19"/>
      <c r="S498" s="24"/>
    </row>
    <row r="499" spans="1:19" x14ac:dyDescent="0.3">
      <c r="B499" s="22">
        <f t="shared" ref="B499:Q502" si="58">IFERROR(VLOOKUP($B$498,$130:$216,MATCH($S499&amp;"/"&amp;B$348,$128:$128,0),FALSE),"")</f>
        <v>24190319</v>
      </c>
      <c r="C499" s="22">
        <f t="shared" si="58"/>
        <v>19129633</v>
      </c>
      <c r="D499" s="22">
        <f t="shared" si="58"/>
        <v>23508220</v>
      </c>
      <c r="E499" s="22">
        <f t="shared" si="58"/>
        <v>27958524</v>
      </c>
      <c r="F499" s="22">
        <f t="shared" si="58"/>
        <v>31966248</v>
      </c>
      <c r="G499" s="22">
        <f t="shared" si="58"/>
        <v>37388877</v>
      </c>
      <c r="H499" s="22">
        <f t="shared" si="58"/>
        <v>68151816</v>
      </c>
      <c r="I499" s="22">
        <f t="shared" si="58"/>
        <v>75124884</v>
      </c>
      <c r="J499" s="22">
        <f t="shared" si="58"/>
        <v>82252728</v>
      </c>
      <c r="K499" s="22">
        <f t="shared" si="58"/>
        <v>88434390</v>
      </c>
      <c r="L499" s="22">
        <f t="shared" si="58"/>
        <v>96214167</v>
      </c>
      <c r="M499" s="22">
        <f t="shared" si="58"/>
        <v>104244085</v>
      </c>
      <c r="N499" s="22">
        <f t="shared" si="58"/>
        <v>109788727</v>
      </c>
      <c r="O499" s="22">
        <f t="shared" si="58"/>
        <v>101269499</v>
      </c>
      <c r="P499" s="22">
        <f t="shared" si="58"/>
        <v>152586691</v>
      </c>
      <c r="Q499" s="22">
        <f t="shared" si="58"/>
        <v>168982593</v>
      </c>
      <c r="R499" s="19"/>
      <c r="S499" s="24" t="s">
        <v>381</v>
      </c>
    </row>
    <row r="500" spans="1:19" x14ac:dyDescent="0.3">
      <c r="B500" s="22">
        <f t="shared" si="58"/>
        <v>23352368</v>
      </c>
      <c r="C500" s="22">
        <f t="shared" si="58"/>
        <v>20099355</v>
      </c>
      <c r="D500" s="22">
        <f t="shared" si="58"/>
        <v>24179394</v>
      </c>
      <c r="E500" s="22">
        <f t="shared" si="58"/>
        <v>29317441</v>
      </c>
      <c r="F500" s="22">
        <f t="shared" si="58"/>
        <v>33724856</v>
      </c>
      <c r="G500" s="22">
        <f t="shared" si="58"/>
        <v>37655206</v>
      </c>
      <c r="H500" s="22">
        <f t="shared" si="58"/>
        <v>70030538</v>
      </c>
      <c r="I500" s="22">
        <f t="shared" si="58"/>
        <v>76134726</v>
      </c>
      <c r="J500" s="22">
        <f t="shared" si="58"/>
        <v>86035371</v>
      </c>
      <c r="K500" s="22">
        <f t="shared" si="58"/>
        <v>90333235</v>
      </c>
      <c r="L500" s="22">
        <f t="shared" si="58"/>
        <v>97508629</v>
      </c>
      <c r="M500" s="22">
        <f t="shared" si="58"/>
        <v>107180802</v>
      </c>
      <c r="N500" s="22">
        <f t="shared" si="58"/>
        <v>96659238</v>
      </c>
      <c r="O500" s="22">
        <f t="shared" si="58"/>
        <v>104082818</v>
      </c>
      <c r="P500" s="22">
        <f t="shared" si="58"/>
        <v>164469840</v>
      </c>
      <c r="Q500" s="22" t="str">
        <f t="shared" si="58"/>
        <v/>
      </c>
      <c r="R500" s="19"/>
      <c r="S500" s="24" t="s">
        <v>382</v>
      </c>
    </row>
    <row r="501" spans="1:19" x14ac:dyDescent="0.3">
      <c r="B501" s="22">
        <f t="shared" si="58"/>
        <v>25160698</v>
      </c>
      <c r="C501" s="22">
        <f t="shared" si="58"/>
        <v>20835831</v>
      </c>
      <c r="D501" s="22">
        <f t="shared" si="58"/>
        <v>24302607</v>
      </c>
      <c r="E501" s="22">
        <f t="shared" si="58"/>
        <v>29934076</v>
      </c>
      <c r="F501" s="22">
        <f t="shared" si="58"/>
        <v>35981672</v>
      </c>
      <c r="G501" s="22">
        <f t="shared" si="58"/>
        <v>65137805</v>
      </c>
      <c r="H501" s="22">
        <f t="shared" si="58"/>
        <v>68841769</v>
      </c>
      <c r="I501" s="22">
        <f t="shared" si="58"/>
        <v>75068073</v>
      </c>
      <c r="J501" s="22">
        <f t="shared" si="58"/>
        <v>84599591</v>
      </c>
      <c r="K501" s="22">
        <f t="shared" si="58"/>
        <v>91742078</v>
      </c>
      <c r="L501" s="22">
        <f t="shared" si="58"/>
        <v>97474391</v>
      </c>
      <c r="M501" s="22">
        <f t="shared" si="58"/>
        <v>104585596</v>
      </c>
      <c r="N501" s="22">
        <f t="shared" si="58"/>
        <v>101422483</v>
      </c>
      <c r="O501" s="22">
        <f t="shared" si="58"/>
        <v>99023321</v>
      </c>
      <c r="P501" s="22">
        <f t="shared" si="58"/>
        <v>162428679</v>
      </c>
      <c r="Q501" s="22" t="str">
        <f t="shared" si="58"/>
        <v/>
      </c>
      <c r="R501" s="19"/>
      <c r="S501" s="24" t="s">
        <v>383</v>
      </c>
    </row>
    <row r="502" spans="1:19" x14ac:dyDescent="0.3">
      <c r="B502" s="47">
        <f t="shared" si="58"/>
        <v>21650557</v>
      </c>
      <c r="C502" s="47">
        <f t="shared" si="58"/>
        <v>22653316.27</v>
      </c>
      <c r="D502" s="47">
        <f t="shared" si="58"/>
        <v>26846817.199999999</v>
      </c>
      <c r="E502" s="47">
        <f t="shared" si="58"/>
        <v>29652526.469999999</v>
      </c>
      <c r="F502" s="47">
        <f t="shared" si="58"/>
        <v>38418391.670000002</v>
      </c>
      <c r="G502" s="47">
        <f t="shared" si="58"/>
        <v>70474869.730000004</v>
      </c>
      <c r="H502" s="47">
        <f t="shared" si="58"/>
        <v>74419302.129999995</v>
      </c>
      <c r="I502" s="47">
        <f t="shared" si="58"/>
        <v>80190984.370000005</v>
      </c>
      <c r="J502" s="47">
        <f t="shared" si="58"/>
        <v>86800357.959999993</v>
      </c>
      <c r="K502" s="47">
        <f t="shared" si="58"/>
        <v>95492591.769999996</v>
      </c>
      <c r="L502" s="47">
        <f t="shared" si="58"/>
        <v>104120052.86</v>
      </c>
      <c r="M502" s="47">
        <f t="shared" si="58"/>
        <v>110138600.89</v>
      </c>
      <c r="N502" s="47">
        <f t="shared" si="58"/>
        <v>103009578.81</v>
      </c>
      <c r="O502" s="47">
        <f t="shared" si="58"/>
        <v>140462806.69999999</v>
      </c>
      <c r="P502" s="47">
        <f t="shared" si="58"/>
        <v>171614504.36000001</v>
      </c>
      <c r="Q502" s="47" t="str">
        <f t="shared" si="58"/>
        <v/>
      </c>
      <c r="R502" s="19"/>
      <c r="S502" s="24" t="s">
        <v>390</v>
      </c>
    </row>
    <row r="503" spans="1:19" x14ac:dyDescent="0.3">
      <c r="B503" s="47">
        <f>SUM(B499:B502)</f>
        <v>94353942</v>
      </c>
      <c r="C503" s="47">
        <f t="shared" ref="C503:M503" si="59">SUM(C499:C502)</f>
        <v>82718135.269999996</v>
      </c>
      <c r="D503" s="47">
        <f t="shared" si="59"/>
        <v>98837038.200000003</v>
      </c>
      <c r="E503" s="47">
        <f t="shared" si="59"/>
        <v>116862567.47</v>
      </c>
      <c r="F503" s="47">
        <f t="shared" si="59"/>
        <v>140091167.67000002</v>
      </c>
      <c r="G503" s="47">
        <f t="shared" si="59"/>
        <v>210656757.73000002</v>
      </c>
      <c r="H503" s="47">
        <f t="shared" si="59"/>
        <v>281443425.13</v>
      </c>
      <c r="I503" s="47">
        <f t="shared" si="59"/>
        <v>306518667.37</v>
      </c>
      <c r="J503" s="47">
        <f t="shared" si="59"/>
        <v>339688047.95999998</v>
      </c>
      <c r="K503" s="47">
        <f t="shared" si="59"/>
        <v>366002294.76999998</v>
      </c>
      <c r="L503" s="47">
        <f t="shared" si="59"/>
        <v>395317239.86000001</v>
      </c>
      <c r="M503" s="47">
        <f t="shared" si="59"/>
        <v>426149083.88999999</v>
      </c>
      <c r="N503" s="47">
        <f>IF(N500="",N499*4,IF(N501="",(N500+N499)*2,IF(N502="",((N501+N500+N499)/3)*4,SUM(N499:N502))))</f>
        <v>410880026.81</v>
      </c>
      <c r="O503" s="47">
        <f>IF(O500="",O499*4,IF(O501="",(O500+O499)*2,IF(O502="",((O501+O500+O499)/3)*4,SUM(O499:O502))))</f>
        <v>444838444.69999999</v>
      </c>
      <c r="P503" s="47">
        <f>IF(P500="",P499*4,IF(P501="",(P500+P499)*2,IF(P502="",((P501+P500+P499)/3)*4,SUM(P499:P502))))</f>
        <v>651099714.36000001</v>
      </c>
      <c r="Q503" s="47">
        <f>IF(Q500="",Q499*4,IF(Q501="",(Q500+Q499)*2,IF(Q502="",((Q501+Q500+Q499)/3)*4,SUM(Q499:Q502))))</f>
        <v>675930372</v>
      </c>
      <c r="R503" s="19"/>
      <c r="S503" s="24" t="s">
        <v>384</v>
      </c>
    </row>
    <row r="504" spans="1:19" x14ac:dyDescent="0.3">
      <c r="B504" s="53">
        <f>B503/B$465</f>
        <v>0.76041167411308408</v>
      </c>
      <c r="C504" s="54">
        <f>C503/C$465</f>
        <v>0.73607759077034107</v>
      </c>
      <c r="D504" s="54">
        <f t="shared" ref="D504:Q504" si="60">D503/D$465</f>
        <v>0.73237676593904311</v>
      </c>
      <c r="E504" s="54">
        <f t="shared" si="60"/>
        <v>0.75220563577192323</v>
      </c>
      <c r="F504" s="54">
        <f t="shared" si="60"/>
        <v>0.74239346914041271</v>
      </c>
      <c r="G504" s="54">
        <f t="shared" si="60"/>
        <v>0.77366122089368905</v>
      </c>
      <c r="H504" s="54">
        <f t="shared" si="60"/>
        <v>0.78666822368580669</v>
      </c>
      <c r="I504" s="54">
        <f t="shared" si="60"/>
        <v>0.78229993717404378</v>
      </c>
      <c r="J504" s="54">
        <f t="shared" si="60"/>
        <v>0.78140964324005513</v>
      </c>
      <c r="K504" s="54">
        <f t="shared" si="60"/>
        <v>0.77696074210306698</v>
      </c>
      <c r="L504" s="54">
        <f t="shared" si="60"/>
        <v>0.77733814654312161</v>
      </c>
      <c r="M504" s="54">
        <f t="shared" si="60"/>
        <v>0.77342896555900864</v>
      </c>
      <c r="N504" s="55">
        <f t="shared" si="60"/>
        <v>0.78131256562049156</v>
      </c>
      <c r="O504" s="55">
        <f t="shared" si="60"/>
        <v>0.78703593286331008</v>
      </c>
      <c r="P504" s="55">
        <f t="shared" si="60"/>
        <v>0.78531018693526733</v>
      </c>
      <c r="Q504" s="55">
        <f t="shared" si="60"/>
        <v>0.78270688161375546</v>
      </c>
      <c r="R504" s="19"/>
      <c r="S504" s="26" t="s">
        <v>385</v>
      </c>
    </row>
    <row r="505" spans="1:19" s="39" customFormat="1" x14ac:dyDescent="0.3">
      <c r="A505" s="36"/>
      <c r="B505" s="49"/>
      <c r="C505" s="25">
        <f t="shared" ref="C505:M505" si="61">C503/B503-1</f>
        <v>-0.12332083306068975</v>
      </c>
      <c r="D505" s="25">
        <f t="shared" si="61"/>
        <v>0.19486540499717919</v>
      </c>
      <c r="E505" s="25">
        <f t="shared" si="61"/>
        <v>0.18237625892355003</v>
      </c>
      <c r="F505" s="25">
        <f t="shared" si="61"/>
        <v>0.19876852531040856</v>
      </c>
      <c r="G505" s="25">
        <f t="shared" si="61"/>
        <v>0.50371191298958218</v>
      </c>
      <c r="H505" s="25">
        <f t="shared" si="61"/>
        <v>0.33602846717468071</v>
      </c>
      <c r="I505" s="25">
        <f t="shared" si="61"/>
        <v>8.9095143112395192E-2</v>
      </c>
      <c r="J505" s="25">
        <f t="shared" si="61"/>
        <v>0.10821324806936161</v>
      </c>
      <c r="K505" s="25">
        <f t="shared" si="61"/>
        <v>7.7465919004305439E-2</v>
      </c>
      <c r="L505" s="25">
        <f t="shared" si="61"/>
        <v>8.0094976203419321E-2</v>
      </c>
      <c r="M505" s="25">
        <f t="shared" si="61"/>
        <v>7.7992662401768609E-2</v>
      </c>
      <c r="N505" s="25">
        <f>N503/M503-1</f>
        <v>-3.5830317739088069E-2</v>
      </c>
      <c r="O505" s="25">
        <f>O503/N503-1</f>
        <v>8.2648013225775863E-2</v>
      </c>
      <c r="P505" s="25">
        <f>P503/N503-1</f>
        <v>0.58464678708046058</v>
      </c>
      <c r="Q505" s="25">
        <f>Q503/O503-1</f>
        <v>0.51949630265398694</v>
      </c>
      <c r="R505" s="45"/>
      <c r="S505" s="38" t="s">
        <v>391</v>
      </c>
    </row>
    <row r="506" spans="1:19" x14ac:dyDescent="0.3">
      <c r="B506" s="40" t="s">
        <v>393</v>
      </c>
      <c r="C506" s="40"/>
      <c r="D506" s="40"/>
      <c r="E506" s="40"/>
      <c r="F506" s="40"/>
      <c r="G506" s="40"/>
      <c r="H506" s="40"/>
      <c r="I506" s="40"/>
      <c r="J506" s="40"/>
      <c r="K506" s="40"/>
      <c r="L506" s="40"/>
      <c r="M506" s="40"/>
      <c r="N506" s="40"/>
      <c r="O506" s="40"/>
      <c r="P506" s="41"/>
      <c r="Q506" s="41"/>
      <c r="R506" s="19"/>
      <c r="S506" s="24"/>
    </row>
    <row r="507" spans="1:19" x14ac:dyDescent="0.3">
      <c r="B507" s="22">
        <f t="shared" ref="B507:Q511" si="62">IFERROR(B461-B499,"")</f>
        <v>7260367</v>
      </c>
      <c r="C507" s="22">
        <f t="shared" si="62"/>
        <v>6788201</v>
      </c>
      <c r="D507" s="22">
        <f t="shared" si="62"/>
        <v>8473728</v>
      </c>
      <c r="E507" s="22">
        <f t="shared" si="62"/>
        <v>9211941</v>
      </c>
      <c r="F507" s="22">
        <f t="shared" si="62"/>
        <v>11048215</v>
      </c>
      <c r="G507" s="22">
        <f t="shared" si="62"/>
        <v>13050237</v>
      </c>
      <c r="H507" s="22">
        <f t="shared" si="62"/>
        <v>18006201</v>
      </c>
      <c r="I507" s="22">
        <f t="shared" si="62"/>
        <v>20428768</v>
      </c>
      <c r="J507" s="22">
        <f t="shared" si="62"/>
        <v>22716039</v>
      </c>
      <c r="K507" s="22">
        <f t="shared" si="62"/>
        <v>24894442</v>
      </c>
      <c r="L507" s="22">
        <f t="shared" si="62"/>
        <v>27437636</v>
      </c>
      <c r="M507" s="22">
        <f t="shared" si="62"/>
        <v>30073583</v>
      </c>
      <c r="N507" s="22">
        <f t="shared" si="62"/>
        <v>31181785</v>
      </c>
      <c r="O507" s="22">
        <f t="shared" si="62"/>
        <v>27279084</v>
      </c>
      <c r="P507" s="22">
        <f t="shared" si="62"/>
        <v>41821993</v>
      </c>
      <c r="Q507" s="22">
        <f t="shared" si="62"/>
        <v>46912523</v>
      </c>
      <c r="R507" s="19"/>
      <c r="S507" s="24" t="s">
        <v>381</v>
      </c>
    </row>
    <row r="508" spans="1:19" x14ac:dyDescent="0.3">
      <c r="B508" s="22">
        <f t="shared" si="62"/>
        <v>7465554</v>
      </c>
      <c r="C508" s="22">
        <f t="shared" si="62"/>
        <v>7295563</v>
      </c>
      <c r="D508" s="22">
        <f t="shared" si="62"/>
        <v>9009086</v>
      </c>
      <c r="E508" s="22">
        <f t="shared" si="62"/>
        <v>9665538</v>
      </c>
      <c r="F508" s="22">
        <f t="shared" si="62"/>
        <v>11890353</v>
      </c>
      <c r="G508" s="22">
        <f t="shared" si="62"/>
        <v>13426728</v>
      </c>
      <c r="H508" s="22">
        <f t="shared" si="62"/>
        <v>18914580</v>
      </c>
      <c r="I508" s="22">
        <f t="shared" si="62"/>
        <v>21157526</v>
      </c>
      <c r="J508" s="22">
        <f t="shared" si="62"/>
        <v>23962306</v>
      </c>
      <c r="K508" s="22">
        <f t="shared" si="62"/>
        <v>25800677</v>
      </c>
      <c r="L508" s="22">
        <f t="shared" si="62"/>
        <v>27406269</v>
      </c>
      <c r="M508" s="22">
        <f t="shared" si="62"/>
        <v>31214912</v>
      </c>
      <c r="N508" s="22">
        <f t="shared" si="62"/>
        <v>26441823</v>
      </c>
      <c r="O508" s="22">
        <f t="shared" si="62"/>
        <v>28062844</v>
      </c>
      <c r="P508" s="22">
        <f t="shared" si="62"/>
        <v>43740502</v>
      </c>
      <c r="Q508" s="22" t="str">
        <f t="shared" si="62"/>
        <v/>
      </c>
      <c r="R508" s="19"/>
      <c r="S508" s="24" t="s">
        <v>382</v>
      </c>
    </row>
    <row r="509" spans="1:19" x14ac:dyDescent="0.3">
      <c r="B509" s="22">
        <f t="shared" si="62"/>
        <v>7883225</v>
      </c>
      <c r="C509" s="22">
        <f t="shared" si="62"/>
        <v>7559787</v>
      </c>
      <c r="D509" s="22">
        <f t="shared" si="62"/>
        <v>8982663</v>
      </c>
      <c r="E509" s="22">
        <f t="shared" si="62"/>
        <v>10112262</v>
      </c>
      <c r="F509" s="22">
        <f t="shared" si="62"/>
        <v>12521864</v>
      </c>
      <c r="G509" s="22">
        <f t="shared" si="62"/>
        <v>17212747</v>
      </c>
      <c r="H509" s="22">
        <f t="shared" si="62"/>
        <v>18830649</v>
      </c>
      <c r="I509" s="22">
        <f t="shared" si="62"/>
        <v>21295791</v>
      </c>
      <c r="J509" s="22">
        <f t="shared" si="62"/>
        <v>24042450</v>
      </c>
      <c r="K509" s="22">
        <f t="shared" si="62"/>
        <v>26499750</v>
      </c>
      <c r="L509" s="22">
        <f t="shared" si="62"/>
        <v>28007946</v>
      </c>
      <c r="M509" s="22">
        <f t="shared" si="62"/>
        <v>31177110</v>
      </c>
      <c r="N509" s="22">
        <f t="shared" si="62"/>
        <v>28567537</v>
      </c>
      <c r="O509" s="22">
        <f t="shared" si="62"/>
        <v>26263604</v>
      </c>
      <c r="P509" s="22">
        <f t="shared" si="62"/>
        <v>45188194</v>
      </c>
      <c r="Q509" s="22" t="str">
        <f t="shared" si="62"/>
        <v/>
      </c>
      <c r="R509" s="19"/>
      <c r="S509" s="24" t="s">
        <v>383</v>
      </c>
    </row>
    <row r="510" spans="1:19" x14ac:dyDescent="0.3">
      <c r="B510" s="47">
        <f t="shared" si="62"/>
        <v>7119623</v>
      </c>
      <c r="C510" s="47">
        <f t="shared" si="62"/>
        <v>8015237.4499999993</v>
      </c>
      <c r="D510" s="47">
        <f t="shared" si="62"/>
        <v>9651299.2799999975</v>
      </c>
      <c r="E510" s="47">
        <f t="shared" si="62"/>
        <v>9507558.450000003</v>
      </c>
      <c r="F510" s="47">
        <f t="shared" si="62"/>
        <v>13150447.82</v>
      </c>
      <c r="G510" s="47">
        <f t="shared" si="62"/>
        <v>17939063.060000002</v>
      </c>
      <c r="H510" s="47">
        <f t="shared" si="62"/>
        <v>20571502.600000009</v>
      </c>
      <c r="I510" s="47">
        <f t="shared" si="62"/>
        <v>22416570.890000001</v>
      </c>
      <c r="J510" s="47">
        <f t="shared" si="62"/>
        <v>24303027.950000003</v>
      </c>
      <c r="K510" s="47">
        <f t="shared" si="62"/>
        <v>27872061.400000006</v>
      </c>
      <c r="L510" s="47">
        <f t="shared" si="62"/>
        <v>30383386.100000009</v>
      </c>
      <c r="M510" s="47">
        <f t="shared" si="62"/>
        <v>32372024.649999991</v>
      </c>
      <c r="N510" s="47">
        <f t="shared" si="62"/>
        <v>28813147.590000004</v>
      </c>
      <c r="O510" s="47">
        <f t="shared" si="62"/>
        <v>38763310.700000018</v>
      </c>
      <c r="P510" s="47">
        <f t="shared" si="62"/>
        <v>47248372.119999975</v>
      </c>
      <c r="Q510" s="47" t="str">
        <f t="shared" si="62"/>
        <v/>
      </c>
      <c r="R510" s="19"/>
      <c r="S510" s="24" t="s">
        <v>390</v>
      </c>
    </row>
    <row r="511" spans="1:19" x14ac:dyDescent="0.3">
      <c r="B511" s="48">
        <f t="shared" si="62"/>
        <v>29728769</v>
      </c>
      <c r="C511" s="48">
        <f t="shared" si="62"/>
        <v>29658788.450000003</v>
      </c>
      <c r="D511" s="48">
        <f t="shared" si="62"/>
        <v>36116776.279999986</v>
      </c>
      <c r="E511" s="48">
        <f t="shared" si="62"/>
        <v>38497299.450000018</v>
      </c>
      <c r="F511" s="48">
        <f t="shared" si="62"/>
        <v>48610879.819999993</v>
      </c>
      <c r="G511" s="48">
        <f t="shared" si="62"/>
        <v>61628775.060000002</v>
      </c>
      <c r="H511" s="48">
        <f t="shared" si="62"/>
        <v>76322932.600000024</v>
      </c>
      <c r="I511" s="48">
        <f t="shared" si="62"/>
        <v>85298655.889999986</v>
      </c>
      <c r="J511" s="48">
        <f t="shared" si="62"/>
        <v>95023822.949999988</v>
      </c>
      <c r="K511" s="48">
        <f t="shared" si="62"/>
        <v>105066930.40000004</v>
      </c>
      <c r="L511" s="48">
        <f t="shared" si="62"/>
        <v>113235237.10000002</v>
      </c>
      <c r="M511" s="48">
        <f t="shared" si="62"/>
        <v>124837629.64999998</v>
      </c>
      <c r="N511" s="48">
        <f t="shared" si="62"/>
        <v>115004292.58999997</v>
      </c>
      <c r="O511" s="48">
        <f t="shared" si="62"/>
        <v>120368842.69999999</v>
      </c>
      <c r="P511" s="48">
        <f t="shared" si="62"/>
        <v>177999061.12</v>
      </c>
      <c r="Q511" s="48">
        <f t="shared" si="62"/>
        <v>187650092</v>
      </c>
      <c r="R511" s="19"/>
      <c r="S511" s="24" t="s">
        <v>384</v>
      </c>
    </row>
    <row r="512" spans="1:19" x14ac:dyDescent="0.3">
      <c r="B512" s="56">
        <f t="shared" ref="B512:Q512" si="63">B511/B$465</f>
        <v>0.23958832588691586</v>
      </c>
      <c r="C512" s="56">
        <f t="shared" si="63"/>
        <v>0.26392240922965893</v>
      </c>
      <c r="D512" s="56">
        <f t="shared" si="63"/>
        <v>0.26762323406095684</v>
      </c>
      <c r="E512" s="56">
        <f t="shared" si="63"/>
        <v>0.24779436422807677</v>
      </c>
      <c r="F512" s="56">
        <f t="shared" si="63"/>
        <v>0.25760653085958729</v>
      </c>
      <c r="G512" s="56">
        <f t="shared" si="63"/>
        <v>0.22633877910631095</v>
      </c>
      <c r="H512" s="56">
        <f t="shared" si="63"/>
        <v>0.21333177631419328</v>
      </c>
      <c r="I512" s="56">
        <f t="shared" si="63"/>
        <v>0.21770006282595619</v>
      </c>
      <c r="J512" s="56">
        <f t="shared" si="63"/>
        <v>0.21859035675994487</v>
      </c>
      <c r="K512" s="56">
        <f t="shared" si="63"/>
        <v>0.22303925789693299</v>
      </c>
      <c r="L512" s="56">
        <f t="shared" si="63"/>
        <v>0.22266185345687833</v>
      </c>
      <c r="M512" s="56">
        <f t="shared" si="63"/>
        <v>0.22657103444099136</v>
      </c>
      <c r="N512" s="56">
        <f t="shared" si="63"/>
        <v>0.21868743437950849</v>
      </c>
      <c r="O512" s="56">
        <f t="shared" si="63"/>
        <v>0.21296406713668992</v>
      </c>
      <c r="P512" s="56">
        <f t="shared" si="63"/>
        <v>0.21468981306473273</v>
      </c>
      <c r="Q512" s="56">
        <f t="shared" si="63"/>
        <v>0.21729311838624454</v>
      </c>
      <c r="R512" s="19"/>
      <c r="S512" s="57" t="s">
        <v>394</v>
      </c>
    </row>
    <row r="513" spans="1:19" s="39" customFormat="1" x14ac:dyDescent="0.3">
      <c r="A513" s="36"/>
      <c r="B513" s="49"/>
      <c r="C513" s="25">
        <f t="shared" ref="C513:M513" si="64">C511/B511-1</f>
        <v>-2.3539672967958225E-3</v>
      </c>
      <c r="D513" s="25">
        <f t="shared" si="64"/>
        <v>0.21774280634851695</v>
      </c>
      <c r="E513" s="25">
        <f t="shared" si="64"/>
        <v>6.5911839737431643E-2</v>
      </c>
      <c r="F513" s="25">
        <f t="shared" si="64"/>
        <v>0.26270882670966089</v>
      </c>
      <c r="G513" s="25">
        <f t="shared" si="64"/>
        <v>0.26779797625971069</v>
      </c>
      <c r="H513" s="25">
        <f t="shared" si="64"/>
        <v>0.23843014120748318</v>
      </c>
      <c r="I513" s="25">
        <f t="shared" si="64"/>
        <v>0.11760191837806766</v>
      </c>
      <c r="J513" s="25">
        <f t="shared" si="64"/>
        <v>0.11401313371855992</v>
      </c>
      <c r="K513" s="25">
        <f t="shared" si="64"/>
        <v>0.10569041676301083</v>
      </c>
      <c r="L513" s="25">
        <f t="shared" si="64"/>
        <v>7.7743840701374411E-2</v>
      </c>
      <c r="M513" s="25">
        <f t="shared" si="64"/>
        <v>0.10246273904786074</v>
      </c>
      <c r="N513" s="25">
        <f>N511/M511-1</f>
        <v>-7.8769014499627699E-2</v>
      </c>
      <c r="O513" s="25">
        <f>O511/N511-1</f>
        <v>4.6646520657494861E-2</v>
      </c>
      <c r="P513" s="25">
        <f>P511/N511-1</f>
        <v>0.54776014974138154</v>
      </c>
      <c r="Q513" s="25">
        <f>Q511/O511-1</f>
        <v>0.55895901124253333</v>
      </c>
      <c r="R513" s="45"/>
      <c r="S513" s="38" t="s">
        <v>391</v>
      </c>
    </row>
    <row r="514" spans="1:19" x14ac:dyDescent="0.3">
      <c r="B514" s="30" t="s">
        <v>395</v>
      </c>
      <c r="C514" s="30"/>
      <c r="D514" s="30"/>
      <c r="E514" s="30"/>
      <c r="F514" s="30"/>
      <c r="G514" s="30"/>
      <c r="H514" s="30"/>
      <c r="I514" s="30"/>
      <c r="J514" s="30"/>
      <c r="K514" s="30"/>
      <c r="L514" s="30"/>
      <c r="M514" s="30"/>
      <c r="N514" s="30"/>
      <c r="O514" s="30"/>
      <c r="P514" s="31"/>
      <c r="Q514" s="31"/>
      <c r="R514" s="19"/>
      <c r="S514" s="3"/>
    </row>
    <row r="515" spans="1:19" x14ac:dyDescent="0.3">
      <c r="B515" s="32" t="s">
        <v>251</v>
      </c>
      <c r="C515" s="32"/>
      <c r="D515" s="32"/>
      <c r="E515" s="32"/>
      <c r="F515" s="32"/>
      <c r="G515" s="32"/>
      <c r="H515" s="32"/>
      <c r="I515" s="32"/>
      <c r="J515" s="32"/>
      <c r="K515" s="32"/>
      <c r="L515" s="32"/>
      <c r="M515" s="32"/>
      <c r="N515" s="32"/>
      <c r="O515" s="32"/>
      <c r="P515" s="33"/>
      <c r="Q515" s="33"/>
      <c r="R515" s="19"/>
      <c r="S515" s="3"/>
    </row>
    <row r="516" spans="1:19" x14ac:dyDescent="0.3">
      <c r="B516" s="22">
        <f t="shared" ref="B516:Q519" si="65">IFERROR(VLOOKUP($B$515,$130:$216,MATCH($S516&amp;"/"&amp;B$348,$128:$128,0),FALSE),"")</f>
        <v>0</v>
      </c>
      <c r="C516" s="22">
        <f t="shared" si="65"/>
        <v>0</v>
      </c>
      <c r="D516" s="22">
        <f t="shared" si="65"/>
        <v>5470380</v>
      </c>
      <c r="E516" s="22">
        <f t="shared" si="65"/>
        <v>6297196</v>
      </c>
      <c r="F516" s="22">
        <f t="shared" si="65"/>
        <v>7492022</v>
      </c>
      <c r="G516" s="22">
        <f t="shared" si="65"/>
        <v>9736244</v>
      </c>
      <c r="H516" s="22">
        <f t="shared" si="65"/>
        <v>12262903</v>
      </c>
      <c r="I516" s="22">
        <f t="shared" si="65"/>
        <v>14153287</v>
      </c>
      <c r="J516" s="22">
        <f t="shared" si="65"/>
        <v>16509115</v>
      </c>
      <c r="K516" s="22">
        <f t="shared" si="65"/>
        <v>17840384</v>
      </c>
      <c r="L516" s="22">
        <f t="shared" si="65"/>
        <v>19838773</v>
      </c>
      <c r="M516" s="22">
        <f t="shared" si="65"/>
        <v>21834905</v>
      </c>
      <c r="N516" s="22">
        <f t="shared" si="65"/>
        <v>22878915</v>
      </c>
      <c r="O516" s="22">
        <f t="shared" si="65"/>
        <v>22111956</v>
      </c>
      <c r="P516" s="22">
        <f t="shared" si="65"/>
        <v>31614785</v>
      </c>
      <c r="Q516" s="22">
        <f t="shared" si="65"/>
        <v>36297666</v>
      </c>
      <c r="R516" s="19"/>
      <c r="S516" s="24" t="s">
        <v>381</v>
      </c>
    </row>
    <row r="517" spans="1:19" x14ac:dyDescent="0.3">
      <c r="B517" s="22">
        <f t="shared" si="65"/>
        <v>0</v>
      </c>
      <c r="C517" s="22">
        <f t="shared" si="65"/>
        <v>4978867</v>
      </c>
      <c r="D517" s="22">
        <f t="shared" si="65"/>
        <v>5829805</v>
      </c>
      <c r="E517" s="22">
        <f t="shared" si="65"/>
        <v>6906899</v>
      </c>
      <c r="F517" s="22">
        <f t="shared" si="65"/>
        <v>8924611</v>
      </c>
      <c r="G517" s="22">
        <f t="shared" si="65"/>
        <v>10551328</v>
      </c>
      <c r="H517" s="22">
        <f t="shared" si="65"/>
        <v>14133158</v>
      </c>
      <c r="I517" s="22">
        <f t="shared" si="65"/>
        <v>15481647</v>
      </c>
      <c r="J517" s="22">
        <f t="shared" si="65"/>
        <v>18435327</v>
      </c>
      <c r="K517" s="22">
        <f t="shared" si="65"/>
        <v>19150619</v>
      </c>
      <c r="L517" s="22">
        <f t="shared" si="65"/>
        <v>20770693</v>
      </c>
      <c r="M517" s="22">
        <f t="shared" si="65"/>
        <v>23869872</v>
      </c>
      <c r="N517" s="22">
        <f t="shared" si="65"/>
        <v>22042799</v>
      </c>
      <c r="O517" s="22">
        <f t="shared" si="65"/>
        <v>23338931</v>
      </c>
      <c r="P517" s="22">
        <f t="shared" si="65"/>
        <v>33640717</v>
      </c>
      <c r="Q517" s="22" t="str">
        <f t="shared" si="65"/>
        <v/>
      </c>
      <c r="R517" s="19"/>
      <c r="S517" s="24" t="s">
        <v>382</v>
      </c>
    </row>
    <row r="518" spans="1:19" x14ac:dyDescent="0.3">
      <c r="B518" s="22">
        <f t="shared" si="65"/>
        <v>0</v>
      </c>
      <c r="C518" s="22">
        <f t="shared" si="65"/>
        <v>5119062</v>
      </c>
      <c r="D518" s="22">
        <f t="shared" si="65"/>
        <v>5997966</v>
      </c>
      <c r="E518" s="22">
        <f t="shared" si="65"/>
        <v>7120128</v>
      </c>
      <c r="F518" s="22">
        <f t="shared" si="65"/>
        <v>9747647</v>
      </c>
      <c r="G518" s="22">
        <f t="shared" si="65"/>
        <v>12773097</v>
      </c>
      <c r="H518" s="22">
        <f t="shared" si="65"/>
        <v>13913869</v>
      </c>
      <c r="I518" s="22">
        <f t="shared" si="65"/>
        <v>15994853</v>
      </c>
      <c r="J518" s="22">
        <f t="shared" si="65"/>
        <v>18063436</v>
      </c>
      <c r="K518" s="22">
        <f t="shared" si="65"/>
        <v>20003348</v>
      </c>
      <c r="L518" s="22">
        <f t="shared" si="65"/>
        <v>21170349</v>
      </c>
      <c r="M518" s="22">
        <f t="shared" si="65"/>
        <v>23638917</v>
      </c>
      <c r="N518" s="22">
        <f t="shared" si="65"/>
        <v>23032080</v>
      </c>
      <c r="O518" s="22">
        <f t="shared" si="65"/>
        <v>22469496</v>
      </c>
      <c r="P518" s="22">
        <f t="shared" si="65"/>
        <v>34573170</v>
      </c>
      <c r="Q518" s="22" t="str">
        <f t="shared" si="65"/>
        <v/>
      </c>
      <c r="R518" s="19"/>
      <c r="S518" s="24" t="s">
        <v>383</v>
      </c>
    </row>
    <row r="519" spans="1:19" x14ac:dyDescent="0.3">
      <c r="B519" s="47">
        <f t="shared" si="65"/>
        <v>0</v>
      </c>
      <c r="C519" s="47">
        <f t="shared" si="65"/>
        <v>5825006.0199999996</v>
      </c>
      <c r="D519" s="47">
        <f t="shared" si="65"/>
        <v>6902481.8899999997</v>
      </c>
      <c r="E519" s="47">
        <f t="shared" si="65"/>
        <v>6809280.0899999999</v>
      </c>
      <c r="F519" s="47">
        <f t="shared" si="65"/>
        <v>10096698.83</v>
      </c>
      <c r="G519" s="47">
        <f t="shared" si="65"/>
        <v>13343917.699999999</v>
      </c>
      <c r="H519" s="47">
        <f t="shared" si="65"/>
        <v>15758619.890000001</v>
      </c>
      <c r="I519" s="47">
        <f t="shared" si="65"/>
        <v>16379404.73</v>
      </c>
      <c r="J519" s="47">
        <f t="shared" si="65"/>
        <v>18182706.100000001</v>
      </c>
      <c r="K519" s="47">
        <f t="shared" si="65"/>
        <v>20305500.359999999</v>
      </c>
      <c r="L519" s="47">
        <f t="shared" si="65"/>
        <v>22706258.989999998</v>
      </c>
      <c r="M519" s="47">
        <f t="shared" si="65"/>
        <v>24046681.350000001</v>
      </c>
      <c r="N519" s="47">
        <f t="shared" si="65"/>
        <v>23181756.809999999</v>
      </c>
      <c r="O519" s="47">
        <f t="shared" si="65"/>
        <v>29760087.379999999</v>
      </c>
      <c r="P519" s="47">
        <f t="shared" si="65"/>
        <v>36922402.560000002</v>
      </c>
      <c r="Q519" s="47" t="str">
        <f t="shared" si="65"/>
        <v/>
      </c>
      <c r="R519" s="19"/>
      <c r="S519" s="24" t="s">
        <v>390</v>
      </c>
    </row>
    <row r="520" spans="1:19" x14ac:dyDescent="0.3">
      <c r="B520" s="47">
        <f>SUM(B516:B519)</f>
        <v>0</v>
      </c>
      <c r="C520" s="47">
        <f t="shared" ref="C520:M520" si="66">SUM(C516:C519)</f>
        <v>15922935.02</v>
      </c>
      <c r="D520" s="47">
        <f t="shared" si="66"/>
        <v>24200632.890000001</v>
      </c>
      <c r="E520" s="47">
        <f t="shared" si="66"/>
        <v>27133503.09</v>
      </c>
      <c r="F520" s="47">
        <f t="shared" si="66"/>
        <v>36260978.829999998</v>
      </c>
      <c r="G520" s="47">
        <f t="shared" si="66"/>
        <v>46404586.700000003</v>
      </c>
      <c r="H520" s="47">
        <f t="shared" si="66"/>
        <v>56068549.890000001</v>
      </c>
      <c r="I520" s="47">
        <f t="shared" si="66"/>
        <v>62009191.730000004</v>
      </c>
      <c r="J520" s="47">
        <f t="shared" si="66"/>
        <v>71190584.099999994</v>
      </c>
      <c r="K520" s="47">
        <f t="shared" si="66"/>
        <v>77299851.359999999</v>
      </c>
      <c r="L520" s="47">
        <f t="shared" si="66"/>
        <v>84486073.989999995</v>
      </c>
      <c r="M520" s="47">
        <f t="shared" si="66"/>
        <v>93390375.349999994</v>
      </c>
      <c r="N520" s="47">
        <f>IF(N517="",N516*4,IF(N518="",(N517+N516)*2,IF(N519="",((N518+N517+N516)/3)*4,SUM(N516:N519))))</f>
        <v>91135550.810000002</v>
      </c>
      <c r="O520" s="47">
        <f>IF(O517="",O516*4,IF(O518="",(O517+O516)*2,IF(O519="",((O518+O517+O516)/3)*4,SUM(O516:O519))))</f>
        <v>97680470.379999995</v>
      </c>
      <c r="P520" s="47">
        <f>IF(P517="",P516*4,IF(P518="",(P517+P516)*2,IF(P519="",((P518+P517+P516)/3)*4,SUM(P516:P519))))</f>
        <v>136751074.56</v>
      </c>
      <c r="Q520" s="47">
        <f>IF(Q517="",Q516*4,IF(Q518="",(Q517+Q516)*2,IF(Q519="",((Q518+Q517+Q516)/3)*4,SUM(Q516:Q519))))</f>
        <v>145190664</v>
      </c>
      <c r="R520" s="19"/>
      <c r="S520" s="24" t="s">
        <v>384</v>
      </c>
    </row>
    <row r="521" spans="1:19" x14ac:dyDescent="0.3">
      <c r="B521" s="56">
        <f t="shared" ref="B521:M521" si="67">+B520/(B$465+B$472)</f>
        <v>0</v>
      </c>
      <c r="C521" s="56">
        <f t="shared" si="67"/>
        <v>0.13555604739595908</v>
      </c>
      <c r="D521" s="56">
        <f t="shared" si="67"/>
        <v>0.17194750420089311</v>
      </c>
      <c r="E521" s="56">
        <f t="shared" si="67"/>
        <v>0.16829813308268973</v>
      </c>
      <c r="F521" s="56">
        <f t="shared" si="67"/>
        <v>0.18402425041147222</v>
      </c>
      <c r="G521" s="56">
        <f t="shared" si="67"/>
        <v>0.16332738074526446</v>
      </c>
      <c r="H521" s="56">
        <f t="shared" si="67"/>
        <v>0.15125611704739605</v>
      </c>
      <c r="I521" s="56">
        <f t="shared" si="67"/>
        <v>0.15284924325808835</v>
      </c>
      <c r="J521" s="56">
        <f t="shared" si="67"/>
        <v>0.1576296597486182</v>
      </c>
      <c r="K521" s="56">
        <f t="shared" si="67"/>
        <v>0.15802422495031759</v>
      </c>
      <c r="L521" s="56">
        <f t="shared" si="67"/>
        <v>0.16015100089904064</v>
      </c>
      <c r="M521" s="56">
        <f t="shared" si="67"/>
        <v>0.16361379494317882</v>
      </c>
      <c r="N521" s="56">
        <f>+N520/(N$465+N$472)</f>
        <v>0.16685161514044258</v>
      </c>
      <c r="O521" s="56">
        <f>+O520/(O$465+O$472)</f>
        <v>0.166389091780068</v>
      </c>
      <c r="P521" s="56">
        <f>+P520/(P$465+P$472)</f>
        <v>0.16044538277389345</v>
      </c>
      <c r="Q521" s="56">
        <f>+Q520/(Q$465+Q$472)</f>
        <v>0.16355764225068831</v>
      </c>
      <c r="R521" s="19"/>
      <c r="S521" s="26" t="s">
        <v>385</v>
      </c>
    </row>
    <row r="522" spans="1:19" s="39" customFormat="1" x14ac:dyDescent="0.3">
      <c r="A522" s="36"/>
      <c r="B522" s="49"/>
      <c r="C522" s="25" t="e">
        <f t="shared" ref="C522:M522" si="68">C520/B520-1</f>
        <v>#DIV/0!</v>
      </c>
      <c r="D522" s="25">
        <f t="shared" si="68"/>
        <v>0.51986005466974516</v>
      </c>
      <c r="E522" s="25">
        <f t="shared" si="68"/>
        <v>0.12118981405696605</v>
      </c>
      <c r="F522" s="25">
        <f t="shared" si="68"/>
        <v>0.33639135019627853</v>
      </c>
      <c r="G522" s="25">
        <f t="shared" si="68"/>
        <v>0.27973894244707576</v>
      </c>
      <c r="H522" s="25">
        <f t="shared" si="68"/>
        <v>0.20825448252510781</v>
      </c>
      <c r="I522" s="25">
        <f t="shared" si="68"/>
        <v>0.10595319214880461</v>
      </c>
      <c r="J522" s="25">
        <f t="shared" si="68"/>
        <v>0.1480650225208151</v>
      </c>
      <c r="K522" s="25">
        <f t="shared" si="68"/>
        <v>8.5815664209447196E-2</v>
      </c>
      <c r="L522" s="25">
        <f t="shared" si="68"/>
        <v>9.2965542670093937E-2</v>
      </c>
      <c r="M522" s="25">
        <f t="shared" si="68"/>
        <v>0.1053937168515362</v>
      </c>
      <c r="N522" s="25">
        <f>N520/M520-1</f>
        <v>-2.4144078354429666E-2</v>
      </c>
      <c r="O522" s="25">
        <f>O520/N520-1</f>
        <v>7.1815219328019264E-2</v>
      </c>
      <c r="P522" s="25">
        <f>P520/N520-1</f>
        <v>0.50052392666281831</v>
      </c>
      <c r="Q522" s="25">
        <f>Q520/O520-1</f>
        <v>0.48638375138012924</v>
      </c>
      <c r="R522" s="45"/>
      <c r="S522" s="38" t="s">
        <v>391</v>
      </c>
    </row>
    <row r="523" spans="1:19" x14ac:dyDescent="0.3">
      <c r="B523" s="32" t="s">
        <v>252</v>
      </c>
      <c r="C523" s="32"/>
      <c r="D523" s="32"/>
      <c r="E523" s="32"/>
      <c r="F523" s="32"/>
      <c r="G523" s="32"/>
      <c r="H523" s="32"/>
      <c r="I523" s="32"/>
      <c r="J523" s="32"/>
      <c r="K523" s="32"/>
      <c r="L523" s="32"/>
      <c r="M523" s="32"/>
      <c r="N523" s="32"/>
      <c r="O523" s="32"/>
      <c r="P523" s="33"/>
      <c r="Q523" s="33"/>
      <c r="R523" s="19"/>
      <c r="S523" s="3"/>
    </row>
    <row r="524" spans="1:19" x14ac:dyDescent="0.3">
      <c r="B524" s="22">
        <f t="shared" ref="B524:Q527" si="69">IFERROR(VLOOKUP($B$523,$130:$216,MATCH($S524&amp;"/"&amp;B$348,$128:$128,0),FALSE),"")</f>
        <v>0</v>
      </c>
      <c r="C524" s="22">
        <f t="shared" si="69"/>
        <v>0</v>
      </c>
      <c r="D524" s="22">
        <f t="shared" si="69"/>
        <v>2074622</v>
      </c>
      <c r="E524" s="22">
        <f t="shared" si="69"/>
        <v>1635101</v>
      </c>
      <c r="F524" s="22">
        <f t="shared" si="69"/>
        <v>1578186</v>
      </c>
      <c r="G524" s="22">
        <f t="shared" si="69"/>
        <v>1845280</v>
      </c>
      <c r="H524" s="22">
        <f t="shared" si="69"/>
        <v>4185904</v>
      </c>
      <c r="I524" s="22">
        <f t="shared" si="69"/>
        <v>2932172</v>
      </c>
      <c r="J524" s="22">
        <f t="shared" si="69"/>
        <v>2910563</v>
      </c>
      <c r="K524" s="22">
        <f t="shared" si="69"/>
        <v>3438191</v>
      </c>
      <c r="L524" s="22">
        <f t="shared" si="69"/>
        <v>3565464</v>
      </c>
      <c r="M524" s="22">
        <f t="shared" si="69"/>
        <v>3985139</v>
      </c>
      <c r="N524" s="22">
        <f t="shared" si="69"/>
        <v>4427930</v>
      </c>
      <c r="O524" s="22">
        <f t="shared" si="69"/>
        <v>4105185</v>
      </c>
      <c r="P524" s="22">
        <f t="shared" si="69"/>
        <v>6679859</v>
      </c>
      <c r="Q524" s="22">
        <f t="shared" si="69"/>
        <v>6880187</v>
      </c>
      <c r="R524" s="19"/>
      <c r="S524" s="24" t="s">
        <v>381</v>
      </c>
    </row>
    <row r="525" spans="1:19" x14ac:dyDescent="0.3">
      <c r="B525" s="22">
        <f t="shared" si="69"/>
        <v>0</v>
      </c>
      <c r="C525" s="22">
        <f t="shared" si="69"/>
        <v>1691075</v>
      </c>
      <c r="D525" s="22">
        <f t="shared" si="69"/>
        <v>2148519</v>
      </c>
      <c r="E525" s="22">
        <f t="shared" si="69"/>
        <v>1385612</v>
      </c>
      <c r="F525" s="22">
        <f t="shared" si="69"/>
        <v>1600694</v>
      </c>
      <c r="G525" s="22">
        <f t="shared" si="69"/>
        <v>2072594</v>
      </c>
      <c r="H525" s="22">
        <f t="shared" si="69"/>
        <v>2752164</v>
      </c>
      <c r="I525" s="22">
        <f t="shared" si="69"/>
        <v>2972431</v>
      </c>
      <c r="J525" s="22">
        <f t="shared" si="69"/>
        <v>3015486</v>
      </c>
      <c r="K525" s="22">
        <f t="shared" si="69"/>
        <v>3593686</v>
      </c>
      <c r="L525" s="22">
        <f t="shared" si="69"/>
        <v>3833537</v>
      </c>
      <c r="M525" s="22">
        <f t="shared" si="69"/>
        <v>4978941</v>
      </c>
      <c r="N525" s="22">
        <f t="shared" si="69"/>
        <v>3969995</v>
      </c>
      <c r="O525" s="22">
        <f t="shared" si="69"/>
        <v>4098901</v>
      </c>
      <c r="P525" s="22">
        <f t="shared" si="69"/>
        <v>7163732</v>
      </c>
      <c r="Q525" s="22" t="str">
        <f t="shared" si="69"/>
        <v/>
      </c>
      <c r="R525" s="19"/>
      <c r="S525" s="24" t="s">
        <v>382</v>
      </c>
    </row>
    <row r="526" spans="1:19" x14ac:dyDescent="0.3">
      <c r="B526" s="22">
        <f t="shared" si="69"/>
        <v>0</v>
      </c>
      <c r="C526" s="22">
        <f t="shared" si="69"/>
        <v>1732415</v>
      </c>
      <c r="D526" s="22">
        <f t="shared" si="69"/>
        <v>2106579</v>
      </c>
      <c r="E526" s="22">
        <f t="shared" si="69"/>
        <v>1740916</v>
      </c>
      <c r="F526" s="22">
        <f t="shared" si="69"/>
        <v>1790613</v>
      </c>
      <c r="G526" s="22">
        <f t="shared" si="69"/>
        <v>3662460</v>
      </c>
      <c r="H526" s="22">
        <f t="shared" si="69"/>
        <v>2818995</v>
      </c>
      <c r="I526" s="22">
        <f t="shared" si="69"/>
        <v>2911367</v>
      </c>
      <c r="J526" s="22">
        <f t="shared" si="69"/>
        <v>3219615</v>
      </c>
      <c r="K526" s="22">
        <f t="shared" si="69"/>
        <v>3621147</v>
      </c>
      <c r="L526" s="22">
        <f t="shared" si="69"/>
        <v>3827296</v>
      </c>
      <c r="M526" s="22">
        <f t="shared" si="69"/>
        <v>4390407</v>
      </c>
      <c r="N526" s="22">
        <f t="shared" si="69"/>
        <v>4274607</v>
      </c>
      <c r="O526" s="22">
        <f t="shared" si="69"/>
        <v>4132833</v>
      </c>
      <c r="P526" s="22">
        <f t="shared" si="69"/>
        <v>7343163</v>
      </c>
      <c r="Q526" s="22" t="str">
        <f t="shared" si="69"/>
        <v/>
      </c>
      <c r="R526" s="19"/>
      <c r="S526" s="24" t="s">
        <v>383</v>
      </c>
    </row>
    <row r="527" spans="1:19" x14ac:dyDescent="0.3">
      <c r="B527" s="47">
        <f t="shared" si="69"/>
        <v>0</v>
      </c>
      <c r="C527" s="47">
        <f t="shared" si="69"/>
        <v>2353796.77</v>
      </c>
      <c r="D527" s="47">
        <f t="shared" si="69"/>
        <v>2191932.77</v>
      </c>
      <c r="E527" s="47">
        <f t="shared" si="69"/>
        <v>1831646.34</v>
      </c>
      <c r="F527" s="47">
        <f t="shared" si="69"/>
        <v>2143274.4500000002</v>
      </c>
      <c r="G527" s="47">
        <f t="shared" si="69"/>
        <v>4324291.6900000004</v>
      </c>
      <c r="H527" s="47">
        <f t="shared" si="69"/>
        <v>3002406.5</v>
      </c>
      <c r="I527" s="47">
        <f t="shared" si="69"/>
        <v>3076004.44</v>
      </c>
      <c r="J527" s="47">
        <f t="shared" si="69"/>
        <v>3329803.99</v>
      </c>
      <c r="K527" s="47">
        <f t="shared" si="69"/>
        <v>3948853.25</v>
      </c>
      <c r="L527" s="47">
        <f t="shared" si="69"/>
        <v>4482760.22</v>
      </c>
      <c r="M527" s="47">
        <f t="shared" si="69"/>
        <v>4817202.34</v>
      </c>
      <c r="N527" s="47">
        <f t="shared" si="69"/>
        <v>4050115.07</v>
      </c>
      <c r="O527" s="47">
        <f t="shared" si="69"/>
        <v>6849472.2000000002</v>
      </c>
      <c r="P527" s="47">
        <f t="shared" si="69"/>
        <v>7476050.4299999997</v>
      </c>
      <c r="Q527" s="47" t="str">
        <f t="shared" si="69"/>
        <v/>
      </c>
      <c r="R527" s="19"/>
      <c r="S527" s="24" t="s">
        <v>390</v>
      </c>
    </row>
    <row r="528" spans="1:19" x14ac:dyDescent="0.3">
      <c r="B528" s="47">
        <f>SUM(B524:B527)</f>
        <v>0</v>
      </c>
      <c r="C528" s="47">
        <f t="shared" ref="C528:M528" si="70">SUM(C524:C527)</f>
        <v>5777286.7699999996</v>
      </c>
      <c r="D528" s="47">
        <f t="shared" si="70"/>
        <v>8521652.7699999996</v>
      </c>
      <c r="E528" s="47">
        <f t="shared" si="70"/>
        <v>6593275.3399999999</v>
      </c>
      <c r="F528" s="47">
        <f t="shared" si="70"/>
        <v>7112767.4500000002</v>
      </c>
      <c r="G528" s="47">
        <f t="shared" si="70"/>
        <v>11904625.690000001</v>
      </c>
      <c r="H528" s="47">
        <f t="shared" si="70"/>
        <v>12759469.5</v>
      </c>
      <c r="I528" s="47">
        <f t="shared" si="70"/>
        <v>11891974.439999999</v>
      </c>
      <c r="J528" s="47">
        <f t="shared" si="70"/>
        <v>12475467.99</v>
      </c>
      <c r="K528" s="47">
        <f t="shared" si="70"/>
        <v>14601877.25</v>
      </c>
      <c r="L528" s="47">
        <f t="shared" si="70"/>
        <v>15709057.219999999</v>
      </c>
      <c r="M528" s="47">
        <f t="shared" si="70"/>
        <v>18171689.34</v>
      </c>
      <c r="N528" s="47">
        <f>IF(N525="",N524*4,IF(N526="",(N525+N524)*2,IF(N527="",((N526+N525+N524)/3)*4,SUM(N524:N527))))</f>
        <v>16722647.07</v>
      </c>
      <c r="O528" s="47">
        <f>IF(O525="",O524*4,IF(O526="",(O525+O524)*2,IF(O527="",((O526+O525+O524)/3)*4,SUM(O524:O527))))</f>
        <v>19186391.199999999</v>
      </c>
      <c r="P528" s="47">
        <f>IF(P525="",P524*4,IF(P526="",(P525+P524)*2,IF(P527="",((P526+P525+P524)/3)*4,SUM(P524:P527))))</f>
        <v>28662804.43</v>
      </c>
      <c r="Q528" s="47">
        <f>IF(Q525="",Q524*4,IF(Q526="",(Q525+Q524)*2,IF(Q527="",((Q526+Q525+Q524)/3)*4,SUM(Q524:Q527))))</f>
        <v>27520748</v>
      </c>
      <c r="R528" s="19"/>
      <c r="S528" s="24" t="s">
        <v>384</v>
      </c>
    </row>
    <row r="529" spans="1:20" x14ac:dyDescent="0.3">
      <c r="B529" s="56">
        <f t="shared" ref="B529:Q529" si="71">+B528/(B$465+B$472)</f>
        <v>0</v>
      </c>
      <c r="C529" s="56">
        <f t="shared" si="71"/>
        <v>4.9183530437730029E-2</v>
      </c>
      <c r="D529" s="56">
        <f t="shared" si="71"/>
        <v>6.0547049828337245E-2</v>
      </c>
      <c r="E529" s="56">
        <f t="shared" si="71"/>
        <v>4.0895417261145706E-2</v>
      </c>
      <c r="F529" s="56">
        <f t="shared" si="71"/>
        <v>3.6097252213568243E-2</v>
      </c>
      <c r="G529" s="56">
        <f t="shared" si="71"/>
        <v>4.1899981682209153E-2</v>
      </c>
      <c r="H529" s="56">
        <f t="shared" si="71"/>
        <v>3.4421218596539668E-2</v>
      </c>
      <c r="I529" s="56">
        <f t="shared" si="71"/>
        <v>2.9313062197505423E-2</v>
      </c>
      <c r="J529" s="56">
        <f t="shared" si="71"/>
        <v>2.7623088071677696E-2</v>
      </c>
      <c r="K529" s="56">
        <f t="shared" si="71"/>
        <v>2.9850643884225508E-2</v>
      </c>
      <c r="L529" s="56">
        <f t="shared" si="71"/>
        <v>2.9777939939084872E-2</v>
      </c>
      <c r="M529" s="56">
        <f t="shared" si="71"/>
        <v>3.1835604496752976E-2</v>
      </c>
      <c r="N529" s="56">
        <f t="shared" si="71"/>
        <v>3.0615941290244884E-2</v>
      </c>
      <c r="O529" s="56">
        <f t="shared" si="71"/>
        <v>3.2682133837868291E-2</v>
      </c>
      <c r="P529" s="56">
        <f t="shared" si="71"/>
        <v>3.3629093174890212E-2</v>
      </c>
      <c r="Q529" s="56">
        <f t="shared" si="71"/>
        <v>3.1002190718373918E-2</v>
      </c>
      <c r="R529" s="19"/>
      <c r="S529" s="26" t="s">
        <v>385</v>
      </c>
    </row>
    <row r="530" spans="1:20" s="39" customFormat="1" x14ac:dyDescent="0.3">
      <c r="A530" s="36"/>
      <c r="B530" s="49"/>
      <c r="C530" s="25" t="e">
        <f t="shared" ref="C530:M530" si="72">C528/B528-1</f>
        <v>#DIV/0!</v>
      </c>
      <c r="D530" s="25">
        <f t="shared" si="72"/>
        <v>0.47502679185855956</v>
      </c>
      <c r="E530" s="25">
        <f t="shared" si="72"/>
        <v>-0.22629148148217726</v>
      </c>
      <c r="F530" s="25">
        <f t="shared" si="72"/>
        <v>7.8791205161469868E-2</v>
      </c>
      <c r="G530" s="25">
        <f t="shared" si="72"/>
        <v>0.67369814543845385</v>
      </c>
      <c r="H530" s="25">
        <f t="shared" si="72"/>
        <v>7.1807701666594559E-2</v>
      </c>
      <c r="I530" s="25">
        <f t="shared" si="72"/>
        <v>-6.7988332900517534E-2</v>
      </c>
      <c r="J530" s="25">
        <f t="shared" si="72"/>
        <v>4.9066162473184738E-2</v>
      </c>
      <c r="K530" s="25">
        <f t="shared" si="72"/>
        <v>0.17044725389896964</v>
      </c>
      <c r="L530" s="25">
        <f t="shared" si="72"/>
        <v>7.5824495100450084E-2</v>
      </c>
      <c r="M530" s="25">
        <f t="shared" si="72"/>
        <v>0.15676511234962587</v>
      </c>
      <c r="N530" s="25">
        <f>N528/M528-1</f>
        <v>-7.9741747885284875E-2</v>
      </c>
      <c r="O530" s="25">
        <f>O528/N528-1</f>
        <v>0.14732979292613857</v>
      </c>
      <c r="P530" s="25">
        <f>P528/N528-1</f>
        <v>0.71401120349064451</v>
      </c>
      <c r="Q530" s="25">
        <f>Q528/O528-1</f>
        <v>0.4343889746186349</v>
      </c>
      <c r="R530" s="45"/>
      <c r="S530" s="38" t="s">
        <v>391</v>
      </c>
    </row>
    <row r="531" spans="1:20" x14ac:dyDescent="0.3">
      <c r="B531" s="30" t="s">
        <v>250</v>
      </c>
      <c r="C531" s="30"/>
      <c r="D531" s="30"/>
      <c r="E531" s="30"/>
      <c r="F531" s="30"/>
      <c r="G531" s="30"/>
      <c r="H531" s="30"/>
      <c r="I531" s="30"/>
      <c r="J531" s="30"/>
      <c r="K531" s="30"/>
      <c r="L531" s="30"/>
      <c r="M531" s="30"/>
      <c r="N531" s="30"/>
      <c r="O531" s="30"/>
      <c r="P531" s="31"/>
      <c r="Q531" s="31"/>
      <c r="R531" s="19"/>
      <c r="S531" s="3"/>
    </row>
    <row r="532" spans="1:20" x14ac:dyDescent="0.3">
      <c r="B532" s="22">
        <f t="shared" ref="B532:Q535" si="73">IFERROR(VLOOKUP($B$531,$130:$216,MATCH($S532&amp;"/"&amp;B$348,$128:$128,0),FALSE),"")</f>
        <v>7152108</v>
      </c>
      <c r="C532" s="22">
        <f t="shared" si="73"/>
        <v>6305166</v>
      </c>
      <c r="D532" s="22">
        <f t="shared" si="73"/>
        <v>7545002</v>
      </c>
      <c r="E532" s="22">
        <f t="shared" si="73"/>
        <v>7932297</v>
      </c>
      <c r="F532" s="22">
        <f t="shared" si="73"/>
        <v>9070208</v>
      </c>
      <c r="G532" s="22">
        <f t="shared" si="73"/>
        <v>11581524</v>
      </c>
      <c r="H532" s="22">
        <f t="shared" si="73"/>
        <v>16448807</v>
      </c>
      <c r="I532" s="22">
        <f t="shared" si="73"/>
        <v>17085459</v>
      </c>
      <c r="J532" s="22">
        <f t="shared" si="73"/>
        <v>19419678</v>
      </c>
      <c r="K532" s="22">
        <f t="shared" si="73"/>
        <v>21278575</v>
      </c>
      <c r="L532" s="22">
        <f t="shared" si="73"/>
        <v>23404237</v>
      </c>
      <c r="M532" s="22">
        <f t="shared" si="73"/>
        <v>25820044</v>
      </c>
      <c r="N532" s="22">
        <f t="shared" si="73"/>
        <v>27306845</v>
      </c>
      <c r="O532" s="22">
        <f t="shared" si="73"/>
        <v>26217141</v>
      </c>
      <c r="P532" s="22">
        <f t="shared" si="73"/>
        <v>38294644</v>
      </c>
      <c r="Q532" s="22">
        <f t="shared" si="73"/>
        <v>43177853</v>
      </c>
      <c r="R532" s="19"/>
      <c r="S532" s="24" t="s">
        <v>381</v>
      </c>
    </row>
    <row r="533" spans="1:20" x14ac:dyDescent="0.3">
      <c r="B533" s="22">
        <f t="shared" si="73"/>
        <v>7957131</v>
      </c>
      <c r="C533" s="22">
        <f t="shared" si="73"/>
        <v>6669942</v>
      </c>
      <c r="D533" s="22">
        <f t="shared" si="73"/>
        <v>7978324</v>
      </c>
      <c r="E533" s="22">
        <f t="shared" si="73"/>
        <v>8292511</v>
      </c>
      <c r="F533" s="22">
        <f t="shared" si="73"/>
        <v>10525305</v>
      </c>
      <c r="G533" s="22">
        <f t="shared" si="73"/>
        <v>12623922</v>
      </c>
      <c r="H533" s="22">
        <f t="shared" si="73"/>
        <v>16885322</v>
      </c>
      <c r="I533" s="22">
        <f t="shared" si="73"/>
        <v>18454078</v>
      </c>
      <c r="J533" s="22">
        <f t="shared" si="73"/>
        <v>21450813</v>
      </c>
      <c r="K533" s="22">
        <f t="shared" si="73"/>
        <v>22744305</v>
      </c>
      <c r="L533" s="22">
        <f t="shared" si="73"/>
        <v>24604230</v>
      </c>
      <c r="M533" s="22">
        <f t="shared" si="73"/>
        <v>28848813</v>
      </c>
      <c r="N533" s="22">
        <f t="shared" si="73"/>
        <v>26012794</v>
      </c>
      <c r="O533" s="22">
        <f t="shared" si="73"/>
        <v>27437832</v>
      </c>
      <c r="P533" s="22">
        <f t="shared" si="73"/>
        <v>40804449</v>
      </c>
      <c r="Q533" s="22" t="str">
        <f t="shared" si="73"/>
        <v/>
      </c>
      <c r="R533" s="19"/>
      <c r="S533" s="24" t="s">
        <v>382</v>
      </c>
    </row>
    <row r="534" spans="1:20" x14ac:dyDescent="0.3">
      <c r="B534" s="22">
        <f t="shared" si="73"/>
        <v>8184598</v>
      </c>
      <c r="C534" s="22">
        <f t="shared" si="73"/>
        <v>6851477</v>
      </c>
      <c r="D534" s="22">
        <f t="shared" si="73"/>
        <v>8104545</v>
      </c>
      <c r="E534" s="22">
        <f t="shared" si="73"/>
        <v>8861044</v>
      </c>
      <c r="F534" s="22">
        <f t="shared" si="73"/>
        <v>11538260</v>
      </c>
      <c r="G534" s="22">
        <f t="shared" si="73"/>
        <v>16435557</v>
      </c>
      <c r="H534" s="22">
        <f t="shared" si="73"/>
        <v>16732864</v>
      </c>
      <c r="I534" s="22">
        <f t="shared" si="73"/>
        <v>18906220</v>
      </c>
      <c r="J534" s="22">
        <f t="shared" si="73"/>
        <v>21283051</v>
      </c>
      <c r="K534" s="22">
        <f t="shared" si="73"/>
        <v>23624495</v>
      </c>
      <c r="L534" s="22">
        <f t="shared" si="73"/>
        <v>24997645</v>
      </c>
      <c r="M534" s="22">
        <f t="shared" si="73"/>
        <v>28029324</v>
      </c>
      <c r="N534" s="22">
        <f t="shared" si="73"/>
        <v>27306687</v>
      </c>
      <c r="O534" s="22">
        <f t="shared" si="73"/>
        <v>26602329</v>
      </c>
      <c r="P534" s="22">
        <f t="shared" si="73"/>
        <v>41916333</v>
      </c>
      <c r="Q534" s="22" t="str">
        <f t="shared" si="73"/>
        <v/>
      </c>
      <c r="R534" s="19"/>
      <c r="S534" s="24" t="s">
        <v>383</v>
      </c>
    </row>
    <row r="535" spans="1:20" x14ac:dyDescent="0.3">
      <c r="B535" s="47">
        <f t="shared" si="73"/>
        <v>7773556</v>
      </c>
      <c r="C535" s="47">
        <f t="shared" si="73"/>
        <v>8178802.79</v>
      </c>
      <c r="D535" s="47">
        <f t="shared" si="73"/>
        <v>9094414.6600000001</v>
      </c>
      <c r="E535" s="47">
        <f t="shared" si="73"/>
        <v>8640926.4299999997</v>
      </c>
      <c r="F535" s="47">
        <f t="shared" si="73"/>
        <v>12239973.279999999</v>
      </c>
      <c r="G535" s="47">
        <f t="shared" si="73"/>
        <v>17668209.390000001</v>
      </c>
      <c r="H535" s="47">
        <f t="shared" si="73"/>
        <v>18761026.390000001</v>
      </c>
      <c r="I535" s="47">
        <f t="shared" si="73"/>
        <v>19455409.170000002</v>
      </c>
      <c r="J535" s="47">
        <f t="shared" si="73"/>
        <v>21512510.09</v>
      </c>
      <c r="K535" s="47">
        <f t="shared" si="73"/>
        <v>24254353.609999999</v>
      </c>
      <c r="L535" s="47">
        <f t="shared" si="73"/>
        <v>27189019.210000001</v>
      </c>
      <c r="M535" s="47">
        <f t="shared" si="73"/>
        <v>28863883.68</v>
      </c>
      <c r="N535" s="47">
        <f t="shared" si="73"/>
        <v>27231871.879999999</v>
      </c>
      <c r="O535" s="47">
        <f t="shared" si="73"/>
        <v>36609559.57</v>
      </c>
      <c r="P535" s="47">
        <f t="shared" si="73"/>
        <v>44398452.990000002</v>
      </c>
      <c r="Q535" s="47" t="str">
        <f t="shared" si="73"/>
        <v/>
      </c>
      <c r="R535" s="19"/>
      <c r="S535" s="24" t="s">
        <v>390</v>
      </c>
    </row>
    <row r="536" spans="1:20" x14ac:dyDescent="0.3">
      <c r="B536" s="58">
        <f t="shared" ref="B536:M536" si="74">SUM(B532:B535)</f>
        <v>31067393</v>
      </c>
      <c r="C536" s="58">
        <f t="shared" si="74"/>
        <v>28005387.789999999</v>
      </c>
      <c r="D536" s="58">
        <f t="shared" si="74"/>
        <v>32722285.66</v>
      </c>
      <c r="E536" s="58">
        <f t="shared" si="74"/>
        <v>33726778.43</v>
      </c>
      <c r="F536" s="58">
        <f t="shared" si="74"/>
        <v>43373746.280000001</v>
      </c>
      <c r="G536" s="58">
        <f t="shared" si="74"/>
        <v>58309212.390000001</v>
      </c>
      <c r="H536" s="58">
        <f t="shared" si="74"/>
        <v>68828019.390000001</v>
      </c>
      <c r="I536" s="58">
        <f t="shared" si="74"/>
        <v>73901166.170000002</v>
      </c>
      <c r="J536" s="58">
        <f t="shared" si="74"/>
        <v>83666052.090000004</v>
      </c>
      <c r="K536" s="58">
        <f t="shared" si="74"/>
        <v>91901728.609999999</v>
      </c>
      <c r="L536" s="58">
        <f t="shared" si="74"/>
        <v>100195131.21000001</v>
      </c>
      <c r="M536" s="58">
        <f t="shared" si="74"/>
        <v>111562064.68000001</v>
      </c>
      <c r="N536" s="58">
        <f>IF(N533="",N532*4,IF(N534="",(N533+N532)*2,IF(N535="",((N534+N533+N532)/3)*4,SUM(N532:N535))))</f>
        <v>107858197.88</v>
      </c>
      <c r="O536" s="58">
        <f>IF(O533="",O532*4,IF(O534="",(O533+O532)*2,IF(O535="",((O534+O533+O532)/3)*4,SUM(O532:O535))))</f>
        <v>116866861.56999999</v>
      </c>
      <c r="P536" s="58">
        <f>IF(P533="",P532*4,IF(P534="",(P533+P532)*2,IF(P535="",((P534+P533+P532)/3)*4,SUM(P532:P535))))</f>
        <v>165413878.99000001</v>
      </c>
      <c r="Q536" s="58">
        <f>IF(Q533="",Q532*4,IF(Q534="",(Q533+Q532)*2,IF(Q535="",((Q534+Q533+Q532)/3)*4,SUM(Q532:Q535))))</f>
        <v>172711412</v>
      </c>
      <c r="R536" s="19"/>
      <c r="S536" s="24" t="s">
        <v>384</v>
      </c>
    </row>
    <row r="537" spans="1:20" x14ac:dyDescent="0.3">
      <c r="B537" s="53">
        <f t="shared" ref="B537:Q537" si="75">+B536/(B$465+B$472)</f>
        <v>0.24094760585475344</v>
      </c>
      <c r="C537" s="56">
        <f t="shared" si="75"/>
        <v>0.23841708013221888</v>
      </c>
      <c r="D537" s="56">
        <f t="shared" si="75"/>
        <v>0.23249455402923033</v>
      </c>
      <c r="E537" s="56">
        <f t="shared" si="75"/>
        <v>0.20919355034383544</v>
      </c>
      <c r="F537" s="56">
        <f t="shared" si="75"/>
        <v>0.22012150262504046</v>
      </c>
      <c r="G537" s="56">
        <f t="shared" si="75"/>
        <v>0.20522736242747358</v>
      </c>
      <c r="H537" s="56">
        <f t="shared" si="75"/>
        <v>0.18567733564393574</v>
      </c>
      <c r="I537" s="56">
        <f t="shared" si="75"/>
        <v>0.18216230545559378</v>
      </c>
      <c r="J537" s="56">
        <f t="shared" si="75"/>
        <v>0.18525274782029591</v>
      </c>
      <c r="K537" s="56">
        <f t="shared" si="75"/>
        <v>0.1878748688345431</v>
      </c>
      <c r="L537" s="56">
        <f t="shared" si="75"/>
        <v>0.18992894083812553</v>
      </c>
      <c r="M537" s="56">
        <f t="shared" si="75"/>
        <v>0.19544939942241246</v>
      </c>
      <c r="N537" s="56">
        <f t="shared" si="75"/>
        <v>0.19746755643068745</v>
      </c>
      <c r="O537" s="56">
        <f t="shared" si="75"/>
        <v>0.19907122560090226</v>
      </c>
      <c r="P537" s="56">
        <f t="shared" si="75"/>
        <v>0.19407447594878366</v>
      </c>
      <c r="Q537" s="56">
        <f t="shared" si="75"/>
        <v>0.19455983296906224</v>
      </c>
      <c r="R537" s="19"/>
      <c r="S537" s="59" t="s">
        <v>385</v>
      </c>
      <c r="T537" s="60" t="s">
        <v>250</v>
      </c>
    </row>
    <row r="538" spans="1:20" s="39" customFormat="1" x14ac:dyDescent="0.3">
      <c r="A538" s="36"/>
      <c r="B538" s="49"/>
      <c r="C538" s="25">
        <f t="shared" ref="C538:M538" si="76">C536/B536-1</f>
        <v>-9.8560095145415083E-2</v>
      </c>
      <c r="D538" s="25">
        <f t="shared" si="76"/>
        <v>0.16842822907398847</v>
      </c>
      <c r="E538" s="25">
        <f t="shared" si="76"/>
        <v>3.069751240598384E-2</v>
      </c>
      <c r="F538" s="25">
        <f t="shared" si="76"/>
        <v>0.28603288837747431</v>
      </c>
      <c r="G538" s="25">
        <f t="shared" si="76"/>
        <v>0.34434346559745688</v>
      </c>
      <c r="H538" s="25">
        <f t="shared" si="76"/>
        <v>0.18039700021405136</v>
      </c>
      <c r="I538" s="25">
        <f t="shared" si="76"/>
        <v>7.3707580502266667E-2</v>
      </c>
      <c r="J538" s="25">
        <f t="shared" si="76"/>
        <v>0.13213439551870065</v>
      </c>
      <c r="K538" s="25">
        <f t="shared" si="76"/>
        <v>9.8435103775911914E-2</v>
      </c>
      <c r="L538" s="25">
        <f t="shared" si="76"/>
        <v>9.0242074065814526E-2</v>
      </c>
      <c r="M538" s="25">
        <f t="shared" si="76"/>
        <v>0.1134479623184077</v>
      </c>
      <c r="N538" s="25">
        <f>N536/M536-1</f>
        <v>-3.3200056046148174E-2</v>
      </c>
      <c r="O538" s="25">
        <f>O536/N536-1</f>
        <v>8.3523217215466294E-2</v>
      </c>
      <c r="P538" s="25">
        <f>P536/N536-1</f>
        <v>0.53362361175397033</v>
      </c>
      <c r="Q538" s="25">
        <f>Q536/O536-1</f>
        <v>0.4778476094915125</v>
      </c>
      <c r="R538" s="45"/>
      <c r="S538" s="38" t="s">
        <v>391</v>
      </c>
    </row>
    <row r="539" spans="1:20" x14ac:dyDescent="0.3">
      <c r="B539" s="32" t="s">
        <v>288</v>
      </c>
      <c r="C539" s="32"/>
      <c r="D539" s="32"/>
      <c r="E539" s="32"/>
      <c r="F539" s="32"/>
      <c r="G539" s="32"/>
      <c r="H539" s="32"/>
      <c r="I539" s="32"/>
      <c r="J539" s="32"/>
      <c r="K539" s="32"/>
      <c r="L539" s="32"/>
      <c r="M539" s="32"/>
      <c r="N539" s="32"/>
      <c r="O539" s="32"/>
      <c r="P539" s="33"/>
      <c r="Q539" s="33"/>
      <c r="R539" s="19"/>
      <c r="S539" s="3"/>
    </row>
    <row r="540" spans="1:20" x14ac:dyDescent="0.3">
      <c r="B540" s="22">
        <f t="shared" ref="B540:Q543" si="77">IFERROR(VLOOKUP($B$539,$130:$216,MATCH($S540&amp;"/"&amp;B$348,$128:$128,0),FALSE),"")</f>
        <v>2160</v>
      </c>
      <c r="C540" s="22">
        <f t="shared" si="77"/>
        <v>118819</v>
      </c>
      <c r="D540" s="22">
        <f t="shared" si="77"/>
        <v>60761</v>
      </c>
      <c r="E540" s="22">
        <f t="shared" si="77"/>
        <v>67241</v>
      </c>
      <c r="F540" s="22">
        <f t="shared" si="77"/>
        <v>96861</v>
      </c>
      <c r="G540" s="22">
        <f t="shared" si="77"/>
        <v>0</v>
      </c>
      <c r="H540" s="22">
        <f t="shared" si="77"/>
        <v>0</v>
      </c>
      <c r="I540" s="22">
        <f t="shared" si="77"/>
        <v>0</v>
      </c>
      <c r="J540" s="22">
        <f t="shared" si="77"/>
        <v>0</v>
      </c>
      <c r="K540" s="22">
        <f t="shared" si="77"/>
        <v>0</v>
      </c>
      <c r="L540" s="22">
        <f t="shared" si="77"/>
        <v>0</v>
      </c>
      <c r="M540" s="22">
        <f t="shared" si="77"/>
        <v>0</v>
      </c>
      <c r="N540" s="22">
        <f t="shared" si="77"/>
        <v>0</v>
      </c>
      <c r="O540" s="22">
        <f t="shared" si="77"/>
        <v>0</v>
      </c>
      <c r="P540" s="22">
        <f t="shared" si="77"/>
        <v>0</v>
      </c>
      <c r="Q540" s="22">
        <f t="shared" si="77"/>
        <v>0</v>
      </c>
      <c r="R540" s="19"/>
      <c r="S540" s="24" t="s">
        <v>381</v>
      </c>
    </row>
    <row r="541" spans="1:20" x14ac:dyDescent="0.3">
      <c r="B541" s="22">
        <f t="shared" si="77"/>
        <v>2160</v>
      </c>
      <c r="C541" s="22">
        <f t="shared" si="77"/>
        <v>118032</v>
      </c>
      <c r="D541" s="22">
        <f t="shared" si="77"/>
        <v>63978</v>
      </c>
      <c r="E541" s="22">
        <f t="shared" si="77"/>
        <v>130668</v>
      </c>
      <c r="F541" s="22">
        <f t="shared" si="77"/>
        <v>126754</v>
      </c>
      <c r="G541" s="22">
        <f t="shared" si="77"/>
        <v>0</v>
      </c>
      <c r="H541" s="22">
        <f t="shared" si="77"/>
        <v>0</v>
      </c>
      <c r="I541" s="22">
        <f t="shared" si="77"/>
        <v>0</v>
      </c>
      <c r="J541" s="22">
        <f t="shared" si="77"/>
        <v>0</v>
      </c>
      <c r="K541" s="22">
        <f t="shared" si="77"/>
        <v>0</v>
      </c>
      <c r="L541" s="22">
        <f t="shared" si="77"/>
        <v>0</v>
      </c>
      <c r="M541" s="22">
        <f t="shared" si="77"/>
        <v>0</v>
      </c>
      <c r="N541" s="22">
        <f t="shared" si="77"/>
        <v>0</v>
      </c>
      <c r="O541" s="22">
        <f t="shared" si="77"/>
        <v>0</v>
      </c>
      <c r="P541" s="22">
        <f t="shared" si="77"/>
        <v>0</v>
      </c>
      <c r="Q541" s="22" t="str">
        <f t="shared" si="77"/>
        <v/>
      </c>
      <c r="R541" s="19"/>
      <c r="S541" s="24" t="s">
        <v>382</v>
      </c>
    </row>
    <row r="542" spans="1:20" x14ac:dyDescent="0.3">
      <c r="B542" s="22">
        <f t="shared" si="77"/>
        <v>2162</v>
      </c>
      <c r="C542" s="22">
        <f t="shared" si="77"/>
        <v>118991</v>
      </c>
      <c r="D542" s="22">
        <f t="shared" si="77"/>
        <v>66508</v>
      </c>
      <c r="E542" s="22">
        <f t="shared" si="77"/>
        <v>54529</v>
      </c>
      <c r="F542" s="22">
        <f t="shared" si="77"/>
        <v>76860</v>
      </c>
      <c r="G542" s="22">
        <f t="shared" si="77"/>
        <v>0</v>
      </c>
      <c r="H542" s="22">
        <f t="shared" si="77"/>
        <v>0</v>
      </c>
      <c r="I542" s="22">
        <f t="shared" si="77"/>
        <v>0</v>
      </c>
      <c r="J542" s="22">
        <f t="shared" si="77"/>
        <v>0</v>
      </c>
      <c r="K542" s="22">
        <f t="shared" si="77"/>
        <v>0</v>
      </c>
      <c r="L542" s="22">
        <f t="shared" si="77"/>
        <v>0</v>
      </c>
      <c r="M542" s="22">
        <f t="shared" si="77"/>
        <v>0</v>
      </c>
      <c r="N542" s="22">
        <f t="shared" si="77"/>
        <v>0</v>
      </c>
      <c r="O542" s="22">
        <f t="shared" si="77"/>
        <v>0</v>
      </c>
      <c r="P542" s="22">
        <f t="shared" si="77"/>
        <v>0</v>
      </c>
      <c r="Q542" s="22" t="str">
        <f t="shared" si="77"/>
        <v/>
      </c>
      <c r="R542" s="19"/>
      <c r="S542" s="24" t="s">
        <v>383</v>
      </c>
    </row>
    <row r="543" spans="1:20" x14ac:dyDescent="0.3">
      <c r="B543" s="47">
        <f t="shared" si="77"/>
        <v>2159</v>
      </c>
      <c r="C543" s="47">
        <f t="shared" si="77"/>
        <v>-114189.02</v>
      </c>
      <c r="D543" s="47">
        <f t="shared" si="77"/>
        <v>69133.48</v>
      </c>
      <c r="E543" s="47">
        <f t="shared" si="77"/>
        <v>53214.68</v>
      </c>
      <c r="F543" s="47">
        <f t="shared" si="77"/>
        <v>62064.15</v>
      </c>
      <c r="G543" s="47">
        <f t="shared" si="77"/>
        <v>0</v>
      </c>
      <c r="H543" s="47">
        <f t="shared" si="77"/>
        <v>0</v>
      </c>
      <c r="I543" s="47">
        <f t="shared" si="77"/>
        <v>0</v>
      </c>
      <c r="J543" s="47">
        <f t="shared" si="77"/>
        <v>0</v>
      </c>
      <c r="K543" s="47">
        <f t="shared" si="77"/>
        <v>0</v>
      </c>
      <c r="L543" s="47">
        <f t="shared" si="77"/>
        <v>0</v>
      </c>
      <c r="M543" s="47">
        <f t="shared" si="77"/>
        <v>0</v>
      </c>
      <c r="N543" s="47">
        <f t="shared" si="77"/>
        <v>0</v>
      </c>
      <c r="O543" s="47">
        <f t="shared" si="77"/>
        <v>0</v>
      </c>
      <c r="P543" s="47">
        <f t="shared" si="77"/>
        <v>0</v>
      </c>
      <c r="Q543" s="47" t="str">
        <f t="shared" si="77"/>
        <v/>
      </c>
      <c r="R543" s="19"/>
      <c r="S543" s="24" t="s">
        <v>390</v>
      </c>
    </row>
    <row r="544" spans="1:20" x14ac:dyDescent="0.3">
      <c r="B544" s="47">
        <f>SUM(B540:B543)</f>
        <v>8641</v>
      </c>
      <c r="C544" s="47">
        <f t="shared" ref="C544:M544" si="78">SUM(C540:C543)</f>
        <v>241652.97999999998</v>
      </c>
      <c r="D544" s="47">
        <f t="shared" si="78"/>
        <v>260380.47999999998</v>
      </c>
      <c r="E544" s="47">
        <f t="shared" si="78"/>
        <v>305652.68</v>
      </c>
      <c r="F544" s="47">
        <f t="shared" si="78"/>
        <v>362539.15</v>
      </c>
      <c r="G544" s="47">
        <f t="shared" si="78"/>
        <v>0</v>
      </c>
      <c r="H544" s="47">
        <f t="shared" si="78"/>
        <v>0</v>
      </c>
      <c r="I544" s="47">
        <f t="shared" si="78"/>
        <v>0</v>
      </c>
      <c r="J544" s="47">
        <f t="shared" si="78"/>
        <v>0</v>
      </c>
      <c r="K544" s="47">
        <f t="shared" si="78"/>
        <v>0</v>
      </c>
      <c r="L544" s="47">
        <f t="shared" si="78"/>
        <v>0</v>
      </c>
      <c r="M544" s="47">
        <f t="shared" si="78"/>
        <v>0</v>
      </c>
      <c r="N544" s="47">
        <f>IF(N541="",N540*4,IF(N542="",(N541+N540)*2,IF(N543="",((N542+N541+N540)/3)*4,SUM(N540:N543))))</f>
        <v>0</v>
      </c>
      <c r="O544" s="47">
        <f>IF(O541="",O540*4,IF(O542="",(O541+O540)*2,IF(O543="",((O542+O541+O540)/3)*4,SUM(O540:O543))))</f>
        <v>0</v>
      </c>
      <c r="P544" s="47">
        <f>IF(P541="",P540*4,IF(P542="",(P541+P540)*2,IF(P543="",((P542+P541+P540)/3)*4,SUM(P540:P543))))</f>
        <v>0</v>
      </c>
      <c r="Q544" s="47">
        <f>IF(Q541="",Q540*4,IF(Q542="",(Q541+Q540)*2,IF(Q543="",((Q542+Q541+Q540)/3)*4,SUM(Q540:Q543))))</f>
        <v>0</v>
      </c>
      <c r="R544" s="19"/>
      <c r="S544" s="24" t="s">
        <v>384</v>
      </c>
    </row>
    <row r="545" spans="1:19" x14ac:dyDescent="0.3">
      <c r="B545" s="53">
        <f t="shared" ref="B545:Q545" si="79">+B544/(B$465+B$472)</f>
        <v>6.7016510274644692E-5</v>
      </c>
      <c r="C545" s="54">
        <f t="shared" si="79"/>
        <v>2.0572540658559289E-3</v>
      </c>
      <c r="D545" s="54">
        <f t="shared" si="79"/>
        <v>1.8500249097671659E-3</v>
      </c>
      <c r="E545" s="54">
        <f t="shared" si="79"/>
        <v>1.8958398126882176E-3</v>
      </c>
      <c r="F545" s="54">
        <f t="shared" si="79"/>
        <v>1.8398840151652436E-3</v>
      </c>
      <c r="G545" s="54">
        <f t="shared" si="79"/>
        <v>0</v>
      </c>
      <c r="H545" s="54">
        <f t="shared" si="79"/>
        <v>0</v>
      </c>
      <c r="I545" s="54">
        <f t="shared" si="79"/>
        <v>0</v>
      </c>
      <c r="J545" s="54">
        <f t="shared" si="79"/>
        <v>0</v>
      </c>
      <c r="K545" s="54">
        <f t="shared" si="79"/>
        <v>0</v>
      </c>
      <c r="L545" s="54">
        <f t="shared" si="79"/>
        <v>0</v>
      </c>
      <c r="M545" s="54">
        <f t="shared" si="79"/>
        <v>0</v>
      </c>
      <c r="N545" s="55">
        <f t="shared" si="79"/>
        <v>0</v>
      </c>
      <c r="O545" s="55">
        <f t="shared" si="79"/>
        <v>0</v>
      </c>
      <c r="P545" s="55">
        <f t="shared" si="79"/>
        <v>0</v>
      </c>
      <c r="Q545" s="55">
        <f t="shared" si="79"/>
        <v>0</v>
      </c>
      <c r="R545" s="19"/>
      <c r="S545" s="26" t="s">
        <v>385</v>
      </c>
    </row>
    <row r="546" spans="1:19" x14ac:dyDescent="0.3">
      <c r="B546" s="40" t="s">
        <v>396</v>
      </c>
      <c r="C546" s="40"/>
      <c r="D546" s="40"/>
      <c r="E546" s="40"/>
      <c r="F546" s="40"/>
      <c r="G546" s="40"/>
      <c r="H546" s="40"/>
      <c r="I546" s="40"/>
      <c r="J546" s="40"/>
      <c r="K546" s="40"/>
      <c r="L546" s="40"/>
      <c r="M546" s="40"/>
      <c r="N546" s="40"/>
      <c r="O546" s="40"/>
      <c r="P546" s="41"/>
      <c r="Q546" s="41"/>
      <c r="R546" s="19"/>
      <c r="S546" s="3"/>
    </row>
    <row r="547" spans="1:19" x14ac:dyDescent="0.3">
      <c r="B547" s="22">
        <f t="shared" ref="B547:Q551" si="80">IFERROR(B507+B468-B532-B540,"")</f>
        <v>1313262</v>
      </c>
      <c r="C547" s="22">
        <f t="shared" si="80"/>
        <v>1671602</v>
      </c>
      <c r="D547" s="22">
        <f t="shared" si="80"/>
        <v>2189848</v>
      </c>
      <c r="E547" s="22">
        <f t="shared" si="80"/>
        <v>2823154</v>
      </c>
      <c r="F547" s="22">
        <f t="shared" si="80"/>
        <v>3373636</v>
      </c>
      <c r="G547" s="22">
        <f t="shared" si="80"/>
        <v>3727116</v>
      </c>
      <c r="H547" s="22">
        <f t="shared" si="80"/>
        <v>4480670</v>
      </c>
      <c r="I547" s="22">
        <f t="shared" si="80"/>
        <v>6505466</v>
      </c>
      <c r="J547" s="22">
        <f t="shared" si="80"/>
        <v>7008979</v>
      </c>
      <c r="K547" s="22">
        <f t="shared" si="80"/>
        <v>7710355</v>
      </c>
      <c r="L547" s="22">
        <f t="shared" si="80"/>
        <v>8373054</v>
      </c>
      <c r="M547" s="22">
        <f t="shared" si="80"/>
        <v>8719149</v>
      </c>
      <c r="N547" s="22">
        <f t="shared" si="80"/>
        <v>8661951</v>
      </c>
      <c r="O547" s="22">
        <f t="shared" si="80"/>
        <v>5852363</v>
      </c>
      <c r="P547" s="22">
        <f t="shared" si="80"/>
        <v>8780478</v>
      </c>
      <c r="Q547" s="22">
        <f t="shared" si="80"/>
        <v>9765387</v>
      </c>
      <c r="R547" s="19"/>
      <c r="S547" s="24" t="s">
        <v>381</v>
      </c>
    </row>
    <row r="548" spans="1:19" x14ac:dyDescent="0.3">
      <c r="B548" s="22">
        <f t="shared" si="80"/>
        <v>684352</v>
      </c>
      <c r="C548" s="22">
        <f t="shared" si="80"/>
        <v>1653103</v>
      </c>
      <c r="D548" s="22">
        <f t="shared" si="80"/>
        <v>2273899</v>
      </c>
      <c r="E548" s="22">
        <f t="shared" si="80"/>
        <v>2832734</v>
      </c>
      <c r="F548" s="22">
        <f t="shared" si="80"/>
        <v>3172982</v>
      </c>
      <c r="G548" s="22">
        <f t="shared" si="80"/>
        <v>3129654</v>
      </c>
      <c r="H548" s="22">
        <f t="shared" si="80"/>
        <v>5155436</v>
      </c>
      <c r="I548" s="22">
        <f t="shared" si="80"/>
        <v>6036768</v>
      </c>
      <c r="J548" s="22">
        <f t="shared" si="80"/>
        <v>7085485</v>
      </c>
      <c r="K548" s="22">
        <f t="shared" si="80"/>
        <v>7520681</v>
      </c>
      <c r="L548" s="22">
        <f t="shared" si="80"/>
        <v>7503396</v>
      </c>
      <c r="M548" s="22">
        <f t="shared" si="80"/>
        <v>7162922</v>
      </c>
      <c r="N548" s="22">
        <f t="shared" si="80"/>
        <v>5317084</v>
      </c>
      <c r="O548" s="22">
        <f t="shared" si="80"/>
        <v>5849281</v>
      </c>
      <c r="P548" s="22">
        <f t="shared" si="80"/>
        <v>8309968</v>
      </c>
      <c r="Q548" s="22" t="str">
        <f t="shared" si="80"/>
        <v/>
      </c>
      <c r="R548" s="19"/>
      <c r="S548" s="24" t="s">
        <v>382</v>
      </c>
    </row>
    <row r="549" spans="1:19" x14ac:dyDescent="0.3">
      <c r="B549" s="22">
        <f t="shared" si="80"/>
        <v>803872</v>
      </c>
      <c r="C549" s="22">
        <f t="shared" si="80"/>
        <v>1775429</v>
      </c>
      <c r="D549" s="22">
        <f t="shared" si="80"/>
        <v>2228969</v>
      </c>
      <c r="E549" s="22">
        <f t="shared" si="80"/>
        <v>2792293</v>
      </c>
      <c r="F549" s="22">
        <f t="shared" si="80"/>
        <v>3446867</v>
      </c>
      <c r="G549" s="22">
        <f t="shared" si="80"/>
        <v>4525603</v>
      </c>
      <c r="H549" s="22">
        <f t="shared" si="80"/>
        <v>5435870</v>
      </c>
      <c r="I549" s="22">
        <f t="shared" si="80"/>
        <v>6020069</v>
      </c>
      <c r="J549" s="22">
        <f t="shared" si="80"/>
        <v>7057395</v>
      </c>
      <c r="K549" s="22">
        <f t="shared" si="80"/>
        <v>7798808</v>
      </c>
      <c r="L549" s="22">
        <f t="shared" si="80"/>
        <v>7951897</v>
      </c>
      <c r="M549" s="22">
        <f t="shared" si="80"/>
        <v>8399377</v>
      </c>
      <c r="N549" s="22">
        <f t="shared" si="80"/>
        <v>6727400</v>
      </c>
      <c r="O549" s="22">
        <f t="shared" si="80"/>
        <v>4671892</v>
      </c>
      <c r="P549" s="22">
        <f t="shared" si="80"/>
        <v>9404242</v>
      </c>
      <c r="Q549" s="22" t="str">
        <f t="shared" si="80"/>
        <v/>
      </c>
      <c r="R549" s="19"/>
      <c r="S549" s="24" t="s">
        <v>383</v>
      </c>
    </row>
    <row r="550" spans="1:19" x14ac:dyDescent="0.3">
      <c r="B550" s="47">
        <f t="shared" si="80"/>
        <v>706914</v>
      </c>
      <c r="C550" s="47">
        <f t="shared" si="80"/>
        <v>1398538.4999999995</v>
      </c>
      <c r="D550" s="47">
        <f t="shared" si="80"/>
        <v>2231889.9799999972</v>
      </c>
      <c r="E550" s="47">
        <f t="shared" si="80"/>
        <v>1879661.060000004</v>
      </c>
      <c r="F550" s="47">
        <f t="shared" si="80"/>
        <v>3223629.3900000011</v>
      </c>
      <c r="G550" s="47">
        <f t="shared" si="80"/>
        <v>3771725.9600000009</v>
      </c>
      <c r="H550" s="47">
        <f t="shared" si="80"/>
        <v>5342744.0100000091</v>
      </c>
      <c r="I550" s="47">
        <f t="shared" si="80"/>
        <v>6706438.7399999984</v>
      </c>
      <c r="J550" s="47">
        <f t="shared" si="80"/>
        <v>7125949.6500000022</v>
      </c>
      <c r="K550" s="47">
        <f t="shared" si="80"/>
        <v>8230698.270000007</v>
      </c>
      <c r="L550" s="47">
        <f t="shared" si="80"/>
        <v>8199375.4400000051</v>
      </c>
      <c r="M550" s="47">
        <f t="shared" si="80"/>
        <v>8805088.1999999955</v>
      </c>
      <c r="N550" s="47">
        <f t="shared" si="80"/>
        <v>6762524.0600000061</v>
      </c>
      <c r="O550" s="47">
        <f t="shared" si="80"/>
        <v>8981699.5900000185</v>
      </c>
      <c r="P550" s="47">
        <f t="shared" si="80"/>
        <v>9313375.9999999702</v>
      </c>
      <c r="Q550" s="47" t="str">
        <f t="shared" si="80"/>
        <v/>
      </c>
      <c r="R550" s="19"/>
      <c r="S550" s="24" t="s">
        <v>390</v>
      </c>
    </row>
    <row r="551" spans="1:19" x14ac:dyDescent="0.3">
      <c r="B551" s="58">
        <f t="shared" si="80"/>
        <v>3508400</v>
      </c>
      <c r="C551" s="47">
        <f t="shared" si="80"/>
        <v>6498672.5000000037</v>
      </c>
      <c r="D551" s="47">
        <f t="shared" si="80"/>
        <v>8924605.9799999893</v>
      </c>
      <c r="E551" s="47">
        <f t="shared" si="80"/>
        <v>10327842.060000017</v>
      </c>
      <c r="F551" s="47">
        <f t="shared" si="80"/>
        <v>13217114.389999991</v>
      </c>
      <c r="G551" s="47">
        <f t="shared" si="80"/>
        <v>15154098.959999993</v>
      </c>
      <c r="H551" s="47">
        <f t="shared" si="80"/>
        <v>20414720.01000002</v>
      </c>
      <c r="I551" s="47">
        <f t="shared" si="80"/>
        <v>25268741.73999998</v>
      </c>
      <c r="J551" s="47">
        <f t="shared" si="80"/>
        <v>28277808.649999976</v>
      </c>
      <c r="K551" s="47">
        <f t="shared" si="80"/>
        <v>31260542.270000041</v>
      </c>
      <c r="L551" s="47">
        <f t="shared" si="80"/>
        <v>32027722.440000013</v>
      </c>
      <c r="M551" s="47">
        <f t="shared" si="80"/>
        <v>33086536.199999958</v>
      </c>
      <c r="N551" s="47">
        <f t="shared" si="80"/>
        <v>27468959.059999973</v>
      </c>
      <c r="O551" s="47">
        <f t="shared" si="80"/>
        <v>25355235.590000004</v>
      </c>
      <c r="P551" s="47">
        <f t="shared" si="80"/>
        <v>35808064</v>
      </c>
      <c r="Q551" s="47">
        <f t="shared" si="80"/>
        <v>39061548</v>
      </c>
      <c r="R551" s="19"/>
      <c r="S551" s="24" t="s">
        <v>384</v>
      </c>
    </row>
    <row r="552" spans="1:19" x14ac:dyDescent="0.3">
      <c r="B552" s="56">
        <f t="shared" ref="B552:Q552" si="81">+B551/(B$465+B$472)</f>
        <v>2.720989754051191E-2</v>
      </c>
      <c r="C552" s="56">
        <f t="shared" si="81"/>
        <v>5.5324872978148754E-2</v>
      </c>
      <c r="D552" s="56">
        <f t="shared" si="81"/>
        <v>6.3410065811603814E-2</v>
      </c>
      <c r="E552" s="56">
        <f t="shared" si="81"/>
        <v>6.4059422467697413E-2</v>
      </c>
      <c r="F552" s="56">
        <f t="shared" si="81"/>
        <v>6.7076776377865674E-2</v>
      </c>
      <c r="G552" s="56">
        <f t="shared" si="81"/>
        <v>5.3336953665645614E-2</v>
      </c>
      <c r="H552" s="56">
        <f t="shared" si="81"/>
        <v>5.5072786533277358E-2</v>
      </c>
      <c r="I552" s="56">
        <f t="shared" si="81"/>
        <v>6.2286057039096766E-2</v>
      </c>
      <c r="J552" s="56">
        <f t="shared" si="81"/>
        <v>6.2612512768188244E-2</v>
      </c>
      <c r="K552" s="56">
        <f t="shared" si="81"/>
        <v>6.3905982700241476E-2</v>
      </c>
      <c r="L552" s="56">
        <f t="shared" si="81"/>
        <v>6.0711447023680858E-2</v>
      </c>
      <c r="M552" s="56">
        <f t="shared" si="81"/>
        <v>5.7965435184503263E-2</v>
      </c>
      <c r="N552" s="56">
        <f t="shared" si="81"/>
        <v>5.0290365775512325E-2</v>
      </c>
      <c r="O552" s="56">
        <f t="shared" si="81"/>
        <v>4.3190154646855189E-2</v>
      </c>
      <c r="P552" s="56">
        <f t="shared" si="81"/>
        <v>4.2012383108195106E-2</v>
      </c>
      <c r="Q552" s="56">
        <f t="shared" si="81"/>
        <v>4.400293047452479E-2</v>
      </c>
      <c r="R552" s="19"/>
      <c r="S552" s="26" t="s">
        <v>397</v>
      </c>
    </row>
    <row r="553" spans="1:19" s="39" customFormat="1" x14ac:dyDescent="0.3">
      <c r="A553" s="36"/>
      <c r="B553" s="49"/>
      <c r="C553" s="25">
        <f t="shared" ref="C553:M553" si="82">C551/B551-1</f>
        <v>0.85231800820887127</v>
      </c>
      <c r="D553" s="25">
        <f t="shared" si="82"/>
        <v>0.37329677407193307</v>
      </c>
      <c r="E553" s="25">
        <f t="shared" si="82"/>
        <v>0.15723227256695416</v>
      </c>
      <c r="F553" s="25">
        <f t="shared" si="82"/>
        <v>0.27975566562836929</v>
      </c>
      <c r="G553" s="25">
        <f t="shared" si="82"/>
        <v>0.14655124506340922</v>
      </c>
      <c r="H553" s="25">
        <f t="shared" si="82"/>
        <v>0.34714179073831453</v>
      </c>
      <c r="I553" s="25">
        <f t="shared" si="82"/>
        <v>0.23777067369144667</v>
      </c>
      <c r="J553" s="25">
        <f t="shared" si="82"/>
        <v>0.11908257803105005</v>
      </c>
      <c r="K553" s="25">
        <f t="shared" si="82"/>
        <v>0.10547965922387936</v>
      </c>
      <c r="L553" s="25">
        <f t="shared" si="82"/>
        <v>2.4541486304804572E-2</v>
      </c>
      <c r="M553" s="25">
        <f t="shared" si="82"/>
        <v>3.3059289869378006E-2</v>
      </c>
      <c r="N553" s="25">
        <f>N551/M551-1</f>
        <v>-0.16978438317154498</v>
      </c>
      <c r="O553" s="25">
        <f>O551/N551-1</f>
        <v>-7.694952929898069E-2</v>
      </c>
      <c r="P553" s="25">
        <f>P551/N551-1</f>
        <v>0.3035828522582551</v>
      </c>
      <c r="Q553" s="25">
        <f>Q551/O551-1</f>
        <v>0.54057128995503034</v>
      </c>
      <c r="R553" s="45"/>
      <c r="S553" s="38" t="s">
        <v>391</v>
      </c>
    </row>
    <row r="554" spans="1:19" x14ac:dyDescent="0.3">
      <c r="B554" s="40" t="s">
        <v>398</v>
      </c>
      <c r="C554" s="40"/>
      <c r="D554" s="40"/>
      <c r="E554" s="40"/>
      <c r="F554" s="40"/>
      <c r="G554" s="40"/>
      <c r="H554" s="40"/>
      <c r="I554" s="40"/>
      <c r="J554" s="40"/>
      <c r="K554" s="40"/>
      <c r="L554" s="40"/>
      <c r="M554" s="40"/>
      <c r="N554" s="40"/>
      <c r="O554" s="40"/>
      <c r="P554" s="41"/>
      <c r="Q554" s="41"/>
      <c r="R554" s="19"/>
      <c r="S554" s="26"/>
    </row>
    <row r="555" spans="1:19" x14ac:dyDescent="0.3">
      <c r="B555" s="22">
        <f t="shared" ref="B555:Q555" si="83">IFERROR(B547+B593,"")</f>
        <v>2025992</v>
      </c>
      <c r="C555" s="22">
        <f t="shared" si="83"/>
        <v>2349468</v>
      </c>
      <c r="D555" s="22">
        <f t="shared" si="83"/>
        <v>2928620</v>
      </c>
      <c r="E555" s="22">
        <f t="shared" si="83"/>
        <v>3606852</v>
      </c>
      <c r="F555" s="22">
        <f t="shared" si="83"/>
        <v>4196691</v>
      </c>
      <c r="G555" s="22">
        <f t="shared" si="83"/>
        <v>4616891</v>
      </c>
      <c r="H555" s="22">
        <f t="shared" si="83"/>
        <v>5966643</v>
      </c>
      <c r="I555" s="22">
        <f t="shared" si="83"/>
        <v>8209391</v>
      </c>
      <c r="J555" s="22">
        <f t="shared" si="83"/>
        <v>8948947</v>
      </c>
      <c r="K555" s="22">
        <f t="shared" si="83"/>
        <v>9997126</v>
      </c>
      <c r="L555" s="22">
        <f t="shared" si="83"/>
        <v>10863481</v>
      </c>
      <c r="M555" s="22">
        <f t="shared" si="83"/>
        <v>11390494</v>
      </c>
      <c r="N555" s="22">
        <f t="shared" si="83"/>
        <v>13642128</v>
      </c>
      <c r="O555" s="22">
        <f t="shared" si="83"/>
        <v>11221440</v>
      </c>
      <c r="P555" s="22">
        <f t="shared" si="83"/>
        <v>17740374</v>
      </c>
      <c r="Q555" s="22">
        <f t="shared" si="83"/>
        <v>18749746</v>
      </c>
      <c r="R555" s="19"/>
      <c r="S555" s="24" t="s">
        <v>381</v>
      </c>
    </row>
    <row r="556" spans="1:19" x14ac:dyDescent="0.3">
      <c r="B556" s="22">
        <f t="shared" ref="B556:Q558" si="84">IFERROR(B548+B594-B593,"")</f>
        <v>1437410</v>
      </c>
      <c r="C556" s="22">
        <f t="shared" si="84"/>
        <v>2353496</v>
      </c>
      <c r="D556" s="22">
        <f t="shared" si="84"/>
        <v>3034184</v>
      </c>
      <c r="E556" s="22">
        <f t="shared" si="84"/>
        <v>3641427</v>
      </c>
      <c r="F556" s="22">
        <f t="shared" si="84"/>
        <v>3998433</v>
      </c>
      <c r="G556" s="22">
        <f t="shared" si="84"/>
        <v>4062979</v>
      </c>
      <c r="H556" s="22">
        <f t="shared" si="84"/>
        <v>6680072</v>
      </c>
      <c r="I556" s="22">
        <f t="shared" si="84"/>
        <v>7827480</v>
      </c>
      <c r="J556" s="22">
        <f t="shared" si="84"/>
        <v>9127112</v>
      </c>
      <c r="K556" s="22">
        <f t="shared" si="84"/>
        <v>9885444</v>
      </c>
      <c r="L556" s="22">
        <f t="shared" si="84"/>
        <v>10114497</v>
      </c>
      <c r="M556" s="22">
        <f t="shared" si="84"/>
        <v>9893140</v>
      </c>
      <c r="N556" s="22">
        <f t="shared" si="84"/>
        <v>10448293</v>
      </c>
      <c r="O556" s="22">
        <f t="shared" si="84"/>
        <v>11340711</v>
      </c>
      <c r="P556" s="22">
        <f t="shared" si="84"/>
        <v>17290702</v>
      </c>
      <c r="Q556" s="22" t="str">
        <f t="shared" si="84"/>
        <v/>
      </c>
      <c r="R556" s="19"/>
      <c r="S556" s="24" t="s">
        <v>382</v>
      </c>
    </row>
    <row r="557" spans="1:19" x14ac:dyDescent="0.3">
      <c r="B557" s="22">
        <f t="shared" si="84"/>
        <v>1592974</v>
      </c>
      <c r="C557" s="22">
        <f t="shared" si="84"/>
        <v>2501230</v>
      </c>
      <c r="D557" s="22">
        <f t="shared" si="84"/>
        <v>3018175</v>
      </c>
      <c r="E557" s="22">
        <f t="shared" si="84"/>
        <v>3622293</v>
      </c>
      <c r="F557" s="22">
        <f t="shared" si="84"/>
        <v>4296661</v>
      </c>
      <c r="G557" s="22">
        <f t="shared" si="84"/>
        <v>5854106</v>
      </c>
      <c r="H557" s="22">
        <f t="shared" si="84"/>
        <v>7055464</v>
      </c>
      <c r="I557" s="22">
        <f t="shared" si="84"/>
        <v>7905782</v>
      </c>
      <c r="J557" s="22">
        <f t="shared" si="84"/>
        <v>9203446</v>
      </c>
      <c r="K557" s="22">
        <f t="shared" si="84"/>
        <v>10226628</v>
      </c>
      <c r="L557" s="22">
        <f t="shared" si="84"/>
        <v>10612206</v>
      </c>
      <c r="M557" s="22">
        <f t="shared" si="84"/>
        <v>11265011</v>
      </c>
      <c r="N557" s="22">
        <f t="shared" si="84"/>
        <v>11896594</v>
      </c>
      <c r="O557" s="22">
        <f t="shared" si="84"/>
        <v>10190250</v>
      </c>
      <c r="P557" s="22">
        <f t="shared" si="84"/>
        <v>18550946</v>
      </c>
      <c r="Q557" s="22" t="str">
        <f t="shared" si="84"/>
        <v/>
      </c>
      <c r="R557" s="19"/>
      <c r="S557" s="24" t="s">
        <v>383</v>
      </c>
    </row>
    <row r="558" spans="1:19" x14ac:dyDescent="0.3">
      <c r="B558" s="47">
        <f t="shared" si="84"/>
        <v>1469313</v>
      </c>
      <c r="C558" s="47">
        <f t="shared" si="84"/>
        <v>2153167.629999999</v>
      </c>
      <c r="D558" s="47">
        <f t="shared" si="84"/>
        <v>3036619.8399999971</v>
      </c>
      <c r="E558" s="47">
        <f t="shared" si="84"/>
        <v>2759271.9400000041</v>
      </c>
      <c r="F558" s="47">
        <f t="shared" si="84"/>
        <v>4093771.4100000011</v>
      </c>
      <c r="G558" s="47">
        <f t="shared" si="84"/>
        <v>5245441.07</v>
      </c>
      <c r="H558" s="47">
        <f t="shared" si="84"/>
        <v>7022310.4200000092</v>
      </c>
      <c r="I558" s="47">
        <f t="shared" si="84"/>
        <v>8683585.0699999984</v>
      </c>
      <c r="J558" s="47">
        <f t="shared" si="84"/>
        <v>9312311.6900000013</v>
      </c>
      <c r="K558" s="47">
        <f t="shared" si="84"/>
        <v>10709521.970000006</v>
      </c>
      <c r="L558" s="47">
        <f t="shared" si="84"/>
        <v>10881687.510000005</v>
      </c>
      <c r="M558" s="47">
        <f t="shared" si="84"/>
        <v>11757741.159999996</v>
      </c>
      <c r="N558" s="47">
        <f t="shared" si="84"/>
        <v>12131894.720000006</v>
      </c>
      <c r="O558" s="47">
        <f t="shared" si="84"/>
        <v>17088873.750000019</v>
      </c>
      <c r="P558" s="47">
        <f t="shared" si="84"/>
        <v>18770278.389999971</v>
      </c>
      <c r="Q558" s="47" t="str">
        <f t="shared" si="84"/>
        <v/>
      </c>
      <c r="R558" s="19"/>
      <c r="S558" s="24" t="s">
        <v>390</v>
      </c>
    </row>
    <row r="559" spans="1:19" x14ac:dyDescent="0.3">
      <c r="B559" s="58">
        <f t="shared" ref="B559:Q559" si="85">IFERROR(B551+B596,"")</f>
        <v>6525689</v>
      </c>
      <c r="C559" s="47">
        <f t="shared" si="85"/>
        <v>9357361.6300000027</v>
      </c>
      <c r="D559" s="47">
        <f t="shared" si="85"/>
        <v>12017598.839999989</v>
      </c>
      <c r="E559" s="47">
        <f t="shared" si="85"/>
        <v>13629843.940000016</v>
      </c>
      <c r="F559" s="47">
        <f t="shared" si="85"/>
        <v>16585556.409999991</v>
      </c>
      <c r="G559" s="47">
        <f t="shared" si="85"/>
        <v>19779417.069999993</v>
      </c>
      <c r="H559" s="47">
        <f t="shared" si="85"/>
        <v>26724489.42000002</v>
      </c>
      <c r="I559" s="47">
        <f t="shared" si="85"/>
        <v>32626238.069999978</v>
      </c>
      <c r="J559" s="47">
        <f t="shared" si="85"/>
        <v>36591816.689999975</v>
      </c>
      <c r="K559" s="47">
        <f t="shared" si="85"/>
        <v>40818719.970000044</v>
      </c>
      <c r="L559" s="47">
        <f t="shared" si="85"/>
        <v>42471871.510000013</v>
      </c>
      <c r="M559" s="47">
        <f t="shared" si="85"/>
        <v>44306386.159999959</v>
      </c>
      <c r="N559" s="47">
        <f t="shared" si="85"/>
        <v>48118909.719999969</v>
      </c>
      <c r="O559" s="47">
        <f t="shared" si="85"/>
        <v>49841274.75</v>
      </c>
      <c r="P559" s="47">
        <f t="shared" si="85"/>
        <v>72352300.390000001</v>
      </c>
      <c r="Q559" s="47">
        <f t="shared" si="85"/>
        <v>74998984</v>
      </c>
      <c r="R559" s="19"/>
      <c r="S559" s="24" t="s">
        <v>384</v>
      </c>
    </row>
    <row r="560" spans="1:19" x14ac:dyDescent="0.3">
      <c r="B560" s="56">
        <f t="shared" ref="B560:Q560" si="86">+B559/(B$465+B$472)</f>
        <v>5.0610913542140472E-2</v>
      </c>
      <c r="C560" s="56">
        <f t="shared" si="86"/>
        <v>7.9661629908316323E-2</v>
      </c>
      <c r="D560" s="56">
        <f t="shared" si="86"/>
        <v>8.5386036655239972E-2</v>
      </c>
      <c r="E560" s="56">
        <f t="shared" si="86"/>
        <v>8.4540403120886329E-2</v>
      </c>
      <c r="F560" s="56">
        <f t="shared" si="86"/>
        <v>8.417159945727358E-2</v>
      </c>
      <c r="G560" s="56">
        <f t="shared" si="86"/>
        <v>6.9616402438754429E-2</v>
      </c>
      <c r="H560" s="56">
        <f t="shared" si="86"/>
        <v>7.2094650346296321E-2</v>
      </c>
      <c r="I560" s="56">
        <f t="shared" si="86"/>
        <v>8.0421880373342663E-2</v>
      </c>
      <c r="J560" s="56">
        <f t="shared" si="86"/>
        <v>8.1021327291350392E-2</v>
      </c>
      <c r="K560" s="56">
        <f t="shared" si="86"/>
        <v>8.3445782536926569E-2</v>
      </c>
      <c r="L560" s="56">
        <f t="shared" si="86"/>
        <v>8.0509276986726164E-2</v>
      </c>
      <c r="M560" s="56">
        <f t="shared" si="86"/>
        <v>7.7621874338633642E-2</v>
      </c>
      <c r="N560" s="56">
        <f t="shared" si="86"/>
        <v>8.8096442433507213E-2</v>
      </c>
      <c r="O560" s="56">
        <f t="shared" si="86"/>
        <v>8.4899718506180846E-2</v>
      </c>
      <c r="P560" s="56">
        <f t="shared" si="86"/>
        <v>8.4888492233031493E-2</v>
      </c>
      <c r="Q560" s="56">
        <f t="shared" si="86"/>
        <v>8.4486541050856387E-2</v>
      </c>
      <c r="R560" s="19"/>
      <c r="S560" s="26" t="s">
        <v>399</v>
      </c>
    </row>
    <row r="561" spans="1:19" s="39" customFormat="1" x14ac:dyDescent="0.3">
      <c r="A561" s="36"/>
      <c r="B561" s="49"/>
      <c r="C561" s="25">
        <f t="shared" ref="C561:M561" si="87">C559/B559-1</f>
        <v>0.43392699682746194</v>
      </c>
      <c r="D561" s="25">
        <f t="shared" si="87"/>
        <v>0.28429351297818606</v>
      </c>
      <c r="E561" s="25">
        <f t="shared" si="87"/>
        <v>0.13415700769056693</v>
      </c>
      <c r="F561" s="25">
        <f t="shared" si="87"/>
        <v>0.21685592901953443</v>
      </c>
      <c r="G561" s="25">
        <f t="shared" si="87"/>
        <v>0.19256879787730941</v>
      </c>
      <c r="H561" s="25">
        <f t="shared" si="87"/>
        <v>0.35112624024364281</v>
      </c>
      <c r="I561" s="25">
        <f t="shared" si="87"/>
        <v>0.22083672235037044</v>
      </c>
      <c r="J561" s="25">
        <f t="shared" si="87"/>
        <v>0.12154569005141824</v>
      </c>
      <c r="K561" s="25">
        <f t="shared" si="87"/>
        <v>0.11551498838687668</v>
      </c>
      <c r="L561" s="25">
        <f t="shared" si="87"/>
        <v>4.0499837849275133E-2</v>
      </c>
      <c r="M561" s="25">
        <f t="shared" si="87"/>
        <v>4.319363816044719E-2</v>
      </c>
      <c r="N561" s="25">
        <f>N559/M559-1</f>
        <v>8.6049075323637592E-2</v>
      </c>
      <c r="O561" s="25">
        <f>O559/N559-1</f>
        <v>3.5793932988555488E-2</v>
      </c>
      <c r="P561" s="25">
        <f>P559/N559-1</f>
        <v>0.5036147080433071</v>
      </c>
      <c r="Q561" s="25">
        <f>Q559/O559-1</f>
        <v>0.50475653715096835</v>
      </c>
      <c r="R561" s="45"/>
      <c r="S561" s="38" t="s">
        <v>391</v>
      </c>
    </row>
    <row r="562" spans="1:19" x14ac:dyDescent="0.3">
      <c r="B562" s="32" t="s">
        <v>262</v>
      </c>
      <c r="C562" s="32"/>
      <c r="D562" s="32"/>
      <c r="E562" s="32"/>
      <c r="F562" s="32"/>
      <c r="G562" s="32"/>
      <c r="H562" s="32"/>
      <c r="I562" s="32"/>
      <c r="J562" s="32"/>
      <c r="K562" s="32"/>
      <c r="L562" s="32"/>
      <c r="M562" s="32"/>
      <c r="N562" s="32"/>
      <c r="O562" s="32"/>
      <c r="P562" s="33"/>
      <c r="Q562" s="33"/>
      <c r="R562" s="19"/>
      <c r="S562" s="3"/>
    </row>
    <row r="563" spans="1:19" x14ac:dyDescent="0.3">
      <c r="B563" s="22">
        <f t="shared" ref="B563:Q566" si="88">IFERROR(VLOOKUP($B$562,$130:$216,MATCH($S563&amp;"/"&amp;B$348,$128:$128,0),FALSE),"")</f>
        <v>148861</v>
      </c>
      <c r="C563" s="22">
        <f t="shared" si="88"/>
        <v>902</v>
      </c>
      <c r="D563" s="22">
        <f t="shared" si="88"/>
        <v>50</v>
      </c>
      <c r="E563" s="22">
        <f t="shared" si="88"/>
        <v>0</v>
      </c>
      <c r="F563" s="22">
        <f t="shared" si="88"/>
        <v>1</v>
      </c>
      <c r="G563" s="22">
        <f t="shared" si="88"/>
        <v>13</v>
      </c>
      <c r="H563" s="22">
        <f t="shared" si="88"/>
        <v>1345661</v>
      </c>
      <c r="I563" s="22">
        <f t="shared" si="88"/>
        <v>2263162</v>
      </c>
      <c r="J563" s="22">
        <f t="shared" si="88"/>
        <v>2054419</v>
      </c>
      <c r="K563" s="22">
        <f t="shared" si="88"/>
        <v>2040296</v>
      </c>
      <c r="L563" s="22">
        <f t="shared" si="88"/>
        <v>1788503</v>
      </c>
      <c r="M563" s="22">
        <f t="shared" si="88"/>
        <v>1749106</v>
      </c>
      <c r="N563" s="22">
        <f t="shared" si="88"/>
        <v>1880584</v>
      </c>
      <c r="O563" s="22">
        <f t="shared" si="88"/>
        <v>2900760</v>
      </c>
      <c r="P563" s="22">
        <f t="shared" si="88"/>
        <v>3825054</v>
      </c>
      <c r="Q563" s="22">
        <f t="shared" si="88"/>
        <v>4407955</v>
      </c>
      <c r="R563" s="19"/>
      <c r="S563" s="24" t="s">
        <v>381</v>
      </c>
    </row>
    <row r="564" spans="1:19" x14ac:dyDescent="0.3">
      <c r="B564" s="22">
        <f t="shared" si="88"/>
        <v>154714</v>
      </c>
      <c r="C564" s="22">
        <f t="shared" si="88"/>
        <v>1220</v>
      </c>
      <c r="D564" s="22">
        <f t="shared" si="88"/>
        <v>58</v>
      </c>
      <c r="E564" s="22">
        <f t="shared" si="88"/>
        <v>3</v>
      </c>
      <c r="F564" s="22">
        <f t="shared" si="88"/>
        <v>10</v>
      </c>
      <c r="G564" s="22">
        <f t="shared" si="88"/>
        <v>127413</v>
      </c>
      <c r="H564" s="22">
        <f t="shared" si="88"/>
        <v>2397968</v>
      </c>
      <c r="I564" s="22">
        <f t="shared" si="88"/>
        <v>2166959</v>
      </c>
      <c r="J564" s="22">
        <f t="shared" si="88"/>
        <v>2096779</v>
      </c>
      <c r="K564" s="22">
        <f t="shared" si="88"/>
        <v>2013538</v>
      </c>
      <c r="L564" s="22">
        <f t="shared" si="88"/>
        <v>1832776</v>
      </c>
      <c r="M564" s="22">
        <f t="shared" si="88"/>
        <v>1683829</v>
      </c>
      <c r="N564" s="22">
        <f t="shared" si="88"/>
        <v>1976254</v>
      </c>
      <c r="O564" s="22">
        <f t="shared" si="88"/>
        <v>3529316</v>
      </c>
      <c r="P564" s="22">
        <f t="shared" si="88"/>
        <v>3976862</v>
      </c>
      <c r="Q564" s="22" t="str">
        <f t="shared" si="88"/>
        <v/>
      </c>
      <c r="R564" s="19"/>
      <c r="S564" s="24" t="s">
        <v>382</v>
      </c>
    </row>
    <row r="565" spans="1:19" x14ac:dyDescent="0.3">
      <c r="B565" s="22">
        <f t="shared" si="88"/>
        <v>165490</v>
      </c>
      <c r="C565" s="22">
        <f t="shared" si="88"/>
        <v>346</v>
      </c>
      <c r="D565" s="22">
        <f t="shared" si="88"/>
        <v>1</v>
      </c>
      <c r="E565" s="22">
        <f t="shared" si="88"/>
        <v>2</v>
      </c>
      <c r="F565" s="22">
        <f t="shared" si="88"/>
        <v>8</v>
      </c>
      <c r="G565" s="22">
        <f t="shared" si="88"/>
        <v>910001</v>
      </c>
      <c r="H565" s="22">
        <f t="shared" si="88"/>
        <v>2415337</v>
      </c>
      <c r="I565" s="22">
        <f t="shared" si="88"/>
        <v>2073650</v>
      </c>
      <c r="J565" s="22">
        <f t="shared" si="88"/>
        <v>2159679</v>
      </c>
      <c r="K565" s="22">
        <f t="shared" si="88"/>
        <v>2000204</v>
      </c>
      <c r="L565" s="22">
        <f t="shared" si="88"/>
        <v>1834799</v>
      </c>
      <c r="M565" s="22">
        <f t="shared" si="88"/>
        <v>1671569</v>
      </c>
      <c r="N565" s="22">
        <f t="shared" si="88"/>
        <v>1991291</v>
      </c>
      <c r="O565" s="22">
        <f t="shared" si="88"/>
        <v>2599755</v>
      </c>
      <c r="P565" s="22">
        <f t="shared" si="88"/>
        <v>4283215</v>
      </c>
      <c r="Q565" s="22" t="str">
        <f t="shared" si="88"/>
        <v/>
      </c>
      <c r="R565" s="19"/>
      <c r="S565" s="24" t="s">
        <v>383</v>
      </c>
    </row>
    <row r="566" spans="1:19" x14ac:dyDescent="0.3">
      <c r="B566" s="47">
        <f t="shared" si="88"/>
        <v>60897</v>
      </c>
      <c r="C566" s="47">
        <f t="shared" si="88"/>
        <v>5.53</v>
      </c>
      <c r="D566" s="47">
        <f t="shared" si="88"/>
        <v>2.71</v>
      </c>
      <c r="E566" s="47">
        <f t="shared" si="88"/>
        <v>6.87</v>
      </c>
      <c r="F566" s="47">
        <f t="shared" si="88"/>
        <v>6.26</v>
      </c>
      <c r="G566" s="47">
        <f t="shared" si="88"/>
        <v>1176603.3899999999</v>
      </c>
      <c r="H566" s="47">
        <f t="shared" si="88"/>
        <v>2359528.7400000002</v>
      </c>
      <c r="I566" s="47">
        <f t="shared" si="88"/>
        <v>2081732.36</v>
      </c>
      <c r="J566" s="47">
        <f t="shared" si="88"/>
        <v>2131442.83</v>
      </c>
      <c r="K566" s="47">
        <f t="shared" si="88"/>
        <v>1938561.23</v>
      </c>
      <c r="L566" s="47">
        <f t="shared" si="88"/>
        <v>1739592.76</v>
      </c>
      <c r="M566" s="47">
        <f t="shared" si="88"/>
        <v>1616475.7</v>
      </c>
      <c r="N566" s="47">
        <f t="shared" si="88"/>
        <v>2677863.02</v>
      </c>
      <c r="O566" s="47">
        <f t="shared" si="88"/>
        <v>3613172.58</v>
      </c>
      <c r="P566" s="47">
        <f t="shared" si="88"/>
        <v>4746698.62</v>
      </c>
      <c r="Q566" s="47" t="str">
        <f t="shared" si="88"/>
        <v/>
      </c>
      <c r="R566" s="19"/>
      <c r="S566" s="24" t="s">
        <v>390</v>
      </c>
    </row>
    <row r="567" spans="1:19" x14ac:dyDescent="0.3">
      <c r="B567" s="47">
        <f>SUM(B563:B566)</f>
        <v>529962</v>
      </c>
      <c r="C567" s="47">
        <f t="shared" ref="C567:M567" si="89">SUM(C563:C566)</f>
        <v>2473.5300000000002</v>
      </c>
      <c r="D567" s="47">
        <f t="shared" si="89"/>
        <v>111.71</v>
      </c>
      <c r="E567" s="47">
        <f t="shared" si="89"/>
        <v>11.870000000000001</v>
      </c>
      <c r="F567" s="47">
        <f t="shared" si="89"/>
        <v>25.259999999999998</v>
      </c>
      <c r="G567" s="47">
        <f t="shared" si="89"/>
        <v>2214030.3899999997</v>
      </c>
      <c r="H567" s="47">
        <f t="shared" si="89"/>
        <v>8518494.7400000002</v>
      </c>
      <c r="I567" s="47">
        <f t="shared" si="89"/>
        <v>8585503.3599999994</v>
      </c>
      <c r="J567" s="47">
        <f t="shared" si="89"/>
        <v>8442319.8300000001</v>
      </c>
      <c r="K567" s="47">
        <f t="shared" si="89"/>
        <v>7992599.2300000004</v>
      </c>
      <c r="L567" s="47">
        <f t="shared" si="89"/>
        <v>7195670.7599999998</v>
      </c>
      <c r="M567" s="47">
        <f t="shared" si="89"/>
        <v>6720979.7000000002</v>
      </c>
      <c r="N567" s="47">
        <f>IF(N564="",N563*4,IF(N565="",(N564+N563)*2,IF(N566="",((N565+N564+N563)/3)*4,SUM(N563:N566))))</f>
        <v>8525992.0199999996</v>
      </c>
      <c r="O567" s="47">
        <f>IF(O564="",O563*4,IF(O565="",(O564+O563)*2,IF(O566="",((O565+O564+O563)/3)*4,SUM(O563:O566))))</f>
        <v>12643003.58</v>
      </c>
      <c r="P567" s="47">
        <f>IF(P564="",P563*4,IF(P565="",(P564+P563)*2,IF(P566="",((P565+P564+P563)/3)*4,SUM(P563:P566))))</f>
        <v>16831829.620000001</v>
      </c>
      <c r="Q567" s="47">
        <f>IF(Q564="",Q563*4,IF(Q565="",(Q564+Q563)*2,IF(Q566="",((Q565+Q564+Q563)/3)*4,SUM(Q563:Q566))))</f>
        <v>17631820</v>
      </c>
      <c r="R567" s="19"/>
      <c r="S567" s="24" t="s">
        <v>384</v>
      </c>
    </row>
    <row r="568" spans="1:19" x14ac:dyDescent="0.3">
      <c r="B568" s="25">
        <f t="shared" ref="B568:Q568" si="90">+B567/(B$465+B$472)</f>
        <v>4.110196021082195E-3</v>
      </c>
      <c r="C568" s="25">
        <f t="shared" si="90"/>
        <v>2.1057798043775897E-5</v>
      </c>
      <c r="D568" s="25">
        <f t="shared" si="90"/>
        <v>7.9370881669044506E-7</v>
      </c>
      <c r="E568" s="25">
        <f t="shared" si="90"/>
        <v>7.3624803736741806E-8</v>
      </c>
      <c r="F568" s="25">
        <f t="shared" si="90"/>
        <v>1.2819434872916221E-7</v>
      </c>
      <c r="G568" s="25">
        <f t="shared" si="90"/>
        <v>7.7925871170212635E-3</v>
      </c>
      <c r="H568" s="25">
        <f t="shared" si="90"/>
        <v>2.2980341742187115E-2</v>
      </c>
      <c r="I568" s="25">
        <f t="shared" si="90"/>
        <v>2.1162793046549111E-2</v>
      </c>
      <c r="J568" s="25">
        <f t="shared" si="90"/>
        <v>1.8692921530502126E-2</v>
      </c>
      <c r="K568" s="25">
        <f t="shared" si="90"/>
        <v>1.6339284958998338E-2</v>
      </c>
      <c r="L568" s="25">
        <f t="shared" si="90"/>
        <v>1.3640045275276501E-2</v>
      </c>
      <c r="M568" s="25">
        <f t="shared" si="90"/>
        <v>1.1774714367855547E-2</v>
      </c>
      <c r="N568" s="25">
        <f t="shared" si="90"/>
        <v>1.5609446879597177E-2</v>
      </c>
      <c r="O568" s="25">
        <f t="shared" si="90"/>
        <v>2.1536115406330707E-2</v>
      </c>
      <c r="P568" s="25">
        <f t="shared" si="90"/>
        <v>1.9748212983737579E-2</v>
      </c>
      <c r="Q568" s="25">
        <f t="shared" si="90"/>
        <v>1.9862288857557201E-2</v>
      </c>
      <c r="R568" s="19"/>
      <c r="S568" s="26" t="s">
        <v>385</v>
      </c>
    </row>
    <row r="569" spans="1:19" x14ac:dyDescent="0.3">
      <c r="B569" s="40" t="s">
        <v>400</v>
      </c>
      <c r="C569" s="40"/>
      <c r="D569" s="40"/>
      <c r="E569" s="40"/>
      <c r="F569" s="40"/>
      <c r="G569" s="40"/>
      <c r="H569" s="40"/>
      <c r="I569" s="40"/>
      <c r="J569" s="40"/>
      <c r="K569" s="40"/>
      <c r="L569" s="40"/>
      <c r="M569" s="40"/>
      <c r="N569" s="40"/>
      <c r="O569" s="40"/>
      <c r="P569" s="41"/>
      <c r="Q569" s="41"/>
      <c r="R569" s="19"/>
      <c r="S569" s="3"/>
    </row>
    <row r="570" spans="1:19" x14ac:dyDescent="0.3">
      <c r="B570" s="22">
        <f t="shared" ref="B570:Q573" si="91">IFERROR(B547-B563,"")</f>
        <v>1164401</v>
      </c>
      <c r="C570" s="22">
        <f t="shared" si="91"/>
        <v>1670700</v>
      </c>
      <c r="D570" s="22">
        <f t="shared" si="91"/>
        <v>2189798</v>
      </c>
      <c r="E570" s="22">
        <f t="shared" si="91"/>
        <v>2823154</v>
      </c>
      <c r="F570" s="22">
        <f t="shared" si="91"/>
        <v>3373635</v>
      </c>
      <c r="G570" s="22">
        <f t="shared" si="91"/>
        <v>3727103</v>
      </c>
      <c r="H570" s="22">
        <f t="shared" si="91"/>
        <v>3135009</v>
      </c>
      <c r="I570" s="22">
        <f t="shared" si="91"/>
        <v>4242304</v>
      </c>
      <c r="J570" s="22">
        <f t="shared" si="91"/>
        <v>4954560</v>
      </c>
      <c r="K570" s="22">
        <f t="shared" si="91"/>
        <v>5670059</v>
      </c>
      <c r="L570" s="22">
        <f t="shared" si="91"/>
        <v>6584551</v>
      </c>
      <c r="M570" s="22">
        <f t="shared" si="91"/>
        <v>6970043</v>
      </c>
      <c r="N570" s="22">
        <f t="shared" si="91"/>
        <v>6781367</v>
      </c>
      <c r="O570" s="22">
        <f t="shared" si="91"/>
        <v>2951603</v>
      </c>
      <c r="P570" s="22">
        <f t="shared" si="91"/>
        <v>4955424</v>
      </c>
      <c r="Q570" s="22">
        <f t="shared" si="91"/>
        <v>5357432</v>
      </c>
      <c r="R570" s="19"/>
      <c r="S570" s="24" t="s">
        <v>381</v>
      </c>
    </row>
    <row r="571" spans="1:19" x14ac:dyDescent="0.3">
      <c r="B571" s="22">
        <f t="shared" si="91"/>
        <v>529638</v>
      </c>
      <c r="C571" s="22">
        <f t="shared" si="91"/>
        <v>1651883</v>
      </c>
      <c r="D571" s="22">
        <f t="shared" si="91"/>
        <v>2273841</v>
      </c>
      <c r="E571" s="22">
        <f t="shared" si="91"/>
        <v>2832731</v>
      </c>
      <c r="F571" s="22">
        <f t="shared" si="91"/>
        <v>3172972</v>
      </c>
      <c r="G571" s="22">
        <f t="shared" si="91"/>
        <v>3002241</v>
      </c>
      <c r="H571" s="22">
        <f t="shared" si="91"/>
        <v>2757468</v>
      </c>
      <c r="I571" s="22">
        <f t="shared" si="91"/>
        <v>3869809</v>
      </c>
      <c r="J571" s="22">
        <f t="shared" si="91"/>
        <v>4988706</v>
      </c>
      <c r="K571" s="22">
        <f t="shared" si="91"/>
        <v>5507143</v>
      </c>
      <c r="L571" s="22">
        <f t="shared" si="91"/>
        <v>5670620</v>
      </c>
      <c r="M571" s="22">
        <f t="shared" si="91"/>
        <v>5479093</v>
      </c>
      <c r="N571" s="22">
        <f t="shared" si="91"/>
        <v>3340830</v>
      </c>
      <c r="O571" s="22">
        <f t="shared" si="91"/>
        <v>2319965</v>
      </c>
      <c r="P571" s="22">
        <f t="shared" si="91"/>
        <v>4333106</v>
      </c>
      <c r="Q571" s="22" t="str">
        <f t="shared" si="91"/>
        <v/>
      </c>
      <c r="R571" s="19"/>
      <c r="S571" s="24" t="s">
        <v>382</v>
      </c>
    </row>
    <row r="572" spans="1:19" x14ac:dyDescent="0.3">
      <c r="B572" s="22">
        <f t="shared" si="91"/>
        <v>638382</v>
      </c>
      <c r="C572" s="22">
        <f t="shared" si="91"/>
        <v>1775083</v>
      </c>
      <c r="D572" s="22">
        <f t="shared" si="91"/>
        <v>2228968</v>
      </c>
      <c r="E572" s="22">
        <f t="shared" si="91"/>
        <v>2792291</v>
      </c>
      <c r="F572" s="22">
        <f t="shared" si="91"/>
        <v>3446859</v>
      </c>
      <c r="G572" s="22">
        <f t="shared" si="91"/>
        <v>3615602</v>
      </c>
      <c r="H572" s="22">
        <f t="shared" si="91"/>
        <v>3020533</v>
      </c>
      <c r="I572" s="22">
        <f t="shared" si="91"/>
        <v>3946419</v>
      </c>
      <c r="J572" s="22">
        <f t="shared" si="91"/>
        <v>4897716</v>
      </c>
      <c r="K572" s="22">
        <f t="shared" si="91"/>
        <v>5798604</v>
      </c>
      <c r="L572" s="22">
        <f t="shared" si="91"/>
        <v>6117098</v>
      </c>
      <c r="M572" s="22">
        <f t="shared" si="91"/>
        <v>6727808</v>
      </c>
      <c r="N572" s="22">
        <f t="shared" si="91"/>
        <v>4736109</v>
      </c>
      <c r="O572" s="22">
        <f t="shared" si="91"/>
        <v>2072137</v>
      </c>
      <c r="P572" s="22">
        <f t="shared" si="91"/>
        <v>5121027</v>
      </c>
      <c r="Q572" s="22" t="str">
        <f t="shared" si="91"/>
        <v/>
      </c>
      <c r="R572" s="19"/>
      <c r="S572" s="24" t="s">
        <v>383</v>
      </c>
    </row>
    <row r="573" spans="1:19" x14ac:dyDescent="0.3">
      <c r="B573" s="22">
        <f t="shared" si="91"/>
        <v>646017</v>
      </c>
      <c r="C573" s="47">
        <f t="shared" si="91"/>
        <v>1398532.9699999995</v>
      </c>
      <c r="D573" s="47">
        <f t="shared" si="91"/>
        <v>2231887.2699999972</v>
      </c>
      <c r="E573" s="47">
        <f t="shared" si="91"/>
        <v>1879654.1900000039</v>
      </c>
      <c r="F573" s="47">
        <f t="shared" si="91"/>
        <v>3223623.1300000013</v>
      </c>
      <c r="G573" s="47">
        <f t="shared" si="91"/>
        <v>2595122.5700000012</v>
      </c>
      <c r="H573" s="47">
        <f t="shared" si="91"/>
        <v>2983215.2700000089</v>
      </c>
      <c r="I573" s="47">
        <f t="shared" si="91"/>
        <v>4624706.379999998</v>
      </c>
      <c r="J573" s="47">
        <f t="shared" si="91"/>
        <v>4994506.8200000022</v>
      </c>
      <c r="K573" s="47">
        <f t="shared" si="91"/>
        <v>6292137.0400000066</v>
      </c>
      <c r="L573" s="47">
        <f t="shared" si="91"/>
        <v>6459782.6800000053</v>
      </c>
      <c r="M573" s="47">
        <f t="shared" si="91"/>
        <v>7188612.4999999953</v>
      </c>
      <c r="N573" s="47">
        <f t="shared" si="91"/>
        <v>4084661.0400000061</v>
      </c>
      <c r="O573" s="47">
        <f t="shared" si="91"/>
        <v>5368527.0100000184</v>
      </c>
      <c r="P573" s="47">
        <f t="shared" si="91"/>
        <v>4566677.3799999701</v>
      </c>
      <c r="Q573" s="47" t="str">
        <f t="shared" si="91"/>
        <v/>
      </c>
      <c r="R573" s="19"/>
      <c r="S573" s="24" t="s">
        <v>390</v>
      </c>
    </row>
    <row r="574" spans="1:19" x14ac:dyDescent="0.3">
      <c r="B574" s="58">
        <f t="shared" ref="B574:M574" si="92">B551-B567</f>
        <v>2978438</v>
      </c>
      <c r="C574" s="47">
        <f t="shared" si="92"/>
        <v>6496198.9700000035</v>
      </c>
      <c r="D574" s="47">
        <f t="shared" si="92"/>
        <v>8924494.2699999884</v>
      </c>
      <c r="E574" s="47">
        <f t="shared" si="92"/>
        <v>10327830.190000018</v>
      </c>
      <c r="F574" s="47">
        <f t="shared" si="92"/>
        <v>13217089.129999992</v>
      </c>
      <c r="G574" s="47">
        <f t="shared" si="92"/>
        <v>12940068.569999993</v>
      </c>
      <c r="H574" s="47">
        <f t="shared" si="92"/>
        <v>11896225.27000002</v>
      </c>
      <c r="I574" s="47">
        <f t="shared" si="92"/>
        <v>16683238.37999998</v>
      </c>
      <c r="J574" s="47">
        <f t="shared" si="92"/>
        <v>19835488.819999978</v>
      </c>
      <c r="K574" s="47">
        <f t="shared" si="92"/>
        <v>23267943.04000004</v>
      </c>
      <c r="L574" s="47">
        <f t="shared" si="92"/>
        <v>24832051.680000015</v>
      </c>
      <c r="M574" s="47">
        <f t="shared" si="92"/>
        <v>26365556.499999959</v>
      </c>
      <c r="N574" s="47">
        <f>IFERROR(N551-N567,"")</f>
        <v>18942967.039999973</v>
      </c>
      <c r="O574" s="47">
        <f>IFERROR(O551-O567,"")</f>
        <v>12712232.010000004</v>
      </c>
      <c r="P574" s="47">
        <f>IFERROR(P551-P567,"")</f>
        <v>18976234.379999999</v>
      </c>
      <c r="Q574" s="47">
        <f>IFERROR(Q551-Q567,"")</f>
        <v>21429728</v>
      </c>
      <c r="R574" s="19"/>
      <c r="S574" s="24" t="s">
        <v>384</v>
      </c>
    </row>
    <row r="575" spans="1:19" x14ac:dyDescent="0.3">
      <c r="B575" s="25">
        <f t="shared" ref="B575:Q575" si="93">+B574/(B$465+B$472)</f>
        <v>2.3099701519429715E-2</v>
      </c>
      <c r="C575" s="25">
        <f t="shared" si="93"/>
        <v>5.5303815180104979E-2</v>
      </c>
      <c r="D575" s="25">
        <f t="shared" si="93"/>
        <v>6.3409272102787115E-2</v>
      </c>
      <c r="E575" s="25">
        <f t="shared" si="93"/>
        <v>6.4059348842893687E-2</v>
      </c>
      <c r="F575" s="25">
        <f t="shared" si="93"/>
        <v>6.707664818351694E-2</v>
      </c>
      <c r="G575" s="25">
        <f t="shared" si="93"/>
        <v>4.554436654862435E-2</v>
      </c>
      <c r="H575" s="25">
        <f t="shared" si="93"/>
        <v>3.209244479109024E-2</v>
      </c>
      <c r="I575" s="25">
        <f t="shared" si="93"/>
        <v>4.1123263992547655E-2</v>
      </c>
      <c r="J575" s="25">
        <f t="shared" si="93"/>
        <v>4.3919591237686122E-2</v>
      </c>
      <c r="K575" s="25">
        <f t="shared" si="93"/>
        <v>4.7566697741243141E-2</v>
      </c>
      <c r="L575" s="25">
        <f t="shared" si="93"/>
        <v>4.7071401748404358E-2</v>
      </c>
      <c r="M575" s="25">
        <f t="shared" si="93"/>
        <v>4.6190720816647719E-2</v>
      </c>
      <c r="N575" s="25">
        <f t="shared" si="93"/>
        <v>3.4680918895915153E-2</v>
      </c>
      <c r="O575" s="25">
        <f t="shared" si="93"/>
        <v>2.1654039240524479E-2</v>
      </c>
      <c r="P575" s="25">
        <f t="shared" si="93"/>
        <v>2.2264170124457531E-2</v>
      </c>
      <c r="Q575" s="25">
        <f t="shared" si="93"/>
        <v>2.4140641616967592E-2</v>
      </c>
      <c r="R575" s="19"/>
      <c r="S575" s="26" t="s">
        <v>401</v>
      </c>
    </row>
    <row r="576" spans="1:19" x14ac:dyDescent="0.3">
      <c r="B576" s="61" t="s">
        <v>263</v>
      </c>
      <c r="C576" s="61"/>
      <c r="D576" s="61"/>
      <c r="E576" s="61"/>
      <c r="F576" s="61"/>
      <c r="G576" s="61"/>
      <c r="H576" s="61"/>
      <c r="I576" s="61"/>
      <c r="J576" s="61"/>
      <c r="K576" s="61"/>
      <c r="L576" s="61"/>
      <c r="M576" s="61"/>
      <c r="N576" s="61"/>
      <c r="O576" s="61"/>
      <c r="P576" s="62"/>
      <c r="Q576" s="62"/>
      <c r="R576" s="19"/>
      <c r="S576" s="3"/>
    </row>
    <row r="577" spans="1:19" x14ac:dyDescent="0.3">
      <c r="B577" s="22">
        <f t="shared" ref="B577:Q580" si="94">IFERROR(VLOOKUP($B$576,$130:$216,MATCH($S577&amp;"/"&amp;B$348,$128:$128,0),FALSE),"")</f>
        <v>369633</v>
      </c>
      <c r="C577" s="22">
        <f t="shared" si="94"/>
        <v>482430</v>
      </c>
      <c r="D577" s="22">
        <f t="shared" si="94"/>
        <v>624226</v>
      </c>
      <c r="E577" s="22">
        <f t="shared" si="94"/>
        <v>856238</v>
      </c>
      <c r="F577" s="22">
        <f t="shared" si="94"/>
        <v>781712</v>
      </c>
      <c r="G577" s="22">
        <f t="shared" si="94"/>
        <v>741250</v>
      </c>
      <c r="H577" s="22">
        <f t="shared" si="94"/>
        <v>643191</v>
      </c>
      <c r="I577" s="22">
        <f t="shared" si="94"/>
        <v>842338</v>
      </c>
      <c r="J577" s="22">
        <f t="shared" si="94"/>
        <v>959576</v>
      </c>
      <c r="K577" s="22">
        <f t="shared" si="94"/>
        <v>950989</v>
      </c>
      <c r="L577" s="22">
        <f t="shared" si="94"/>
        <v>1181100</v>
      </c>
      <c r="M577" s="22">
        <f t="shared" si="94"/>
        <v>1231745</v>
      </c>
      <c r="N577" s="22">
        <f t="shared" si="94"/>
        <v>1132252</v>
      </c>
      <c r="O577" s="22">
        <f t="shared" si="94"/>
        <v>370232</v>
      </c>
      <c r="P577" s="22">
        <f t="shared" si="94"/>
        <v>946130</v>
      </c>
      <c r="Q577" s="22">
        <f t="shared" si="94"/>
        <v>1042560</v>
      </c>
      <c r="R577" s="19"/>
      <c r="S577" s="24" t="s">
        <v>381</v>
      </c>
    </row>
    <row r="578" spans="1:19" x14ac:dyDescent="0.3">
      <c r="B578" s="22">
        <f t="shared" si="94"/>
        <v>322281</v>
      </c>
      <c r="C578" s="22">
        <f t="shared" si="94"/>
        <v>452289</v>
      </c>
      <c r="D578" s="22">
        <f t="shared" si="94"/>
        <v>624261</v>
      </c>
      <c r="E578" s="22">
        <f t="shared" si="94"/>
        <v>827936</v>
      </c>
      <c r="F578" s="22">
        <f t="shared" si="94"/>
        <v>720238</v>
      </c>
      <c r="G578" s="22">
        <f t="shared" si="94"/>
        <v>534474</v>
      </c>
      <c r="H578" s="22">
        <f t="shared" si="94"/>
        <v>542107</v>
      </c>
      <c r="I578" s="22">
        <f t="shared" si="94"/>
        <v>715648</v>
      </c>
      <c r="J578" s="22">
        <f t="shared" si="94"/>
        <v>817142</v>
      </c>
      <c r="K578" s="22">
        <f t="shared" si="94"/>
        <v>866259</v>
      </c>
      <c r="L578" s="22">
        <f t="shared" si="94"/>
        <v>927663</v>
      </c>
      <c r="M578" s="22">
        <f t="shared" si="94"/>
        <v>761854</v>
      </c>
      <c r="N578" s="22">
        <f t="shared" si="94"/>
        <v>433981</v>
      </c>
      <c r="O578" s="22">
        <f t="shared" si="94"/>
        <v>234466</v>
      </c>
      <c r="P578" s="22">
        <f t="shared" si="94"/>
        <v>932822</v>
      </c>
      <c r="Q578" s="22" t="str">
        <f t="shared" si="94"/>
        <v/>
      </c>
      <c r="R578" s="19"/>
      <c r="S578" s="24" t="s">
        <v>382</v>
      </c>
    </row>
    <row r="579" spans="1:19" x14ac:dyDescent="0.3">
      <c r="B579" s="22">
        <f t="shared" si="94"/>
        <v>284741</v>
      </c>
      <c r="C579" s="22">
        <f t="shared" si="94"/>
        <v>461807</v>
      </c>
      <c r="D579" s="22">
        <f t="shared" si="94"/>
        <v>599821</v>
      </c>
      <c r="E579" s="22">
        <f t="shared" si="94"/>
        <v>791566</v>
      </c>
      <c r="F579" s="22">
        <f t="shared" si="94"/>
        <v>749605</v>
      </c>
      <c r="G579" s="22">
        <f t="shared" si="94"/>
        <v>585600</v>
      </c>
      <c r="H579" s="22">
        <f t="shared" si="94"/>
        <v>595915</v>
      </c>
      <c r="I579" s="22">
        <f t="shared" si="94"/>
        <v>718076</v>
      </c>
      <c r="J579" s="22">
        <f t="shared" si="94"/>
        <v>832198</v>
      </c>
      <c r="K579" s="22">
        <f t="shared" si="94"/>
        <v>852968</v>
      </c>
      <c r="L579" s="22">
        <f t="shared" si="94"/>
        <v>998129</v>
      </c>
      <c r="M579" s="22">
        <f t="shared" si="94"/>
        <v>1067705</v>
      </c>
      <c r="N579" s="22">
        <f t="shared" si="94"/>
        <v>682325</v>
      </c>
      <c r="O579" s="22">
        <f t="shared" si="94"/>
        <v>252678</v>
      </c>
      <c r="P579" s="22">
        <f t="shared" si="94"/>
        <v>986535</v>
      </c>
      <c r="Q579" s="22" t="str">
        <f t="shared" si="94"/>
        <v/>
      </c>
      <c r="R579" s="19"/>
      <c r="S579" s="24" t="s">
        <v>383</v>
      </c>
    </row>
    <row r="580" spans="1:19" x14ac:dyDescent="0.3">
      <c r="B580" s="47">
        <f t="shared" si="94"/>
        <v>228248</v>
      </c>
      <c r="C580" s="47">
        <f t="shared" si="94"/>
        <v>377440.79</v>
      </c>
      <c r="D580" s="47">
        <f t="shared" si="94"/>
        <v>639050.31999999995</v>
      </c>
      <c r="E580" s="47">
        <f t="shared" si="94"/>
        <v>505720.79</v>
      </c>
      <c r="F580" s="47">
        <f t="shared" si="94"/>
        <v>679257.36</v>
      </c>
      <c r="G580" s="47">
        <f t="shared" si="94"/>
        <v>431070.52</v>
      </c>
      <c r="H580" s="47">
        <f t="shared" si="94"/>
        <v>449775.64</v>
      </c>
      <c r="I580" s="47">
        <f t="shared" si="94"/>
        <v>790152.37</v>
      </c>
      <c r="J580" s="47">
        <f t="shared" si="94"/>
        <v>714419.94</v>
      </c>
      <c r="K580" s="47">
        <f t="shared" si="94"/>
        <v>816829.68</v>
      </c>
      <c r="L580" s="47">
        <f t="shared" si="94"/>
        <v>861779.45</v>
      </c>
      <c r="M580" s="47">
        <f t="shared" si="94"/>
        <v>1008438.97</v>
      </c>
      <c r="N580" s="47">
        <f t="shared" si="94"/>
        <v>510933.19</v>
      </c>
      <c r="O580" s="47">
        <f t="shared" si="94"/>
        <v>-332486.5</v>
      </c>
      <c r="P580" s="47">
        <f t="shared" si="94"/>
        <v>995513.14</v>
      </c>
      <c r="Q580" s="47" t="str">
        <f t="shared" si="94"/>
        <v/>
      </c>
      <c r="R580" s="19"/>
      <c r="S580" s="24" t="s">
        <v>390</v>
      </c>
    </row>
    <row r="581" spans="1:19" x14ac:dyDescent="0.3">
      <c r="B581" s="47">
        <f>SUM(B577:B580)</f>
        <v>1204903</v>
      </c>
      <c r="C581" s="47">
        <f t="shared" ref="C581:M581" si="95">SUM(C577:C580)</f>
        <v>1773966.79</v>
      </c>
      <c r="D581" s="47">
        <f t="shared" si="95"/>
        <v>2487358.3199999998</v>
      </c>
      <c r="E581" s="47">
        <f t="shared" si="95"/>
        <v>2981460.79</v>
      </c>
      <c r="F581" s="47">
        <f t="shared" si="95"/>
        <v>2930812.36</v>
      </c>
      <c r="G581" s="47">
        <f t="shared" si="95"/>
        <v>2292394.52</v>
      </c>
      <c r="H581" s="47">
        <f t="shared" si="95"/>
        <v>2230988.64</v>
      </c>
      <c r="I581" s="47">
        <f t="shared" si="95"/>
        <v>3066214.37</v>
      </c>
      <c r="J581" s="47">
        <f t="shared" si="95"/>
        <v>3323335.94</v>
      </c>
      <c r="K581" s="47">
        <f t="shared" si="95"/>
        <v>3487045.68</v>
      </c>
      <c r="L581" s="47">
        <f t="shared" si="95"/>
        <v>3968671.45</v>
      </c>
      <c r="M581" s="47">
        <f t="shared" si="95"/>
        <v>4069742.9699999997</v>
      </c>
      <c r="N581" s="47">
        <f>IF(N578="",N577*4,IF(N579="",(N578+N577)*2,IF(N580="",((N579+N578+N577)/3)*4,SUM(N577:N580))))</f>
        <v>2759491.19</v>
      </c>
      <c r="O581" s="47">
        <f>IF(O578="",O577*4,IF(O579="",(O578+O577)*2,IF(O580="",((O579+O578+O577)/3)*4,SUM(O577:O580))))</f>
        <v>524889.5</v>
      </c>
      <c r="P581" s="47">
        <f>IF(P578="",P577*4,IF(P579="",(P578+P577)*2,IF(P580="",((P579+P578+P577)/3)*4,SUM(P577:P580))))</f>
        <v>3861000.14</v>
      </c>
      <c r="Q581" s="47">
        <f>IF(Q578="",Q577*4,IF(Q579="",(Q578+Q577)*2,IF(Q580="",((Q579+Q578+Q577)/3)*4,SUM(Q577:Q580))))</f>
        <v>4170240</v>
      </c>
      <c r="R581" s="19"/>
      <c r="S581" s="24" t="s">
        <v>384</v>
      </c>
    </row>
    <row r="582" spans="1:19" x14ac:dyDescent="0.3">
      <c r="B582" s="25">
        <f t="shared" ref="B582:M582" si="96">+B581/B$574</f>
        <v>0.4045419108942338</v>
      </c>
      <c r="C582" s="25">
        <f t="shared" si="96"/>
        <v>0.27307765636371806</v>
      </c>
      <c r="D582" s="25">
        <f t="shared" si="96"/>
        <v>0.27871140310564657</v>
      </c>
      <c r="E582" s="25">
        <f t="shared" si="96"/>
        <v>0.28868220479523538</v>
      </c>
      <c r="F582" s="25">
        <f t="shared" si="96"/>
        <v>0.22174416251364129</v>
      </c>
      <c r="G582" s="25">
        <f t="shared" si="96"/>
        <v>0.17715474285156754</v>
      </c>
      <c r="H582" s="25">
        <f t="shared" si="96"/>
        <v>0.18753752466558632</v>
      </c>
      <c r="I582" s="25">
        <f t="shared" si="96"/>
        <v>0.18379011916989726</v>
      </c>
      <c r="J582" s="25">
        <f t="shared" si="96"/>
        <v>0.1675449478537229</v>
      </c>
      <c r="K582" s="25">
        <f t="shared" si="96"/>
        <v>0.14986480214453859</v>
      </c>
      <c r="L582" s="25">
        <f t="shared" si="96"/>
        <v>0.15982052152365681</v>
      </c>
      <c r="M582" s="25">
        <f t="shared" si="96"/>
        <v>0.15435831858887583</v>
      </c>
      <c r="N582" s="25">
        <f>+N581/N$574</f>
        <v>0.14567365208275229</v>
      </c>
      <c r="O582" s="25">
        <f>+O581/O$574</f>
        <v>4.1290113300882073E-2</v>
      </c>
      <c r="P582" s="25">
        <f>+P581/P$574</f>
        <v>0.20346503224418966</v>
      </c>
      <c r="Q582" s="25">
        <f>+Q581/Q$574</f>
        <v>0.19460069675172731</v>
      </c>
      <c r="R582" s="19"/>
      <c r="S582" s="26" t="s">
        <v>402</v>
      </c>
    </row>
    <row r="583" spans="1:19" x14ac:dyDescent="0.3">
      <c r="B583" s="40" t="s">
        <v>281</v>
      </c>
      <c r="C583" s="40"/>
      <c r="D583" s="40"/>
      <c r="E583" s="40"/>
      <c r="F583" s="40"/>
      <c r="G583" s="40"/>
      <c r="H583" s="40"/>
      <c r="I583" s="40"/>
      <c r="J583" s="40"/>
      <c r="K583" s="40"/>
      <c r="L583" s="40"/>
      <c r="M583" s="40"/>
      <c r="N583" s="40"/>
      <c r="O583" s="40"/>
      <c r="P583" s="41"/>
      <c r="Q583" s="41"/>
      <c r="R583" s="19"/>
      <c r="S583" s="3"/>
    </row>
    <row r="584" spans="1:19" x14ac:dyDescent="0.3">
      <c r="B584" s="22">
        <f t="shared" ref="B584:Q587" si="97">IFERROR(VLOOKUP($B$583,$130:$216,MATCH($S584&amp;"/"&amp;B$348,$128:$128,0),FALSE),"")</f>
        <v>1084194</v>
      </c>
      <c r="C584" s="22">
        <f t="shared" si="97"/>
        <v>1246607</v>
      </c>
      <c r="D584" s="22">
        <f t="shared" si="97"/>
        <v>1675894</v>
      </c>
      <c r="E584" s="22">
        <f t="shared" si="97"/>
        <v>2083933</v>
      </c>
      <c r="F584" s="22">
        <f t="shared" si="97"/>
        <v>2758326</v>
      </c>
      <c r="G584" s="22">
        <f t="shared" si="97"/>
        <v>3185739</v>
      </c>
      <c r="H584" s="22">
        <f t="shared" si="97"/>
        <v>2705199</v>
      </c>
      <c r="I584" s="22">
        <f t="shared" si="97"/>
        <v>3408344</v>
      </c>
      <c r="J584" s="22">
        <f t="shared" si="97"/>
        <v>4064685</v>
      </c>
      <c r="K584" s="22">
        <f t="shared" si="97"/>
        <v>4764990</v>
      </c>
      <c r="L584" s="22">
        <f t="shared" si="97"/>
        <v>5416836</v>
      </c>
      <c r="M584" s="22">
        <f t="shared" si="97"/>
        <v>5769185</v>
      </c>
      <c r="N584" s="22">
        <f t="shared" si="97"/>
        <v>5645110</v>
      </c>
      <c r="O584" s="22">
        <f t="shared" si="97"/>
        <v>2599055</v>
      </c>
      <c r="P584" s="22">
        <f t="shared" si="97"/>
        <v>3453025</v>
      </c>
      <c r="Q584" s="22">
        <f t="shared" si="97"/>
        <v>4122777</v>
      </c>
      <c r="R584" s="19"/>
      <c r="S584" s="24" t="s">
        <v>381</v>
      </c>
    </row>
    <row r="585" spans="1:19" x14ac:dyDescent="0.3">
      <c r="B585" s="22">
        <f t="shared" si="97"/>
        <v>864441</v>
      </c>
      <c r="C585" s="22">
        <f t="shared" si="97"/>
        <v>1234393</v>
      </c>
      <c r="D585" s="22">
        <f t="shared" si="97"/>
        <v>1769347</v>
      </c>
      <c r="E585" s="22">
        <f t="shared" si="97"/>
        <v>2169777</v>
      </c>
      <c r="F585" s="22">
        <f t="shared" si="97"/>
        <v>2600389</v>
      </c>
      <c r="G585" s="22">
        <f t="shared" si="97"/>
        <v>2649212</v>
      </c>
      <c r="H585" s="22">
        <f t="shared" si="97"/>
        <v>2251570</v>
      </c>
      <c r="I585" s="22">
        <f t="shared" si="97"/>
        <v>3139595</v>
      </c>
      <c r="J585" s="22">
        <f t="shared" si="97"/>
        <v>4195948</v>
      </c>
      <c r="K585" s="22">
        <f t="shared" si="97"/>
        <v>4647184</v>
      </c>
      <c r="L585" s="22">
        <f t="shared" si="97"/>
        <v>4779175</v>
      </c>
      <c r="M585" s="22">
        <f t="shared" si="97"/>
        <v>4794614</v>
      </c>
      <c r="N585" s="22">
        <f t="shared" si="97"/>
        <v>2887028</v>
      </c>
      <c r="O585" s="22">
        <f t="shared" si="97"/>
        <v>2189699</v>
      </c>
      <c r="P585" s="22">
        <f t="shared" si="97"/>
        <v>3004023</v>
      </c>
      <c r="Q585" s="22" t="str">
        <f t="shared" si="97"/>
        <v/>
      </c>
      <c r="R585" s="19"/>
      <c r="S585" s="24" t="s">
        <v>382</v>
      </c>
    </row>
    <row r="586" spans="1:19" x14ac:dyDescent="0.3">
      <c r="B586" s="22">
        <f t="shared" si="97"/>
        <v>843667</v>
      </c>
      <c r="C586" s="22">
        <f t="shared" si="97"/>
        <v>1415969</v>
      </c>
      <c r="D586" s="22">
        <f t="shared" si="97"/>
        <v>1670264</v>
      </c>
      <c r="E586" s="22">
        <f t="shared" si="97"/>
        <v>2173034</v>
      </c>
      <c r="F586" s="22">
        <f t="shared" si="97"/>
        <v>2902488</v>
      </c>
      <c r="G586" s="22">
        <f t="shared" si="97"/>
        <v>2659581</v>
      </c>
      <c r="H586" s="22">
        <f t="shared" si="97"/>
        <v>2687650</v>
      </c>
      <c r="I586" s="22">
        <f t="shared" si="97"/>
        <v>3257896</v>
      </c>
      <c r="J586" s="22">
        <f t="shared" si="97"/>
        <v>4115162</v>
      </c>
      <c r="K586" s="22">
        <f t="shared" si="97"/>
        <v>4970338</v>
      </c>
      <c r="L586" s="22">
        <f t="shared" si="97"/>
        <v>5181786</v>
      </c>
      <c r="M586" s="22">
        <f t="shared" si="97"/>
        <v>5611835</v>
      </c>
      <c r="N586" s="22">
        <f t="shared" si="97"/>
        <v>3997703</v>
      </c>
      <c r="O586" s="22">
        <f t="shared" si="97"/>
        <v>1493009</v>
      </c>
      <c r="P586" s="22">
        <f t="shared" si="97"/>
        <v>3676932</v>
      </c>
      <c r="Q586" s="22" t="str">
        <f t="shared" si="97"/>
        <v/>
      </c>
      <c r="R586" s="19"/>
      <c r="S586" s="24" t="s">
        <v>383</v>
      </c>
    </row>
    <row r="587" spans="1:19" x14ac:dyDescent="0.3">
      <c r="B587" s="22">
        <f t="shared" si="97"/>
        <v>509169</v>
      </c>
      <c r="C587" s="47">
        <f t="shared" si="97"/>
        <v>1095102.55</v>
      </c>
      <c r="D587" s="47">
        <f t="shared" si="97"/>
        <v>1547957.78</v>
      </c>
      <c r="E587" s="47">
        <f t="shared" si="97"/>
        <v>1580824.68</v>
      </c>
      <c r="F587" s="47">
        <f t="shared" si="97"/>
        <v>2762028.09</v>
      </c>
      <c r="G587" s="47">
        <f t="shared" si="97"/>
        <v>2042456.83</v>
      </c>
      <c r="H587" s="47">
        <f t="shared" si="97"/>
        <v>2515555.12</v>
      </c>
      <c r="I587" s="47">
        <f t="shared" si="97"/>
        <v>3876624.32</v>
      </c>
      <c r="J587" s="47">
        <f t="shared" si="97"/>
        <v>4300715.41</v>
      </c>
      <c r="K587" s="47">
        <f t="shared" si="97"/>
        <v>5525196.1600000001</v>
      </c>
      <c r="L587" s="47">
        <f t="shared" si="97"/>
        <v>5551853.2999999998</v>
      </c>
      <c r="M587" s="47">
        <f t="shared" si="97"/>
        <v>6167450.75</v>
      </c>
      <c r="N587" s="47">
        <f t="shared" si="97"/>
        <v>3572575.9</v>
      </c>
      <c r="O587" s="47">
        <f t="shared" si="97"/>
        <v>6703716.96</v>
      </c>
      <c r="P587" s="47">
        <f t="shared" si="97"/>
        <v>3137727.92</v>
      </c>
      <c r="Q587" s="47" t="str">
        <f t="shared" si="97"/>
        <v/>
      </c>
      <c r="R587" s="19"/>
      <c r="S587" s="24" t="s">
        <v>390</v>
      </c>
    </row>
    <row r="588" spans="1:19" x14ac:dyDescent="0.3">
      <c r="B588" s="63">
        <f>SUM(B584:B587)</f>
        <v>3301471</v>
      </c>
      <c r="C588" s="47">
        <f t="shared" ref="C588:M588" si="98">SUM(C584:C587)</f>
        <v>4992071.55</v>
      </c>
      <c r="D588" s="47">
        <f t="shared" si="98"/>
        <v>6663462.7800000003</v>
      </c>
      <c r="E588" s="47">
        <f t="shared" si="98"/>
        <v>8007568.6799999997</v>
      </c>
      <c r="F588" s="47">
        <f t="shared" si="98"/>
        <v>11023231.09</v>
      </c>
      <c r="G588" s="47">
        <f t="shared" si="98"/>
        <v>10536988.83</v>
      </c>
      <c r="H588" s="47">
        <f t="shared" si="98"/>
        <v>10159974.120000001</v>
      </c>
      <c r="I588" s="47">
        <f t="shared" si="98"/>
        <v>13682459.32</v>
      </c>
      <c r="J588" s="47">
        <f t="shared" si="98"/>
        <v>16676510.41</v>
      </c>
      <c r="K588" s="47">
        <f t="shared" si="98"/>
        <v>19907708.16</v>
      </c>
      <c r="L588" s="47">
        <f t="shared" si="98"/>
        <v>20929650.300000001</v>
      </c>
      <c r="M588" s="47">
        <f t="shared" si="98"/>
        <v>22343084.75</v>
      </c>
      <c r="N588" s="47">
        <f>IF(N585="",N584*4,IF(N586="",(N585+N584)*2,IF(N587="",((N586+N585+N584)/3)*4,SUM(N584:N587))))</f>
        <v>16102416.9</v>
      </c>
      <c r="O588" s="47">
        <f>IF(O585="",O584*4,IF(O586="",(O585+O584)*2,IF(O587="",((O586+O585+O584)/3)*4,SUM(O584:O587))))</f>
        <v>12985479.960000001</v>
      </c>
      <c r="P588" s="47">
        <f>IF(P585="",P584*4,IF(P586="",(P585+P584)*2,IF(P587="",((P586+P585+P584)/3)*4,SUM(P584:P587))))</f>
        <v>13271707.92</v>
      </c>
      <c r="Q588" s="47">
        <f>IF(Q585="",Q584*4,IF(Q586="",(Q585+Q584)*2,IF(Q587="",((Q586+Q585+Q584)/3)*4,SUM(Q584:Q587))))</f>
        <v>16491108</v>
      </c>
      <c r="R588" s="19"/>
      <c r="S588" s="24" t="s">
        <v>384</v>
      </c>
    </row>
    <row r="589" spans="1:19" x14ac:dyDescent="0.3">
      <c r="B589" s="56">
        <f t="shared" ref="B589:Q589" si="99">+B588/(B$465+B$472)</f>
        <v>2.5605030111438661E-2</v>
      </c>
      <c r="C589" s="56">
        <f t="shared" si="99"/>
        <v>4.2498791007175699E-2</v>
      </c>
      <c r="D589" s="56">
        <f t="shared" si="99"/>
        <v>4.7344455806773107E-2</v>
      </c>
      <c r="E589" s="56">
        <f t="shared" si="99"/>
        <v>4.9667706189846721E-2</v>
      </c>
      <c r="F589" s="56">
        <f t="shared" si="99"/>
        <v>5.5942831768551179E-2</v>
      </c>
      <c r="G589" s="56">
        <f t="shared" si="99"/>
        <v>3.708639401686576E-2</v>
      </c>
      <c r="H589" s="56">
        <f t="shared" si="99"/>
        <v>2.7408560373117848E-2</v>
      </c>
      <c r="I589" s="56">
        <f t="shared" si="99"/>
        <v>3.3726508838846592E-2</v>
      </c>
      <c r="J589" s="56">
        <f t="shared" si="99"/>
        <v>3.6925004829712997E-2</v>
      </c>
      <c r="K589" s="56">
        <f t="shared" si="99"/>
        <v>4.0697363541749416E-2</v>
      </c>
      <c r="L589" s="56">
        <f t="shared" si="99"/>
        <v>3.9674046688554218E-2</v>
      </c>
      <c r="M589" s="56">
        <f t="shared" si="99"/>
        <v>3.9143614885198831E-2</v>
      </c>
      <c r="N589" s="56">
        <f t="shared" si="99"/>
        <v>2.9480419480110875E-2</v>
      </c>
      <c r="O589" s="56">
        <f t="shared" si="99"/>
        <v>2.2119490297981447E-2</v>
      </c>
      <c r="P589" s="56">
        <f t="shared" si="99"/>
        <v>1.5571243327623276E-2</v>
      </c>
      <c r="Q589" s="56">
        <f t="shared" si="99"/>
        <v>1.8577273967019425E-2</v>
      </c>
      <c r="R589" s="19"/>
      <c r="S589" s="26" t="s">
        <v>403</v>
      </c>
    </row>
    <row r="590" spans="1:19" s="39" customFormat="1" x14ac:dyDescent="0.3">
      <c r="A590" s="36"/>
      <c r="B590" s="49"/>
      <c r="C590" s="25">
        <f t="shared" ref="C590:M590" si="100">C588/B588-1</f>
        <v>0.51207493568775853</v>
      </c>
      <c r="D590" s="25">
        <f t="shared" si="100"/>
        <v>0.33480914952030294</v>
      </c>
      <c r="E590" s="25">
        <f t="shared" si="100"/>
        <v>0.20171282475445884</v>
      </c>
      <c r="F590" s="25">
        <f t="shared" si="100"/>
        <v>0.3766015042158839</v>
      </c>
      <c r="G590" s="25">
        <f t="shared" si="100"/>
        <v>-4.4110683703356912E-2</v>
      </c>
      <c r="H590" s="25">
        <f t="shared" si="100"/>
        <v>-3.5780118597696142E-2</v>
      </c>
      <c r="I590" s="25">
        <f t="shared" si="100"/>
        <v>0.3467021823476848</v>
      </c>
      <c r="J590" s="25">
        <f t="shared" si="100"/>
        <v>0.21882404471128369</v>
      </c>
      <c r="K590" s="25">
        <f t="shared" si="100"/>
        <v>0.19375742709712362</v>
      </c>
      <c r="L590" s="25">
        <f t="shared" si="100"/>
        <v>5.1333992430799169E-2</v>
      </c>
      <c r="M590" s="25">
        <f t="shared" si="100"/>
        <v>6.7532635745949365E-2</v>
      </c>
      <c r="N590" s="25">
        <f>N588/M588-1</f>
        <v>-0.27931093310649502</v>
      </c>
      <c r="O590" s="25">
        <f>O588/N588-1</f>
        <v>-0.19356950943184181</v>
      </c>
      <c r="P590" s="25">
        <f>P588/N588-1</f>
        <v>-0.17579404368793861</v>
      </c>
      <c r="Q590" s="25">
        <f>Q588/O588-1</f>
        <v>0.26996522660684152</v>
      </c>
      <c r="R590" s="45"/>
      <c r="S590" s="38" t="s">
        <v>391</v>
      </c>
    </row>
    <row r="591" spans="1:19" x14ac:dyDescent="0.3">
      <c r="B591" s="17" t="s">
        <v>404</v>
      </c>
      <c r="C591" s="17"/>
      <c r="D591" s="17"/>
      <c r="E591" s="17"/>
      <c r="F591" s="17"/>
      <c r="G591" s="17"/>
      <c r="H591" s="17"/>
      <c r="I591" s="17"/>
      <c r="J591" s="17"/>
      <c r="K591" s="17"/>
      <c r="L591" s="17"/>
      <c r="M591" s="17"/>
      <c r="N591" s="17"/>
      <c r="O591" s="17"/>
      <c r="P591" s="18"/>
      <c r="Q591" s="18"/>
    </row>
    <row r="592" spans="1:19" x14ac:dyDescent="0.3">
      <c r="B592" s="64" t="s">
        <v>292</v>
      </c>
      <c r="C592" s="64"/>
      <c r="D592" s="64"/>
      <c r="E592" s="64"/>
      <c r="F592" s="64"/>
      <c r="G592" s="64"/>
      <c r="H592" s="64"/>
      <c r="I592" s="64"/>
      <c r="J592" s="64"/>
      <c r="K592" s="64"/>
      <c r="L592" s="64"/>
      <c r="M592" s="64"/>
      <c r="N592" s="64"/>
      <c r="O592" s="64"/>
      <c r="P592" s="65"/>
      <c r="Q592" s="65"/>
    </row>
    <row r="593" spans="2:19" x14ac:dyDescent="0.3">
      <c r="B593" s="22">
        <f t="shared" ref="B593:Q596" si="101">IFERROR(VLOOKUP($B$592,$221:$343,MATCH($S593&amp;"/"&amp;B$348,$219:$219,0),FALSE),"")</f>
        <v>712730</v>
      </c>
      <c r="C593" s="22">
        <f t="shared" si="101"/>
        <v>677866</v>
      </c>
      <c r="D593" s="22">
        <f t="shared" si="101"/>
        <v>738772</v>
      </c>
      <c r="E593" s="22">
        <f t="shared" si="101"/>
        <v>783698</v>
      </c>
      <c r="F593" s="22">
        <f t="shared" si="101"/>
        <v>823055</v>
      </c>
      <c r="G593" s="22">
        <f t="shared" si="101"/>
        <v>889775</v>
      </c>
      <c r="H593" s="22">
        <f t="shared" si="101"/>
        <v>1485973</v>
      </c>
      <c r="I593" s="22">
        <f t="shared" si="101"/>
        <v>1703925</v>
      </c>
      <c r="J593" s="22">
        <f t="shared" si="101"/>
        <v>1939968</v>
      </c>
      <c r="K593" s="22">
        <f t="shared" si="101"/>
        <v>2286771</v>
      </c>
      <c r="L593" s="22">
        <f t="shared" si="101"/>
        <v>2490427</v>
      </c>
      <c r="M593" s="22">
        <f t="shared" si="101"/>
        <v>2671345</v>
      </c>
      <c r="N593" s="23">
        <f t="shared" si="101"/>
        <v>4980177</v>
      </c>
      <c r="O593" s="23">
        <f t="shared" si="101"/>
        <v>5369077</v>
      </c>
      <c r="P593" s="23">
        <f t="shared" si="101"/>
        <v>8959896</v>
      </c>
      <c r="Q593" s="23">
        <f t="shared" si="101"/>
        <v>8984359</v>
      </c>
      <c r="R593" s="19"/>
      <c r="S593" s="24" t="s">
        <v>381</v>
      </c>
    </row>
    <row r="594" spans="2:19" x14ac:dyDescent="0.3">
      <c r="B594" s="22">
        <f t="shared" si="101"/>
        <v>1465788</v>
      </c>
      <c r="C594" s="22">
        <f t="shared" si="101"/>
        <v>1378259</v>
      </c>
      <c r="D594" s="22">
        <f t="shared" si="101"/>
        <v>1499057</v>
      </c>
      <c r="E594" s="22">
        <f t="shared" si="101"/>
        <v>1592391</v>
      </c>
      <c r="F594" s="22">
        <f t="shared" si="101"/>
        <v>1648506</v>
      </c>
      <c r="G594" s="22">
        <f t="shared" si="101"/>
        <v>1823100</v>
      </c>
      <c r="H594" s="22">
        <f t="shared" si="101"/>
        <v>3010609</v>
      </c>
      <c r="I594" s="22">
        <f t="shared" si="101"/>
        <v>3494637</v>
      </c>
      <c r="J594" s="22">
        <f t="shared" si="101"/>
        <v>3981595</v>
      </c>
      <c r="K594" s="22">
        <f t="shared" si="101"/>
        <v>4651534</v>
      </c>
      <c r="L594" s="22">
        <f t="shared" si="101"/>
        <v>5101528</v>
      </c>
      <c r="M594" s="22">
        <f t="shared" si="101"/>
        <v>5401563</v>
      </c>
      <c r="N594" s="23">
        <f t="shared" si="101"/>
        <v>10111386</v>
      </c>
      <c r="O594" s="23">
        <f t="shared" si="101"/>
        <v>10860507</v>
      </c>
      <c r="P594" s="23">
        <f t="shared" si="101"/>
        <v>17940630</v>
      </c>
      <c r="Q594" s="23" t="str">
        <f t="shared" si="101"/>
        <v/>
      </c>
      <c r="R594" s="19"/>
      <c r="S594" s="24" t="s">
        <v>382</v>
      </c>
    </row>
    <row r="595" spans="2:19" x14ac:dyDescent="0.3">
      <c r="B595" s="22">
        <f t="shared" si="101"/>
        <v>2254890</v>
      </c>
      <c r="C595" s="22">
        <f t="shared" si="101"/>
        <v>2104060</v>
      </c>
      <c r="D595" s="22">
        <f t="shared" si="101"/>
        <v>2288263</v>
      </c>
      <c r="E595" s="22">
        <f t="shared" si="101"/>
        <v>2422391</v>
      </c>
      <c r="F595" s="22">
        <f t="shared" si="101"/>
        <v>2498300</v>
      </c>
      <c r="G595" s="22">
        <f t="shared" si="101"/>
        <v>3151603</v>
      </c>
      <c r="H595" s="22">
        <f t="shared" si="101"/>
        <v>4630203</v>
      </c>
      <c r="I595" s="22">
        <f t="shared" si="101"/>
        <v>5380350</v>
      </c>
      <c r="J595" s="22">
        <f t="shared" si="101"/>
        <v>6127646</v>
      </c>
      <c r="K595" s="22">
        <f t="shared" si="101"/>
        <v>7079354</v>
      </c>
      <c r="L595" s="22">
        <f t="shared" si="101"/>
        <v>7761837</v>
      </c>
      <c r="M595" s="22">
        <f t="shared" si="101"/>
        <v>8267197</v>
      </c>
      <c r="N595" s="23">
        <f t="shared" si="101"/>
        <v>15280580</v>
      </c>
      <c r="O595" s="23">
        <f t="shared" si="101"/>
        <v>16378865</v>
      </c>
      <c r="P595" s="23">
        <f t="shared" si="101"/>
        <v>27087334</v>
      </c>
      <c r="Q595" s="23" t="str">
        <f t="shared" si="101"/>
        <v/>
      </c>
      <c r="R595" s="19"/>
      <c r="S595" s="24" t="s">
        <v>383</v>
      </c>
    </row>
    <row r="596" spans="2:19" x14ac:dyDescent="0.3">
      <c r="B596" s="22">
        <f t="shared" si="101"/>
        <v>3017289</v>
      </c>
      <c r="C596" s="22">
        <f t="shared" si="101"/>
        <v>2858689.13</v>
      </c>
      <c r="D596" s="22">
        <f t="shared" si="101"/>
        <v>3092992.86</v>
      </c>
      <c r="E596" s="22">
        <f t="shared" si="101"/>
        <v>3302001.88</v>
      </c>
      <c r="F596" s="22">
        <f t="shared" si="101"/>
        <v>3368442.02</v>
      </c>
      <c r="G596" s="22">
        <f t="shared" si="101"/>
        <v>4625318.1100000003</v>
      </c>
      <c r="H596" s="22">
        <f t="shared" si="101"/>
        <v>6309769.4100000001</v>
      </c>
      <c r="I596" s="22">
        <f t="shared" si="101"/>
        <v>7357496.3300000001</v>
      </c>
      <c r="J596" s="22">
        <f t="shared" si="101"/>
        <v>8314008.04</v>
      </c>
      <c r="K596" s="22">
        <f t="shared" si="101"/>
        <v>9558177.6999999993</v>
      </c>
      <c r="L596" s="22">
        <f t="shared" si="101"/>
        <v>10444149.07</v>
      </c>
      <c r="M596" s="22">
        <f t="shared" si="101"/>
        <v>11219849.960000001</v>
      </c>
      <c r="N596" s="23">
        <f>IFERROR(VLOOKUP($B$592,$221:$343,MATCH($S596&amp;"/"&amp;N$348,$219:$219,0),FALSE),IFERROR((VLOOKUP($B$592,$221:$343,MATCH($S595&amp;"/"&amp;N$348,$219:$219,0),FALSE)/3)*4,IFERROR(VLOOKUP($B$592,$221:$343,MATCH($S594&amp;"/"&amp;N$348,$219:$219,0),FALSE)*2,IFERROR(VLOOKUP($B$592,$221:$343,MATCH($S593&amp;"/"&amp;N$348,$219:$219,0),FALSE)*4,""))))</f>
        <v>20649950.66</v>
      </c>
      <c r="O596" s="23">
        <f>IFERROR(VLOOKUP($B$592,$221:$343,MATCH($S596&amp;"/"&amp;O$348,$219:$219,0),FALSE),IFERROR((VLOOKUP($B$592,$221:$343,MATCH($S595&amp;"/"&amp;O$348,$219:$219,0),FALSE)/3)*4,IFERROR(VLOOKUP($B$592,$221:$343,MATCH($S594&amp;"/"&amp;O$348,$219:$219,0),FALSE)*2,IFERROR(VLOOKUP($B$592,$221:$343,MATCH($S593&amp;"/"&amp;O$348,$219:$219,0),FALSE)*4,""))))</f>
        <v>24486039.16</v>
      </c>
      <c r="P596" s="23">
        <f>IFERROR(VLOOKUP($B$592,$221:$343,MATCH($S596&amp;"/"&amp;P$348,$219:$219,0),FALSE),IFERROR((VLOOKUP($B$592,$221:$343,MATCH($S595&amp;"/"&amp;P$348,$219:$219,0),FALSE)/3)*4,IFERROR(VLOOKUP($B$592,$221:$343,MATCH($S594&amp;"/"&amp;P$348,$219:$219,0),FALSE)*2,IFERROR(VLOOKUP($B$592,$221:$343,MATCH($S593&amp;"/"&amp;P$348,$219:$219,0),FALSE)*4,""))))</f>
        <v>36544236.390000001</v>
      </c>
      <c r="Q596" s="23">
        <f>IFERROR(VLOOKUP($B$592,$221:$343,MATCH($S596&amp;"/"&amp;Q$348,$219:$219,0),FALSE),IFERROR((VLOOKUP($B$592,$221:$343,MATCH($S595&amp;"/"&amp;Q$348,$219:$219,0),FALSE)/3)*4,IFERROR(VLOOKUP($B$592,$221:$343,MATCH($S594&amp;"/"&amp;Q$348,$219:$219,0),FALSE)*2,IFERROR(VLOOKUP($B$592,$221:$343,MATCH($S593&amp;"/"&amp;Q$348,$219:$219,0),FALSE)*4,""))))</f>
        <v>35937436</v>
      </c>
      <c r="R596" s="19"/>
      <c r="S596" s="24" t="s">
        <v>384</v>
      </c>
    </row>
    <row r="597" spans="2:19" x14ac:dyDescent="0.3">
      <c r="B597" s="25">
        <f t="shared" ref="B597:Q597" si="102">B596/(B$465+B472)</f>
        <v>2.3401016001628562E-2</v>
      </c>
      <c r="C597" s="25">
        <f t="shared" si="102"/>
        <v>2.4336756930167579E-2</v>
      </c>
      <c r="D597" s="25">
        <f t="shared" si="102"/>
        <v>2.1975970843636162E-2</v>
      </c>
      <c r="E597" s="25">
        <f t="shared" si="102"/>
        <v>2.0480980653188915E-2</v>
      </c>
      <c r="F597" s="25">
        <f t="shared" si="102"/>
        <v>1.7094823079407902E-2</v>
      </c>
      <c r="G597" s="25">
        <f t="shared" si="102"/>
        <v>1.6279448773108822E-2</v>
      </c>
      <c r="H597" s="25">
        <f t="shared" si="102"/>
        <v>1.7021863813018959E-2</v>
      </c>
      <c r="I597" s="25">
        <f t="shared" si="102"/>
        <v>1.8135823334245904E-2</v>
      </c>
      <c r="J597" s="25">
        <f t="shared" si="102"/>
        <v>1.8408814523162145E-2</v>
      </c>
      <c r="K597" s="25">
        <f t="shared" si="102"/>
        <v>1.9539799836685082E-2</v>
      </c>
      <c r="L597" s="25">
        <f t="shared" si="102"/>
        <v>1.9797829963045303E-2</v>
      </c>
      <c r="M597" s="25">
        <f t="shared" si="102"/>
        <v>1.9656439154130387E-2</v>
      </c>
      <c r="N597" s="25">
        <f t="shared" si="102"/>
        <v>3.7806076657994889E-2</v>
      </c>
      <c r="O597" s="25">
        <f t="shared" si="102"/>
        <v>4.1709563859325671E-2</v>
      </c>
      <c r="P597" s="25">
        <f t="shared" si="102"/>
        <v>4.287610912483638E-2</v>
      </c>
      <c r="Q597" s="25">
        <f t="shared" si="102"/>
        <v>4.0483610576331597E-2</v>
      </c>
      <c r="R597" s="19"/>
      <c r="S597" s="26" t="s">
        <v>385</v>
      </c>
    </row>
    <row r="598" spans="2:19" x14ac:dyDescent="0.3">
      <c r="B598" s="17" t="s">
        <v>325</v>
      </c>
      <c r="C598" s="17"/>
      <c r="D598" s="17"/>
      <c r="E598" s="17"/>
      <c r="F598" s="17"/>
      <c r="G598" s="17"/>
      <c r="H598" s="17"/>
      <c r="I598" s="17"/>
      <c r="J598" s="17"/>
      <c r="K598" s="17"/>
      <c r="L598" s="17"/>
      <c r="M598" s="17"/>
      <c r="N598" s="17"/>
      <c r="O598" s="17"/>
      <c r="P598" s="18"/>
      <c r="Q598" s="18"/>
    </row>
    <row r="599" spans="2:19" x14ac:dyDescent="0.3">
      <c r="B599" s="22">
        <f t="shared" ref="B599:Q602" si="103">IFERROR(VLOOKUP($B$598,$221:$343,MATCH($S599&amp;"/"&amp;B$348,$219:$219,0),FALSE),"")</f>
        <v>1073773</v>
      </c>
      <c r="C599" s="22">
        <f t="shared" si="103"/>
        <v>1005441</v>
      </c>
      <c r="D599" s="22">
        <f t="shared" si="103"/>
        <v>3227391</v>
      </c>
      <c r="E599" s="22">
        <f t="shared" si="103"/>
        <v>3703861</v>
      </c>
      <c r="F599" s="22">
        <f t="shared" si="103"/>
        <v>5868232</v>
      </c>
      <c r="G599" s="22">
        <f t="shared" si="103"/>
        <v>2180334</v>
      </c>
      <c r="H599" s="22">
        <f t="shared" si="103"/>
        <v>-803855</v>
      </c>
      <c r="I599" s="22">
        <f t="shared" si="103"/>
        <v>4198684</v>
      </c>
      <c r="J599" s="22">
        <f t="shared" si="103"/>
        <v>4820491</v>
      </c>
      <c r="K599" s="22">
        <f t="shared" si="103"/>
        <v>4950853</v>
      </c>
      <c r="L599" s="22">
        <f t="shared" si="103"/>
        <v>6353457</v>
      </c>
      <c r="M599" s="22">
        <f t="shared" si="103"/>
        <v>8705827</v>
      </c>
      <c r="N599" s="23">
        <f t="shared" si="103"/>
        <v>7331636</v>
      </c>
      <c r="O599" s="23">
        <f t="shared" si="103"/>
        <v>6086426</v>
      </c>
      <c r="P599" s="23">
        <f t="shared" si="103"/>
        <v>10518378</v>
      </c>
      <c r="Q599" s="23">
        <f t="shared" si="103"/>
        <v>4479039</v>
      </c>
      <c r="R599" s="19"/>
      <c r="S599" s="24" t="s">
        <v>381</v>
      </c>
    </row>
    <row r="600" spans="2:19" x14ac:dyDescent="0.3">
      <c r="B600" s="22">
        <f t="shared" si="103"/>
        <v>1604786</v>
      </c>
      <c r="C600" s="22">
        <f t="shared" si="103"/>
        <v>2765467</v>
      </c>
      <c r="D600" s="22">
        <f t="shared" si="103"/>
        <v>5631756</v>
      </c>
      <c r="E600" s="22">
        <f t="shared" si="103"/>
        <v>5845350</v>
      </c>
      <c r="F600" s="22">
        <f t="shared" si="103"/>
        <v>10424265</v>
      </c>
      <c r="G600" s="22">
        <f t="shared" si="103"/>
        <v>3432569</v>
      </c>
      <c r="H600" s="22">
        <f t="shared" si="103"/>
        <v>4162378</v>
      </c>
      <c r="I600" s="22">
        <f t="shared" si="103"/>
        <v>8915105</v>
      </c>
      <c r="J600" s="22">
        <f t="shared" si="103"/>
        <v>13043882</v>
      </c>
      <c r="K600" s="22">
        <f t="shared" si="103"/>
        <v>13314855</v>
      </c>
      <c r="L600" s="22">
        <f t="shared" si="103"/>
        <v>12600414</v>
      </c>
      <c r="M600" s="22">
        <f t="shared" si="103"/>
        <v>16764995</v>
      </c>
      <c r="N600" s="23">
        <f t="shared" si="103"/>
        <v>9351412</v>
      </c>
      <c r="O600" s="23">
        <f t="shared" si="103"/>
        <v>14152430</v>
      </c>
      <c r="P600" s="23">
        <f t="shared" si="103"/>
        <v>29035208</v>
      </c>
      <c r="Q600" s="23" t="str">
        <f t="shared" si="103"/>
        <v/>
      </c>
      <c r="R600" s="19"/>
      <c r="S600" s="24" t="s">
        <v>382</v>
      </c>
    </row>
    <row r="601" spans="2:19" x14ac:dyDescent="0.3">
      <c r="B601" s="22">
        <f t="shared" si="103"/>
        <v>3642917</v>
      </c>
      <c r="C601" s="22">
        <f t="shared" si="103"/>
        <v>5089701</v>
      </c>
      <c r="D601" s="22">
        <f t="shared" si="103"/>
        <v>8056122</v>
      </c>
      <c r="E601" s="22">
        <f t="shared" si="103"/>
        <v>9580761</v>
      </c>
      <c r="F601" s="22">
        <f t="shared" si="103"/>
        <v>16664977</v>
      </c>
      <c r="G601" s="22">
        <f t="shared" si="103"/>
        <v>10239503</v>
      </c>
      <c r="H601" s="22">
        <f t="shared" si="103"/>
        <v>11777700</v>
      </c>
      <c r="I601" s="22">
        <f t="shared" si="103"/>
        <v>17740280</v>
      </c>
      <c r="J601" s="22">
        <f t="shared" si="103"/>
        <v>24240614</v>
      </c>
      <c r="K601" s="22">
        <f t="shared" si="103"/>
        <v>30581994</v>
      </c>
      <c r="L601" s="22">
        <f t="shared" si="103"/>
        <v>23586649</v>
      </c>
      <c r="M601" s="22">
        <f t="shared" si="103"/>
        <v>24275142</v>
      </c>
      <c r="N601" s="23">
        <f t="shared" si="103"/>
        <v>21969675</v>
      </c>
      <c r="O601" s="23">
        <f t="shared" si="103"/>
        <v>19135642</v>
      </c>
      <c r="P601" s="23">
        <f t="shared" si="103"/>
        <v>35918249</v>
      </c>
      <c r="Q601" s="23" t="str">
        <f t="shared" si="103"/>
        <v/>
      </c>
      <c r="R601" s="19"/>
      <c r="S601" s="24" t="s">
        <v>383</v>
      </c>
    </row>
    <row r="602" spans="2:19" x14ac:dyDescent="0.3">
      <c r="B602" s="22">
        <f t="shared" si="103"/>
        <v>9435312</v>
      </c>
      <c r="C602" s="22">
        <f t="shared" si="103"/>
        <v>9005390.7200000007</v>
      </c>
      <c r="D602" s="22">
        <f t="shared" si="103"/>
        <v>12339909.73</v>
      </c>
      <c r="E602" s="22">
        <f t="shared" si="103"/>
        <v>12590123.02</v>
      </c>
      <c r="F602" s="22">
        <f t="shared" si="103"/>
        <v>23031587.399999999</v>
      </c>
      <c r="G602" s="22">
        <f t="shared" si="103"/>
        <v>21624113.460000001</v>
      </c>
      <c r="H602" s="22">
        <f t="shared" si="103"/>
        <v>26370577.27</v>
      </c>
      <c r="I602" s="22">
        <f t="shared" si="103"/>
        <v>31418878.690000001</v>
      </c>
      <c r="J602" s="22">
        <f t="shared" si="103"/>
        <v>37939450.549999997</v>
      </c>
      <c r="K602" s="22">
        <f t="shared" si="103"/>
        <v>46157946.149999999</v>
      </c>
      <c r="L602" s="22">
        <f t="shared" si="103"/>
        <v>41226837.310000002</v>
      </c>
      <c r="M602" s="22">
        <f t="shared" si="103"/>
        <v>40476858.899999999</v>
      </c>
      <c r="N602" s="23">
        <f t="shared" si="103"/>
        <v>39148344.310000002</v>
      </c>
      <c r="O602" s="23">
        <f t="shared" si="103"/>
        <v>46318820.729999997</v>
      </c>
      <c r="P602" s="23">
        <f t="shared" si="103"/>
        <v>69873233.469999999</v>
      </c>
      <c r="Q602" s="23" t="str">
        <f t="shared" si="103"/>
        <v/>
      </c>
      <c r="R602" s="19"/>
      <c r="S602" s="24" t="s">
        <v>384</v>
      </c>
    </row>
    <row r="603" spans="2:19" x14ac:dyDescent="0.3">
      <c r="B603" s="66">
        <f t="shared" ref="B603:M603" si="104">B602/B$588</f>
        <v>2.8579115188350888</v>
      </c>
      <c r="C603" s="66">
        <f t="shared" si="104"/>
        <v>1.8039386314485018</v>
      </c>
      <c r="D603" s="66">
        <f t="shared" si="104"/>
        <v>1.8518764398350853</v>
      </c>
      <c r="E603" s="66">
        <f t="shared" si="104"/>
        <v>1.5722778689923145</v>
      </c>
      <c r="F603" s="66">
        <f t="shared" si="104"/>
        <v>2.0893681001474858</v>
      </c>
      <c r="G603" s="66">
        <f t="shared" si="104"/>
        <v>2.0522099632898634</v>
      </c>
      <c r="H603" s="66">
        <f t="shared" si="104"/>
        <v>2.5955358703216853</v>
      </c>
      <c r="I603" s="66">
        <f t="shared" si="104"/>
        <v>2.2962888436345814</v>
      </c>
      <c r="J603" s="66">
        <f t="shared" si="104"/>
        <v>2.275023348244952</v>
      </c>
      <c r="K603" s="66">
        <f t="shared" si="104"/>
        <v>2.3185966852148185</v>
      </c>
      <c r="L603" s="66">
        <f t="shared" si="104"/>
        <v>1.9697814688284592</v>
      </c>
      <c r="M603" s="66">
        <f t="shared" si="104"/>
        <v>1.8116056647012448</v>
      </c>
      <c r="N603" s="66">
        <f>IFERROR(N602/N$588,IFERROR(N601/N$588,IFERROR(N600/N$588,N599/N$588)))</f>
        <v>2.4312092124505855</v>
      </c>
      <c r="O603" s="66">
        <f>IFERROR(O602/O$588,IFERROR(O601/O$588,IFERROR(O600/O$588,O599/O$588)))</f>
        <v>3.566970252364857</v>
      </c>
      <c r="P603" s="66">
        <f>IFERROR(P602/P$588,IFERROR(P601/P$588,IFERROR(P600/P$588,P599/P$588)))</f>
        <v>5.2648260413193304</v>
      </c>
      <c r="Q603" s="66">
        <f>IFERROR(Q602/Q$588,IFERROR(Q601/Q$588,IFERROR(Q600/Q$588,Q599/Q$588)))</f>
        <v>0.27160327856684946</v>
      </c>
      <c r="R603" s="19"/>
      <c r="S603" s="26" t="s">
        <v>405</v>
      </c>
    </row>
    <row r="604" spans="2:19" x14ac:dyDescent="0.3">
      <c r="B604" s="40" t="s">
        <v>406</v>
      </c>
      <c r="C604" s="40"/>
      <c r="D604" s="40"/>
      <c r="E604" s="40"/>
      <c r="F604" s="40"/>
      <c r="G604" s="40"/>
      <c r="H604" s="40"/>
      <c r="I604" s="40"/>
      <c r="J604" s="40"/>
      <c r="K604" s="40"/>
      <c r="L604" s="40"/>
      <c r="M604" s="40"/>
      <c r="N604" s="40"/>
      <c r="O604" s="40"/>
      <c r="P604" s="41"/>
      <c r="Q604" s="41"/>
    </row>
    <row r="605" spans="2:19" x14ac:dyDescent="0.3">
      <c r="B605" s="22">
        <f>IFERROR(B599+B611,"")</f>
        <v>318695</v>
      </c>
      <c r="C605" s="22">
        <f t="shared" ref="C605:Q608" si="105">IFERROR(C599+C611,"")</f>
        <v>98330</v>
      </c>
      <c r="D605" s="22">
        <f t="shared" si="105"/>
        <v>2181442</v>
      </c>
      <c r="E605" s="22">
        <f t="shared" si="105"/>
        <v>2573107</v>
      </c>
      <c r="F605" s="22">
        <f t="shared" si="105"/>
        <v>4556333</v>
      </c>
      <c r="G605" s="22">
        <f t="shared" si="105"/>
        <v>-101445</v>
      </c>
      <c r="H605" s="22">
        <f t="shared" si="105"/>
        <v>-4690926</v>
      </c>
      <c r="I605" s="22">
        <f t="shared" si="105"/>
        <v>-326648</v>
      </c>
      <c r="J605" s="22">
        <f t="shared" si="105"/>
        <v>650382</v>
      </c>
      <c r="K605" s="22">
        <f t="shared" si="105"/>
        <v>1633309</v>
      </c>
      <c r="L605" s="22">
        <f t="shared" si="105"/>
        <v>3231344</v>
      </c>
      <c r="M605" s="22">
        <f t="shared" si="105"/>
        <v>3589317</v>
      </c>
      <c r="N605" s="23">
        <f t="shared" si="105"/>
        <v>3048922</v>
      </c>
      <c r="O605" s="23">
        <f t="shared" si="105"/>
        <v>2565937</v>
      </c>
      <c r="P605" s="23">
        <f t="shared" si="105"/>
        <v>1813229</v>
      </c>
      <c r="Q605" s="23">
        <f t="shared" si="105"/>
        <v>-3623096</v>
      </c>
      <c r="R605" s="19"/>
      <c r="S605" s="24" t="s">
        <v>381</v>
      </c>
    </row>
    <row r="606" spans="2:19" x14ac:dyDescent="0.3">
      <c r="B606" s="22">
        <f t="shared" ref="B606:N608" si="106">IFERROR(B600+B612,"")</f>
        <v>-336850</v>
      </c>
      <c r="C606" s="22">
        <f t="shared" si="106"/>
        <v>812607</v>
      </c>
      <c r="D606" s="22">
        <f t="shared" si="106"/>
        <v>3746781</v>
      </c>
      <c r="E606" s="22">
        <f t="shared" si="106"/>
        <v>3689948</v>
      </c>
      <c r="F606" s="22">
        <f t="shared" si="106"/>
        <v>7689874</v>
      </c>
      <c r="G606" s="22">
        <f t="shared" si="106"/>
        <v>-1321147</v>
      </c>
      <c r="H606" s="22">
        <f t="shared" si="106"/>
        <v>-3174808</v>
      </c>
      <c r="I606" s="22">
        <f t="shared" si="106"/>
        <v>865771</v>
      </c>
      <c r="J606" s="22">
        <f t="shared" si="106"/>
        <v>4545279</v>
      </c>
      <c r="K606" s="22">
        <f t="shared" si="106"/>
        <v>4828729</v>
      </c>
      <c r="L606" s="22">
        <f t="shared" si="106"/>
        <v>6020199</v>
      </c>
      <c r="M606" s="22">
        <f t="shared" si="106"/>
        <v>7893031</v>
      </c>
      <c r="N606" s="23">
        <f t="shared" si="106"/>
        <v>613020</v>
      </c>
      <c r="O606" s="23">
        <f t="shared" si="105"/>
        <v>7017506</v>
      </c>
      <c r="P606" s="23">
        <f t="shared" si="105"/>
        <v>12686055</v>
      </c>
      <c r="Q606" s="23" t="str">
        <f t="shared" si="105"/>
        <v/>
      </c>
      <c r="R606" s="19"/>
      <c r="S606" s="24" t="s">
        <v>382</v>
      </c>
    </row>
    <row r="607" spans="2:19" x14ac:dyDescent="0.3">
      <c r="B607" s="22">
        <f t="shared" si="106"/>
        <v>685279</v>
      </c>
      <c r="C607" s="22">
        <f t="shared" si="106"/>
        <v>2289436</v>
      </c>
      <c r="D607" s="22">
        <f t="shared" si="106"/>
        <v>4872886</v>
      </c>
      <c r="E607" s="22">
        <f t="shared" si="106"/>
        <v>6277227</v>
      </c>
      <c r="F607" s="22">
        <f t="shared" si="106"/>
        <v>12175779</v>
      </c>
      <c r="G607" s="22">
        <f t="shared" si="106"/>
        <v>1668108</v>
      </c>
      <c r="H607" s="22">
        <f t="shared" si="106"/>
        <v>963462</v>
      </c>
      <c r="I607" s="22">
        <f t="shared" si="106"/>
        <v>5338782</v>
      </c>
      <c r="J607" s="22">
        <f t="shared" si="106"/>
        <v>10936098</v>
      </c>
      <c r="K607" s="22">
        <f t="shared" si="106"/>
        <v>17690302</v>
      </c>
      <c r="L607" s="22">
        <f t="shared" si="106"/>
        <v>12722987</v>
      </c>
      <c r="M607" s="22">
        <f t="shared" si="106"/>
        <v>11344082</v>
      </c>
      <c r="N607" s="23">
        <f t="shared" si="106"/>
        <v>9434549</v>
      </c>
      <c r="O607" s="23">
        <f t="shared" si="105"/>
        <v>8180336</v>
      </c>
      <c r="P607" s="23">
        <f t="shared" si="105"/>
        <v>11731955</v>
      </c>
      <c r="Q607" s="23" t="str">
        <f t="shared" si="105"/>
        <v/>
      </c>
      <c r="R607" s="19"/>
      <c r="S607" s="24" t="s">
        <v>383</v>
      </c>
    </row>
    <row r="608" spans="2:19" x14ac:dyDescent="0.3">
      <c r="B608" s="22">
        <f t="shared" si="106"/>
        <v>5478512</v>
      </c>
      <c r="C608" s="22">
        <f t="shared" si="106"/>
        <v>5103090.5500000007</v>
      </c>
      <c r="D608" s="22">
        <f t="shared" si="106"/>
        <v>8080138.04</v>
      </c>
      <c r="E608" s="22">
        <f t="shared" si="106"/>
        <v>8434368.4299999997</v>
      </c>
      <c r="F608" s="22">
        <f t="shared" si="106"/>
        <v>16261286.649999999</v>
      </c>
      <c r="G608" s="22">
        <f t="shared" si="106"/>
        <v>9899381.540000001</v>
      </c>
      <c r="H608" s="22">
        <f t="shared" si="106"/>
        <v>9967679.5499999989</v>
      </c>
      <c r="I608" s="22">
        <f t="shared" si="106"/>
        <v>13758073.920000002</v>
      </c>
      <c r="J608" s="22">
        <f t="shared" si="106"/>
        <v>18631333.239999998</v>
      </c>
      <c r="K608" s="22">
        <f t="shared" si="106"/>
        <v>29119162.349999998</v>
      </c>
      <c r="L608" s="22">
        <f t="shared" si="106"/>
        <v>25455500.18</v>
      </c>
      <c r="M608" s="22">
        <f t="shared" si="106"/>
        <v>22575133.539999999</v>
      </c>
      <c r="N608" s="22">
        <f t="shared" si="106"/>
        <v>22741474.160000004</v>
      </c>
      <c r="O608" s="22">
        <f t="shared" si="105"/>
        <v>28561901.149999999</v>
      </c>
      <c r="P608" s="22">
        <f t="shared" si="105"/>
        <v>38353136.560000002</v>
      </c>
      <c r="Q608" s="22" t="str">
        <f t="shared" si="105"/>
        <v/>
      </c>
      <c r="R608" s="19"/>
      <c r="S608" s="24" t="s">
        <v>384</v>
      </c>
    </row>
    <row r="609" spans="2:19" x14ac:dyDescent="0.3">
      <c r="B609" s="67" t="s">
        <v>407</v>
      </c>
      <c r="C609" s="67"/>
      <c r="D609" s="67"/>
      <c r="E609" s="67"/>
      <c r="F609" s="67"/>
      <c r="G609" s="67"/>
      <c r="H609" s="67"/>
      <c r="I609" s="67"/>
      <c r="J609" s="67"/>
      <c r="K609" s="67"/>
      <c r="L609" s="67"/>
      <c r="M609" s="67"/>
      <c r="N609" s="67"/>
      <c r="O609" s="67"/>
      <c r="P609" s="68"/>
      <c r="Q609" s="68"/>
      <c r="R609" s="19"/>
      <c r="S609" s="24"/>
    </row>
    <row r="610" spans="2:19" x14ac:dyDescent="0.3">
      <c r="B610" s="32" t="s">
        <v>338</v>
      </c>
      <c r="C610" s="32"/>
      <c r="D610" s="32"/>
      <c r="E610" s="32"/>
      <c r="F610" s="32"/>
      <c r="G610" s="32"/>
      <c r="H610" s="32"/>
      <c r="I610" s="32"/>
      <c r="J610" s="32"/>
      <c r="K610" s="32"/>
      <c r="L610" s="32"/>
      <c r="M610" s="32"/>
      <c r="N610" s="32"/>
      <c r="O610" s="32"/>
      <c r="P610" s="33"/>
      <c r="Q610" s="33"/>
    </row>
    <row r="611" spans="2:19" x14ac:dyDescent="0.3">
      <c r="B611" s="22">
        <f t="shared" ref="B611:Q614" si="107">IFERROR(VLOOKUP($B$610,$221:$343,MATCH($S611&amp;"/"&amp;B$348,$219:$219,0),FALSE),"")</f>
        <v>-755078</v>
      </c>
      <c r="C611" s="22">
        <f t="shared" si="107"/>
        <v>-907111</v>
      </c>
      <c r="D611" s="22">
        <f t="shared" si="107"/>
        <v>-1045949</v>
      </c>
      <c r="E611" s="22">
        <f t="shared" si="107"/>
        <v>-1130754</v>
      </c>
      <c r="F611" s="22">
        <f t="shared" si="107"/>
        <v>-1311899</v>
      </c>
      <c r="G611" s="22">
        <f t="shared" si="107"/>
        <v>-2281779</v>
      </c>
      <c r="H611" s="22">
        <f t="shared" si="107"/>
        <v>-3887071</v>
      </c>
      <c r="I611" s="22">
        <f t="shared" si="107"/>
        <v>-4525332</v>
      </c>
      <c r="J611" s="22">
        <f t="shared" si="107"/>
        <v>-4170109</v>
      </c>
      <c r="K611" s="22">
        <f t="shared" si="107"/>
        <v>-3317544</v>
      </c>
      <c r="L611" s="22">
        <f t="shared" si="107"/>
        <v>-3122113</v>
      </c>
      <c r="M611" s="22">
        <f t="shared" si="107"/>
        <v>-5116510</v>
      </c>
      <c r="N611" s="23">
        <f t="shared" si="107"/>
        <v>-4282714</v>
      </c>
      <c r="O611" s="23">
        <f t="shared" si="107"/>
        <v>-3520489</v>
      </c>
      <c r="P611" s="23">
        <f t="shared" si="107"/>
        <v>-8705149</v>
      </c>
      <c r="Q611" s="23">
        <f t="shared" si="107"/>
        <v>-8102135</v>
      </c>
      <c r="R611" s="19"/>
      <c r="S611" s="24" t="s">
        <v>381</v>
      </c>
    </row>
    <row r="612" spans="2:19" x14ac:dyDescent="0.3">
      <c r="B612" s="22">
        <f t="shared" si="107"/>
        <v>-1941636</v>
      </c>
      <c r="C612" s="22">
        <f t="shared" si="107"/>
        <v>-1952860</v>
      </c>
      <c r="D612" s="22">
        <f t="shared" si="107"/>
        <v>-1884975</v>
      </c>
      <c r="E612" s="22">
        <f t="shared" si="107"/>
        <v>-2155402</v>
      </c>
      <c r="F612" s="22">
        <f t="shared" si="107"/>
        <v>-2734391</v>
      </c>
      <c r="G612" s="22">
        <f t="shared" si="107"/>
        <v>-4753716</v>
      </c>
      <c r="H612" s="22">
        <f t="shared" si="107"/>
        <v>-7337186</v>
      </c>
      <c r="I612" s="22">
        <f t="shared" si="107"/>
        <v>-8049334</v>
      </c>
      <c r="J612" s="22">
        <f t="shared" si="107"/>
        <v>-8498603</v>
      </c>
      <c r="K612" s="22">
        <f t="shared" si="107"/>
        <v>-8486126</v>
      </c>
      <c r="L612" s="22">
        <f t="shared" si="107"/>
        <v>-6580215</v>
      </c>
      <c r="M612" s="22">
        <f t="shared" si="107"/>
        <v>-8871964</v>
      </c>
      <c r="N612" s="23">
        <f t="shared" si="107"/>
        <v>-8738392</v>
      </c>
      <c r="O612" s="23">
        <f t="shared" si="107"/>
        <v>-7134924</v>
      </c>
      <c r="P612" s="23">
        <f t="shared" si="107"/>
        <v>-16349153</v>
      </c>
      <c r="Q612" s="23" t="str">
        <f t="shared" si="107"/>
        <v/>
      </c>
      <c r="R612" s="19"/>
      <c r="S612" s="24" t="s">
        <v>382</v>
      </c>
    </row>
    <row r="613" spans="2:19" x14ac:dyDescent="0.3">
      <c r="B613" s="22">
        <f t="shared" si="107"/>
        <v>-2957638</v>
      </c>
      <c r="C613" s="22">
        <f t="shared" si="107"/>
        <v>-2800265</v>
      </c>
      <c r="D613" s="22">
        <f t="shared" si="107"/>
        <v>-3183236</v>
      </c>
      <c r="E613" s="22">
        <f t="shared" si="107"/>
        <v>-3303534</v>
      </c>
      <c r="F613" s="22">
        <f t="shared" si="107"/>
        <v>-4489198</v>
      </c>
      <c r="G613" s="22">
        <f t="shared" si="107"/>
        <v>-8571395</v>
      </c>
      <c r="H613" s="22">
        <f t="shared" si="107"/>
        <v>-10814238</v>
      </c>
      <c r="I613" s="22">
        <f t="shared" si="107"/>
        <v>-12401498</v>
      </c>
      <c r="J613" s="22">
        <f t="shared" si="107"/>
        <v>-13304516</v>
      </c>
      <c r="K613" s="22">
        <f t="shared" si="107"/>
        <v>-12891692</v>
      </c>
      <c r="L613" s="22">
        <f t="shared" si="107"/>
        <v>-10863662</v>
      </c>
      <c r="M613" s="22">
        <f t="shared" si="107"/>
        <v>-12931060</v>
      </c>
      <c r="N613" s="23">
        <f t="shared" si="107"/>
        <v>-12535126</v>
      </c>
      <c r="O613" s="23">
        <f t="shared" si="107"/>
        <v>-10955306</v>
      </c>
      <c r="P613" s="23">
        <f t="shared" si="107"/>
        <v>-24186294</v>
      </c>
      <c r="Q613" s="23" t="str">
        <f t="shared" si="107"/>
        <v/>
      </c>
      <c r="R613" s="19"/>
      <c r="S613" s="24" t="s">
        <v>383</v>
      </c>
    </row>
    <row r="614" spans="2:19" x14ac:dyDescent="0.3">
      <c r="B614" s="22">
        <f t="shared" si="107"/>
        <v>-3956800</v>
      </c>
      <c r="C614" s="22">
        <f t="shared" si="107"/>
        <v>-3902300.17</v>
      </c>
      <c r="D614" s="22">
        <f t="shared" si="107"/>
        <v>-4259771.6900000004</v>
      </c>
      <c r="E614" s="22">
        <f t="shared" si="107"/>
        <v>-4155754.59</v>
      </c>
      <c r="F614" s="22">
        <f t="shared" si="107"/>
        <v>-6770300.75</v>
      </c>
      <c r="G614" s="22">
        <f t="shared" si="107"/>
        <v>-11724731.92</v>
      </c>
      <c r="H614" s="22">
        <f t="shared" si="107"/>
        <v>-16402897.720000001</v>
      </c>
      <c r="I614" s="22">
        <f t="shared" si="107"/>
        <v>-17660804.77</v>
      </c>
      <c r="J614" s="22">
        <f t="shared" si="107"/>
        <v>-19308117.309999999</v>
      </c>
      <c r="K614" s="22">
        <f t="shared" si="107"/>
        <v>-17038783.800000001</v>
      </c>
      <c r="L614" s="22">
        <f t="shared" si="107"/>
        <v>-15771337.130000001</v>
      </c>
      <c r="M614" s="22">
        <f t="shared" si="107"/>
        <v>-17901725.359999999</v>
      </c>
      <c r="N614" s="23">
        <f t="shared" si="107"/>
        <v>-16406870.15</v>
      </c>
      <c r="O614" s="23">
        <f t="shared" si="107"/>
        <v>-17756919.579999998</v>
      </c>
      <c r="P614" s="23">
        <f t="shared" si="107"/>
        <v>-31520096.91</v>
      </c>
      <c r="Q614" s="23" t="str">
        <f t="shared" si="107"/>
        <v/>
      </c>
      <c r="R614" s="19"/>
      <c r="S614" s="24" t="s">
        <v>384</v>
      </c>
    </row>
    <row r="615" spans="2:19" x14ac:dyDescent="0.3">
      <c r="B615" s="61" t="s">
        <v>342</v>
      </c>
      <c r="C615" s="61"/>
      <c r="D615" s="61"/>
      <c r="E615" s="61"/>
      <c r="F615" s="61"/>
      <c r="G615" s="61"/>
      <c r="H615" s="61"/>
      <c r="I615" s="61"/>
      <c r="J615" s="61"/>
      <c r="K615" s="61"/>
      <c r="L615" s="61"/>
      <c r="M615" s="61"/>
      <c r="N615" s="61"/>
      <c r="O615" s="61"/>
      <c r="P615" s="62"/>
      <c r="Q615" s="62"/>
    </row>
    <row r="616" spans="2:19" x14ac:dyDescent="0.3">
      <c r="B616" s="22">
        <f t="shared" ref="B616:Q619" si="108">IFERROR(VLOOKUP($B$615,$221:$343,MATCH($S616&amp;"/"&amp;B$348,$219:$219,0),FALSE),"")</f>
        <v>-1594648</v>
      </c>
      <c r="C616" s="22">
        <f t="shared" si="108"/>
        <v>-732716</v>
      </c>
      <c r="D616" s="22">
        <f t="shared" si="108"/>
        <v>-798183</v>
      </c>
      <c r="E616" s="22">
        <f t="shared" si="108"/>
        <v>-1042463</v>
      </c>
      <c r="F616" s="22">
        <f t="shared" si="108"/>
        <v>-1052029</v>
      </c>
      <c r="G616" s="22">
        <f t="shared" si="108"/>
        <v>-2637304</v>
      </c>
      <c r="H616" s="22">
        <f t="shared" si="108"/>
        <v>-3771134</v>
      </c>
      <c r="I616" s="22">
        <f t="shared" si="108"/>
        <v>-4355885</v>
      </c>
      <c r="J616" s="22">
        <f t="shared" si="108"/>
        <v>-4226906</v>
      </c>
      <c r="K616" s="22">
        <f t="shared" si="108"/>
        <v>-5856133</v>
      </c>
      <c r="L616" s="22">
        <f t="shared" si="108"/>
        <v>-3412370</v>
      </c>
      <c r="M616" s="22">
        <f t="shared" si="108"/>
        <v>-5124822</v>
      </c>
      <c r="N616" s="23">
        <f t="shared" si="108"/>
        <v>-4173403</v>
      </c>
      <c r="O616" s="23">
        <f t="shared" si="108"/>
        <v>-3392352</v>
      </c>
      <c r="P616" s="23">
        <f t="shared" si="108"/>
        <v>-10531753</v>
      </c>
      <c r="Q616" s="23">
        <f t="shared" si="108"/>
        <v>-7529333</v>
      </c>
      <c r="R616" s="19"/>
      <c r="S616" s="24" t="s">
        <v>381</v>
      </c>
    </row>
    <row r="617" spans="2:19" x14ac:dyDescent="0.3">
      <c r="B617" s="22">
        <f t="shared" si="108"/>
        <v>-2979075</v>
      </c>
      <c r="C617" s="22">
        <f t="shared" si="108"/>
        <v>-1461025</v>
      </c>
      <c r="D617" s="22">
        <f t="shared" si="108"/>
        <v>-760703</v>
      </c>
      <c r="E617" s="22">
        <f t="shared" si="108"/>
        <v>-2257931</v>
      </c>
      <c r="F617" s="22">
        <f t="shared" si="108"/>
        <v>-470286</v>
      </c>
      <c r="G617" s="22">
        <f t="shared" si="108"/>
        <v>-126867047</v>
      </c>
      <c r="H617" s="22">
        <f t="shared" si="108"/>
        <v>-7233778</v>
      </c>
      <c r="I617" s="22">
        <f t="shared" si="108"/>
        <v>-7885625</v>
      </c>
      <c r="J617" s="22">
        <f t="shared" si="108"/>
        <v>-8502554</v>
      </c>
      <c r="K617" s="22">
        <f t="shared" si="108"/>
        <v>-10861730</v>
      </c>
      <c r="L617" s="22">
        <f t="shared" si="108"/>
        <v>-6338621</v>
      </c>
      <c r="M617" s="22">
        <f t="shared" si="108"/>
        <v>-7788295</v>
      </c>
      <c r="N617" s="23">
        <f t="shared" si="108"/>
        <v>-8828313</v>
      </c>
      <c r="O617" s="23">
        <f t="shared" si="108"/>
        <v>-6954966</v>
      </c>
      <c r="P617" s="23">
        <f t="shared" si="108"/>
        <v>-16058607</v>
      </c>
      <c r="Q617" s="23" t="str">
        <f t="shared" si="108"/>
        <v/>
      </c>
      <c r="R617" s="19"/>
      <c r="S617" s="24" t="s">
        <v>382</v>
      </c>
    </row>
    <row r="618" spans="2:19" x14ac:dyDescent="0.3">
      <c r="B618" s="22">
        <f t="shared" si="108"/>
        <v>-2876447</v>
      </c>
      <c r="C618" s="22">
        <f t="shared" si="108"/>
        <v>-4017244</v>
      </c>
      <c r="D618" s="22">
        <f t="shared" si="108"/>
        <v>1097691</v>
      </c>
      <c r="E618" s="22">
        <f t="shared" si="108"/>
        <v>-5972792</v>
      </c>
      <c r="F618" s="22">
        <f t="shared" si="108"/>
        <v>-4375562</v>
      </c>
      <c r="G618" s="22">
        <f t="shared" si="108"/>
        <v>-187952402</v>
      </c>
      <c r="H618" s="22">
        <f t="shared" si="108"/>
        <v>-10712114</v>
      </c>
      <c r="I618" s="22">
        <f t="shared" si="108"/>
        <v>-12190968</v>
      </c>
      <c r="J618" s="22">
        <f t="shared" si="108"/>
        <v>-12940369</v>
      </c>
      <c r="K618" s="22">
        <f t="shared" si="108"/>
        <v>-15196012</v>
      </c>
      <c r="L618" s="22">
        <f t="shared" si="108"/>
        <v>-10601684</v>
      </c>
      <c r="M618" s="22">
        <f t="shared" si="108"/>
        <v>-11673898</v>
      </c>
      <c r="N618" s="23">
        <f t="shared" si="108"/>
        <v>-13044803</v>
      </c>
      <c r="O618" s="23">
        <f t="shared" si="108"/>
        <v>-10694143</v>
      </c>
      <c r="P618" s="23">
        <f t="shared" si="108"/>
        <v>-23329481</v>
      </c>
      <c r="Q618" s="23" t="str">
        <f t="shared" si="108"/>
        <v/>
      </c>
      <c r="R618" s="19"/>
      <c r="S618" s="24" t="s">
        <v>383</v>
      </c>
    </row>
    <row r="619" spans="2:19" x14ac:dyDescent="0.3">
      <c r="B619" s="22">
        <f t="shared" si="108"/>
        <v>-5872673</v>
      </c>
      <c r="C619" s="22">
        <f t="shared" si="108"/>
        <v>-5338565.32</v>
      </c>
      <c r="D619" s="22">
        <f t="shared" si="108"/>
        <v>-3872619.94</v>
      </c>
      <c r="E619" s="22">
        <f t="shared" si="108"/>
        <v>-9637814.3300000001</v>
      </c>
      <c r="F619" s="22">
        <f t="shared" si="108"/>
        <v>-8502236.5299999993</v>
      </c>
      <c r="G619" s="22">
        <f t="shared" si="108"/>
        <v>-191408846.59</v>
      </c>
      <c r="H619" s="22">
        <f t="shared" si="108"/>
        <v>-15957966.52</v>
      </c>
      <c r="I619" s="22">
        <f t="shared" si="108"/>
        <v>-17409311.02</v>
      </c>
      <c r="J619" s="22">
        <f t="shared" si="108"/>
        <v>-18794163.34</v>
      </c>
      <c r="K619" s="22">
        <f t="shared" si="108"/>
        <v>-20382290.989999998</v>
      </c>
      <c r="L619" s="22">
        <f t="shared" si="108"/>
        <v>-15353922.949999999</v>
      </c>
      <c r="M619" s="22">
        <f t="shared" si="108"/>
        <v>-16583560.300000001</v>
      </c>
      <c r="N619" s="23">
        <f t="shared" si="108"/>
        <v>-97404501.810000002</v>
      </c>
      <c r="O619" s="23">
        <f t="shared" si="108"/>
        <v>-2096620.66</v>
      </c>
      <c r="P619" s="23">
        <f t="shared" si="108"/>
        <v>-30505979.350000001</v>
      </c>
      <c r="Q619" s="23" t="str">
        <f t="shared" si="108"/>
        <v/>
      </c>
      <c r="R619" s="19"/>
      <c r="S619" s="24" t="s">
        <v>384</v>
      </c>
    </row>
    <row r="620" spans="2:19" x14ac:dyDescent="0.3">
      <c r="B620" s="40" t="s">
        <v>371</v>
      </c>
      <c r="C620" s="40"/>
      <c r="D620" s="40"/>
      <c r="E620" s="40"/>
      <c r="F620" s="40"/>
      <c r="G620" s="40"/>
      <c r="H620" s="40"/>
      <c r="I620" s="40"/>
      <c r="J620" s="40"/>
      <c r="K620" s="40"/>
      <c r="L620" s="40"/>
      <c r="M620" s="40"/>
      <c r="N620" s="40"/>
      <c r="O620" s="40"/>
      <c r="P620" s="41"/>
      <c r="Q620" s="41"/>
    </row>
    <row r="621" spans="2:19" x14ac:dyDescent="0.3">
      <c r="B621" s="22">
        <f t="shared" ref="B621:Q624" si="109">IFERROR(VLOOKUP($B$620,$221:$343,MATCH($S621&amp;"/"&amp;B$348,$219:$219,0),FALSE),"")</f>
        <v>-263302</v>
      </c>
      <c r="C621" s="22">
        <f t="shared" si="109"/>
        <v>-11130</v>
      </c>
      <c r="D621" s="22">
        <f t="shared" si="109"/>
        <v>7724</v>
      </c>
      <c r="E621" s="22">
        <f t="shared" si="109"/>
        <v>3197</v>
      </c>
      <c r="F621" s="22">
        <f t="shared" si="109"/>
        <v>5233</v>
      </c>
      <c r="G621" s="22">
        <f t="shared" si="109"/>
        <v>9</v>
      </c>
      <c r="H621" s="22">
        <f t="shared" si="109"/>
        <v>633172</v>
      </c>
      <c r="I621" s="22">
        <f t="shared" si="109"/>
        <v>-12967277</v>
      </c>
      <c r="J621" s="22">
        <f t="shared" si="109"/>
        <v>-544060</v>
      </c>
      <c r="K621" s="22">
        <f t="shared" si="109"/>
        <v>-9138729</v>
      </c>
      <c r="L621" s="22">
        <f t="shared" si="109"/>
        <v>7354762</v>
      </c>
      <c r="M621" s="22">
        <f t="shared" si="109"/>
        <v>-1753049</v>
      </c>
      <c r="N621" s="22">
        <f t="shared" si="109"/>
        <v>-3808102</v>
      </c>
      <c r="O621" s="22">
        <f t="shared" si="109"/>
        <v>-6803335</v>
      </c>
      <c r="P621" s="22">
        <f t="shared" si="109"/>
        <v>-10653478</v>
      </c>
      <c r="Q621" s="22">
        <f t="shared" si="109"/>
        <v>-24696138</v>
      </c>
      <c r="R621" s="19"/>
      <c r="S621" s="24" t="s">
        <v>381</v>
      </c>
    </row>
    <row r="622" spans="2:19" x14ac:dyDescent="0.3">
      <c r="B622" s="22">
        <f t="shared" si="109"/>
        <v>-454386</v>
      </c>
      <c r="C622" s="22">
        <f t="shared" si="109"/>
        <v>-2763133</v>
      </c>
      <c r="D622" s="22">
        <f t="shared" si="109"/>
        <v>-3604841</v>
      </c>
      <c r="E622" s="22">
        <f t="shared" si="109"/>
        <v>-4493114</v>
      </c>
      <c r="F622" s="22">
        <f t="shared" si="109"/>
        <v>-5614187</v>
      </c>
      <c r="G622" s="22">
        <f t="shared" si="109"/>
        <v>132399077</v>
      </c>
      <c r="H622" s="22">
        <f t="shared" si="109"/>
        <v>-6682692</v>
      </c>
      <c r="I622" s="22">
        <f t="shared" si="109"/>
        <v>-17709582</v>
      </c>
      <c r="J622" s="22">
        <f t="shared" si="109"/>
        <v>-8946532</v>
      </c>
      <c r="K622" s="22">
        <f t="shared" si="109"/>
        <v>-17194735</v>
      </c>
      <c r="L622" s="22">
        <f t="shared" si="109"/>
        <v>-4348812</v>
      </c>
      <c r="M622" s="22">
        <f t="shared" si="109"/>
        <v>-11544450</v>
      </c>
      <c r="N622" s="22">
        <f t="shared" si="109"/>
        <v>-903966</v>
      </c>
      <c r="O622" s="22">
        <f t="shared" si="109"/>
        <v>-16813313</v>
      </c>
      <c r="P622" s="22">
        <f t="shared" si="109"/>
        <v>-48585743</v>
      </c>
      <c r="Q622" s="22" t="str">
        <f t="shared" si="109"/>
        <v/>
      </c>
      <c r="R622" s="19"/>
      <c r="S622" s="24" t="s">
        <v>382</v>
      </c>
    </row>
    <row r="623" spans="2:19" x14ac:dyDescent="0.3">
      <c r="B623" s="22">
        <f t="shared" si="109"/>
        <v>-3234263</v>
      </c>
      <c r="C623" s="22">
        <f t="shared" si="109"/>
        <v>-2855298</v>
      </c>
      <c r="D623" s="22">
        <f t="shared" si="109"/>
        <v>-3604846</v>
      </c>
      <c r="E623" s="22">
        <f t="shared" si="109"/>
        <v>-4493105</v>
      </c>
      <c r="F623" s="22">
        <f t="shared" si="109"/>
        <v>-5593501</v>
      </c>
      <c r="G623" s="22">
        <f t="shared" si="109"/>
        <v>172910161</v>
      </c>
      <c r="H623" s="22">
        <f t="shared" si="109"/>
        <v>-11212401</v>
      </c>
      <c r="I623" s="22">
        <f t="shared" si="109"/>
        <v>-23429009</v>
      </c>
      <c r="J623" s="22">
        <f t="shared" si="109"/>
        <v>-2546826</v>
      </c>
      <c r="K623" s="22">
        <f t="shared" si="109"/>
        <v>-19964978</v>
      </c>
      <c r="L623" s="22">
        <f t="shared" si="109"/>
        <v>-4858007</v>
      </c>
      <c r="M623" s="22">
        <f t="shared" si="109"/>
        <v>-20914140</v>
      </c>
      <c r="N623" s="22">
        <f t="shared" si="109"/>
        <v>9749712</v>
      </c>
      <c r="O623" s="22">
        <f t="shared" si="109"/>
        <v>-23043435</v>
      </c>
      <c r="P623" s="22">
        <f t="shared" si="109"/>
        <v>-60151542</v>
      </c>
      <c r="Q623" s="22" t="str">
        <f t="shared" si="109"/>
        <v/>
      </c>
      <c r="R623" s="19"/>
      <c r="S623" s="24" t="s">
        <v>383</v>
      </c>
    </row>
    <row r="624" spans="2:19" x14ac:dyDescent="0.3">
      <c r="B624" s="22">
        <f t="shared" si="109"/>
        <v>-3832951</v>
      </c>
      <c r="C624" s="22">
        <f t="shared" si="109"/>
        <v>-2856774.52</v>
      </c>
      <c r="D624" s="22">
        <f t="shared" si="109"/>
        <v>-5402160.9900000002</v>
      </c>
      <c r="E624" s="22">
        <f t="shared" si="109"/>
        <v>-4490981.82</v>
      </c>
      <c r="F624" s="22">
        <f t="shared" si="109"/>
        <v>-5614643.7400000002</v>
      </c>
      <c r="G624" s="22">
        <f t="shared" si="109"/>
        <v>171177068.19</v>
      </c>
      <c r="H624" s="22">
        <f t="shared" si="109"/>
        <v>-2829870.74</v>
      </c>
      <c r="I624" s="22">
        <f t="shared" si="109"/>
        <v>-24779610.739999998</v>
      </c>
      <c r="J624" s="22">
        <f t="shared" si="109"/>
        <v>-7232891.4500000002</v>
      </c>
      <c r="K624" s="22">
        <f t="shared" si="109"/>
        <v>-30119511.149999999</v>
      </c>
      <c r="L624" s="22">
        <f t="shared" si="109"/>
        <v>-20714333.140000001</v>
      </c>
      <c r="M624" s="22">
        <f t="shared" si="109"/>
        <v>-27938607.210000001</v>
      </c>
      <c r="N624" s="22">
        <f t="shared" si="109"/>
        <v>68959483.799999997</v>
      </c>
      <c r="O624" s="22">
        <f t="shared" si="109"/>
        <v>7510145.6799999997</v>
      </c>
      <c r="P624" s="22">
        <f t="shared" si="109"/>
        <v>-64311927.609999999</v>
      </c>
      <c r="Q624" s="22" t="str">
        <f t="shared" si="109"/>
        <v/>
      </c>
      <c r="R624" s="19"/>
      <c r="S624" s="24" t="s">
        <v>384</v>
      </c>
    </row>
    <row r="625" spans="2:19" x14ac:dyDescent="0.3">
      <c r="B625" s="69" t="s">
        <v>372</v>
      </c>
      <c r="C625" s="69"/>
      <c r="D625" s="69"/>
      <c r="E625" s="69"/>
      <c r="F625" s="69"/>
      <c r="G625" s="69"/>
      <c r="H625" s="69"/>
      <c r="I625" s="69"/>
      <c r="J625" s="69"/>
      <c r="K625" s="69"/>
      <c r="L625" s="69"/>
      <c r="M625" s="69"/>
      <c r="N625" s="69"/>
      <c r="O625" s="69"/>
      <c r="P625" s="70"/>
      <c r="Q625" s="70"/>
    </row>
    <row r="626" spans="2:19" x14ac:dyDescent="0.3">
      <c r="B626" s="22">
        <f t="shared" ref="B626:Q629" si="110">IFERROR(VLOOKUP($B$625,$221:$343,MATCH($S626&amp;"/"&amp;B$348,$219:$219,0),FALSE),"")</f>
        <v>-784177</v>
      </c>
      <c r="C626" s="22">
        <f t="shared" si="110"/>
        <v>261595</v>
      </c>
      <c r="D626" s="22">
        <f t="shared" si="110"/>
        <v>2436932</v>
      </c>
      <c r="E626" s="22">
        <f t="shared" si="110"/>
        <v>2664595</v>
      </c>
      <c r="F626" s="22">
        <f t="shared" si="110"/>
        <v>4821436</v>
      </c>
      <c r="G626" s="22">
        <f t="shared" si="110"/>
        <v>-456961</v>
      </c>
      <c r="H626" s="22">
        <f t="shared" si="110"/>
        <v>-3941817</v>
      </c>
      <c r="I626" s="22">
        <f t="shared" si="110"/>
        <v>-13124478</v>
      </c>
      <c r="J626" s="22">
        <f t="shared" si="110"/>
        <v>49525</v>
      </c>
      <c r="K626" s="22">
        <f t="shared" si="110"/>
        <v>-10044009</v>
      </c>
      <c r="L626" s="22">
        <f t="shared" si="110"/>
        <v>10295849</v>
      </c>
      <c r="M626" s="22">
        <f t="shared" si="110"/>
        <v>1827956</v>
      </c>
      <c r="N626" s="23">
        <f t="shared" si="110"/>
        <v>-649869</v>
      </c>
      <c r="O626" s="23">
        <f t="shared" si="110"/>
        <v>-4109261</v>
      </c>
      <c r="P626" s="23">
        <f t="shared" si="110"/>
        <v>-10666853</v>
      </c>
      <c r="Q626" s="23">
        <f t="shared" si="110"/>
        <v>-27746432</v>
      </c>
      <c r="R626" s="19"/>
      <c r="S626" s="24" t="s">
        <v>381</v>
      </c>
    </row>
    <row r="627" spans="2:19" x14ac:dyDescent="0.3">
      <c r="B627" s="22">
        <f t="shared" si="110"/>
        <v>-1828675</v>
      </c>
      <c r="C627" s="22">
        <f t="shared" si="110"/>
        <v>-1458691</v>
      </c>
      <c r="D627" s="22">
        <f t="shared" si="110"/>
        <v>1266212</v>
      </c>
      <c r="E627" s="22">
        <f t="shared" si="110"/>
        <v>-905695</v>
      </c>
      <c r="F627" s="22">
        <f t="shared" si="110"/>
        <v>4339792</v>
      </c>
      <c r="G627" s="22">
        <f t="shared" si="110"/>
        <v>8964599</v>
      </c>
      <c r="H627" s="22">
        <f t="shared" si="110"/>
        <v>-9754092</v>
      </c>
      <c r="I627" s="22">
        <f t="shared" si="110"/>
        <v>-16680102</v>
      </c>
      <c r="J627" s="22">
        <f t="shared" si="110"/>
        <v>-4405204</v>
      </c>
      <c r="K627" s="22">
        <f t="shared" si="110"/>
        <v>-14741610</v>
      </c>
      <c r="L627" s="22">
        <f t="shared" si="110"/>
        <v>1912981</v>
      </c>
      <c r="M627" s="22">
        <f t="shared" si="110"/>
        <v>-2567750</v>
      </c>
      <c r="N627" s="23">
        <f t="shared" si="110"/>
        <v>-380867</v>
      </c>
      <c r="O627" s="23">
        <f t="shared" si="110"/>
        <v>-9615849</v>
      </c>
      <c r="P627" s="23">
        <f t="shared" si="110"/>
        <v>-35609142</v>
      </c>
      <c r="Q627" s="23" t="str">
        <f t="shared" si="110"/>
        <v/>
      </c>
      <c r="R627" s="19"/>
      <c r="S627" s="24" t="s">
        <v>382</v>
      </c>
    </row>
    <row r="628" spans="2:19" x14ac:dyDescent="0.3">
      <c r="B628" s="22">
        <f t="shared" si="110"/>
        <v>-2467793</v>
      </c>
      <c r="C628" s="22">
        <f t="shared" si="110"/>
        <v>-1782841</v>
      </c>
      <c r="D628" s="22">
        <f t="shared" si="110"/>
        <v>5548967</v>
      </c>
      <c r="E628" s="22">
        <f t="shared" si="110"/>
        <v>-885136</v>
      </c>
      <c r="F628" s="22">
        <f t="shared" si="110"/>
        <v>6695914</v>
      </c>
      <c r="G628" s="22">
        <f t="shared" si="110"/>
        <v>-4802738</v>
      </c>
      <c r="H628" s="22">
        <f t="shared" si="110"/>
        <v>-10146815</v>
      </c>
      <c r="I628" s="22">
        <f t="shared" si="110"/>
        <v>-17879697</v>
      </c>
      <c r="J628" s="22">
        <f t="shared" si="110"/>
        <v>8753419</v>
      </c>
      <c r="K628" s="22">
        <f t="shared" si="110"/>
        <v>-4578996</v>
      </c>
      <c r="L628" s="22">
        <f t="shared" si="110"/>
        <v>8126958</v>
      </c>
      <c r="M628" s="22">
        <f t="shared" si="110"/>
        <v>-8312896</v>
      </c>
      <c r="N628" s="23">
        <f t="shared" si="110"/>
        <v>18674584</v>
      </c>
      <c r="O628" s="23">
        <f t="shared" si="110"/>
        <v>-14601936</v>
      </c>
      <c r="P628" s="23">
        <f t="shared" si="110"/>
        <v>-47562774</v>
      </c>
      <c r="Q628" s="23" t="str">
        <f t="shared" si="110"/>
        <v/>
      </c>
      <c r="R628" s="19"/>
      <c r="S628" s="24" t="s">
        <v>383</v>
      </c>
    </row>
    <row r="629" spans="2:19" x14ac:dyDescent="0.3">
      <c r="B629" s="22">
        <f t="shared" si="110"/>
        <v>-270312</v>
      </c>
      <c r="C629" s="22">
        <f t="shared" si="110"/>
        <v>810050.88</v>
      </c>
      <c r="D629" s="22">
        <f t="shared" si="110"/>
        <v>3065128.81</v>
      </c>
      <c r="E629" s="22">
        <f t="shared" si="110"/>
        <v>-1538673.13</v>
      </c>
      <c r="F629" s="22">
        <f t="shared" si="110"/>
        <v>8914707.1199999992</v>
      </c>
      <c r="G629" s="22">
        <f t="shared" si="110"/>
        <v>1392335.07</v>
      </c>
      <c r="H629" s="22">
        <f t="shared" si="110"/>
        <v>7582740.0199999996</v>
      </c>
      <c r="I629" s="22">
        <f t="shared" si="110"/>
        <v>-10770043.07</v>
      </c>
      <c r="J629" s="22">
        <f t="shared" si="110"/>
        <v>11912395.76</v>
      </c>
      <c r="K629" s="22">
        <f t="shared" si="110"/>
        <v>-4343855.9800000004</v>
      </c>
      <c r="L629" s="22">
        <f t="shared" si="110"/>
        <v>5158581.22</v>
      </c>
      <c r="M629" s="22">
        <f t="shared" si="110"/>
        <v>-4045308.62</v>
      </c>
      <c r="N629" s="23">
        <f t="shared" si="110"/>
        <v>10703326.289999999</v>
      </c>
      <c r="O629" s="23">
        <f t="shared" si="110"/>
        <v>51732345.75</v>
      </c>
      <c r="P629" s="23">
        <f t="shared" si="110"/>
        <v>-24944673.5</v>
      </c>
      <c r="Q629" s="23" t="str">
        <f t="shared" si="110"/>
        <v/>
      </c>
      <c r="R629" s="19"/>
      <c r="S629" s="24" t="s">
        <v>384</v>
      </c>
    </row>
    <row r="630" spans="2:19" x14ac:dyDescent="0.3">
      <c r="B630" s="71" t="s">
        <v>408</v>
      </c>
      <c r="C630" s="71"/>
      <c r="D630" s="71"/>
      <c r="E630" s="71"/>
      <c r="F630" s="71"/>
      <c r="G630" s="71"/>
      <c r="H630" s="71"/>
      <c r="I630" s="71"/>
      <c r="J630" s="71"/>
      <c r="K630" s="71"/>
      <c r="L630" s="71"/>
      <c r="M630" s="71"/>
      <c r="N630" s="71"/>
      <c r="O630" s="71"/>
      <c r="P630" s="72"/>
      <c r="Q630" s="72"/>
      <c r="R630" s="73"/>
      <c r="S630" s="74"/>
    </row>
    <row r="631" spans="2:19" x14ac:dyDescent="0.3">
      <c r="B631" s="75" t="s">
        <v>409</v>
      </c>
      <c r="C631" s="75"/>
      <c r="D631" s="75"/>
      <c r="E631" s="75"/>
      <c r="F631" s="75"/>
      <c r="G631" s="75"/>
      <c r="H631" s="75"/>
      <c r="I631" s="75"/>
      <c r="J631" s="75"/>
      <c r="K631" s="75"/>
      <c r="L631" s="75"/>
      <c r="M631" s="75"/>
      <c r="N631" s="75"/>
      <c r="O631" s="75"/>
      <c r="P631" s="76"/>
      <c r="Q631" s="76"/>
      <c r="R631" s="73"/>
      <c r="S631" s="74"/>
    </row>
    <row r="632" spans="2:19" x14ac:dyDescent="0.3">
      <c r="B632" s="77">
        <f t="shared" ref="B632:Q632" si="111">B588/B402</f>
        <v>8.2210739538600835E-2</v>
      </c>
      <c r="C632" s="77">
        <f t="shared" si="111"/>
        <v>0.11232914620591267</v>
      </c>
      <c r="D632" s="77">
        <f t="shared" si="111"/>
        <v>0.13910000199488073</v>
      </c>
      <c r="E632" s="77">
        <f t="shared" si="111"/>
        <v>0.14469539487539002</v>
      </c>
      <c r="F632" s="77">
        <f t="shared" si="111"/>
        <v>0.15353017761394749</v>
      </c>
      <c r="G632" s="77">
        <f t="shared" si="111"/>
        <v>3.6502420657837951E-2</v>
      </c>
      <c r="H632" s="77">
        <f t="shared" si="111"/>
        <v>3.1126413738602178E-2</v>
      </c>
      <c r="I632" s="77">
        <f t="shared" si="111"/>
        <v>4.1577540867126284E-2</v>
      </c>
      <c r="J632" s="77">
        <f t="shared" si="111"/>
        <v>4.7340399687324855E-2</v>
      </c>
      <c r="K632" s="77">
        <f t="shared" si="111"/>
        <v>5.5253365004181217E-2</v>
      </c>
      <c r="L632" s="77">
        <f t="shared" si="111"/>
        <v>5.6000320394182866E-2</v>
      </c>
      <c r="M632" s="77">
        <f t="shared" si="111"/>
        <v>5.9483616901170669E-2</v>
      </c>
      <c r="N632" s="77">
        <f t="shared" si="111"/>
        <v>3.0767715075411029E-2</v>
      </c>
      <c r="O632" s="77">
        <f t="shared" si="111"/>
        <v>1.3934524703587506E-2</v>
      </c>
      <c r="P632" s="77">
        <f t="shared" si="111"/>
        <v>1.4362364471586123E-2</v>
      </c>
      <c r="Q632" s="77">
        <f t="shared" si="111"/>
        <v>1.8398357297958117E-2</v>
      </c>
      <c r="R632" s="19"/>
      <c r="S632" s="74" t="s">
        <v>410</v>
      </c>
    </row>
    <row r="633" spans="2:19" x14ac:dyDescent="0.3">
      <c r="B633" s="78">
        <f t="shared" ref="B633:Q633" si="112">((B551*(1-B582))/(B457+B432))</f>
        <v>0.1248070731411893</v>
      </c>
      <c r="C633" s="78">
        <f t="shared" si="112"/>
        <v>0.25194106289062351</v>
      </c>
      <c r="D633" s="78">
        <f t="shared" si="112"/>
        <v>0.36254424619485204</v>
      </c>
      <c r="E633" s="78">
        <f t="shared" si="112"/>
        <v>0.34180680402926722</v>
      </c>
      <c r="F633" s="78">
        <f t="shared" si="112"/>
        <v>0.3846240791610589</v>
      </c>
      <c r="G633" s="78">
        <f t="shared" si="112"/>
        <v>5.8289213332602639E-2</v>
      </c>
      <c r="H633" s="78">
        <f t="shared" si="112"/>
        <v>6.7968430628316409E-2</v>
      </c>
      <c r="I633" s="78">
        <f t="shared" si="112"/>
        <v>9.116616902509575E-2</v>
      </c>
      <c r="J633" s="78">
        <f t="shared" si="112"/>
        <v>9.6690955288177408E-2</v>
      </c>
      <c r="K633" s="78">
        <f t="shared" si="112"/>
        <v>0.11001464561320011</v>
      </c>
      <c r="L633" s="78">
        <f t="shared" si="112"/>
        <v>0.11287552551422507</v>
      </c>
      <c r="M633" s="78">
        <f t="shared" si="112"/>
        <v>0.11716565694360874</v>
      </c>
      <c r="N633" s="78">
        <f t="shared" si="112"/>
        <v>6.9196364087894272E-2</v>
      </c>
      <c r="O633" s="78">
        <f t="shared" si="112"/>
        <v>5.0867968398469882E-2</v>
      </c>
      <c r="P633" s="78">
        <f t="shared" si="112"/>
        <v>6.3026900112512385E-2</v>
      </c>
      <c r="Q633" s="78">
        <f t="shared" si="112"/>
        <v>7.1374396007420168E-2</v>
      </c>
      <c r="R633" s="19"/>
      <c r="S633" s="74" t="s">
        <v>411</v>
      </c>
    </row>
    <row r="634" spans="2:19" x14ac:dyDescent="0.3">
      <c r="B634" s="78">
        <f t="shared" ref="B634:Q634" si="113">B588/B457</f>
        <v>0.19723608964054265</v>
      </c>
      <c r="C634" s="78">
        <f t="shared" si="113"/>
        <v>0.26638126773966359</v>
      </c>
      <c r="D634" s="78">
        <f t="shared" si="113"/>
        <v>0.37528644270150285</v>
      </c>
      <c r="E634" s="78">
        <f t="shared" si="113"/>
        <v>0.37260787967457093</v>
      </c>
      <c r="F634" s="78">
        <f t="shared" si="113"/>
        <v>0.41217945999725997</v>
      </c>
      <c r="G634" s="78">
        <f t="shared" si="113"/>
        <v>0.36610987138026796</v>
      </c>
      <c r="H634" s="78">
        <f t="shared" si="113"/>
        <v>0.33005996911238966</v>
      </c>
      <c r="I634" s="78">
        <f t="shared" si="113"/>
        <v>0.36633638376235039</v>
      </c>
      <c r="J634" s="78">
        <f t="shared" si="113"/>
        <v>0.30213167274779784</v>
      </c>
      <c r="K634" s="78">
        <f t="shared" si="113"/>
        <v>0.26426307811721017</v>
      </c>
      <c r="L634" s="78">
        <f t="shared" si="113"/>
        <v>0.24672229239151844</v>
      </c>
      <c r="M634" s="78">
        <f t="shared" si="113"/>
        <v>0.23835456366934915</v>
      </c>
      <c r="N634" s="78">
        <f t="shared" si="113"/>
        <v>0.16641820922487754</v>
      </c>
      <c r="O634" s="78">
        <f t="shared" si="113"/>
        <v>0.12469956174793552</v>
      </c>
      <c r="P634" s="78">
        <f t="shared" si="113"/>
        <v>0.13176285871731838</v>
      </c>
      <c r="Q634" s="78">
        <f t="shared" si="113"/>
        <v>0.15734428027375341</v>
      </c>
      <c r="R634" s="19"/>
      <c r="S634" s="79" t="s">
        <v>412</v>
      </c>
    </row>
    <row r="635" spans="2:19" x14ac:dyDescent="0.3">
      <c r="B635" s="75" t="s">
        <v>413</v>
      </c>
      <c r="C635" s="75"/>
      <c r="D635" s="75"/>
      <c r="E635" s="75"/>
      <c r="F635" s="75"/>
      <c r="G635" s="75"/>
      <c r="H635" s="75"/>
      <c r="I635" s="75"/>
      <c r="J635" s="75"/>
      <c r="K635" s="75"/>
      <c r="L635" s="75"/>
      <c r="M635" s="75"/>
      <c r="N635" s="75"/>
      <c r="O635" s="75"/>
      <c r="P635" s="76"/>
      <c r="Q635" s="76"/>
      <c r="R635" s="73"/>
      <c r="S635" s="74"/>
    </row>
    <row r="636" spans="2:19" x14ac:dyDescent="0.3">
      <c r="B636" s="80">
        <f t="shared" ref="B636:N636" si="114">B378/B414</f>
        <v>0.96453473686832913</v>
      </c>
      <c r="C636" s="80">
        <f t="shared" si="114"/>
        <v>0.98111876176284429</v>
      </c>
      <c r="D636" s="80">
        <f t="shared" si="114"/>
        <v>1.1221644464451286</v>
      </c>
      <c r="E636" s="80">
        <f t="shared" si="114"/>
        <v>1.1943945387485846</v>
      </c>
      <c r="F636" s="80">
        <f t="shared" si="114"/>
        <v>1.1908489175529613</v>
      </c>
      <c r="G636" s="80">
        <f t="shared" si="114"/>
        <v>0.26874024188466855</v>
      </c>
      <c r="H636" s="80">
        <f t="shared" si="114"/>
        <v>0.70297547803755867</v>
      </c>
      <c r="I636" s="80">
        <f t="shared" si="114"/>
        <v>0.56335735358429984</v>
      </c>
      <c r="J636" s="80">
        <f t="shared" si="114"/>
        <v>0.61413013675608974</v>
      </c>
      <c r="K636" s="80">
        <f t="shared" si="114"/>
        <v>0.5938370785818966</v>
      </c>
      <c r="L636" s="80">
        <f t="shared" si="114"/>
        <v>0.60600150550156617</v>
      </c>
      <c r="M636" s="80">
        <f t="shared" si="114"/>
        <v>0.63695543841643587</v>
      </c>
      <c r="N636" s="80">
        <f t="shared" si="114"/>
        <v>0.65976819754257565</v>
      </c>
      <c r="O636" s="80">
        <f>O378/O414</f>
        <v>0.77143937240078408</v>
      </c>
      <c r="P636" s="80">
        <f>P378/P414</f>
        <v>0.71805478648035947</v>
      </c>
      <c r="Q636" s="80">
        <f>Q378/Q414</f>
        <v>0.56749883882658358</v>
      </c>
      <c r="R636" s="19"/>
      <c r="S636" s="74" t="s">
        <v>414</v>
      </c>
    </row>
    <row r="637" spans="2:19" x14ac:dyDescent="0.3">
      <c r="B637" s="37">
        <f t="shared" ref="B637:N637" si="115">(B378-B372)/B414</f>
        <v>0.71338276954263857</v>
      </c>
      <c r="C637" s="37">
        <f t="shared" si="115"/>
        <v>0.73078617640197019</v>
      </c>
      <c r="D637" s="37">
        <f t="shared" si="115"/>
        <v>0.88403075129078701</v>
      </c>
      <c r="E637" s="37">
        <f t="shared" si="115"/>
        <v>0.91084900994511719</v>
      </c>
      <c r="F637" s="37">
        <f t="shared" si="115"/>
        <v>0.96785323509551835</v>
      </c>
      <c r="G637" s="37">
        <f t="shared" si="115"/>
        <v>0.16955682014449122</v>
      </c>
      <c r="H637" s="37">
        <f t="shared" si="115"/>
        <v>0.46206697234014976</v>
      </c>
      <c r="I637" s="37">
        <f t="shared" si="115"/>
        <v>0.31543921364628014</v>
      </c>
      <c r="J637" s="37">
        <f t="shared" si="115"/>
        <v>0.37950561305536756</v>
      </c>
      <c r="K637" s="37">
        <f t="shared" si="115"/>
        <v>0.34963913963589632</v>
      </c>
      <c r="L637" s="37">
        <f t="shared" si="115"/>
        <v>0.3670547171204912</v>
      </c>
      <c r="M637" s="37">
        <f t="shared" si="115"/>
        <v>0.35765466085348319</v>
      </c>
      <c r="N637" s="37">
        <f t="shared" si="115"/>
        <v>0.40244853692872756</v>
      </c>
      <c r="O637" s="37">
        <f>(O378-O372)/O414</f>
        <v>0.53627148794175761</v>
      </c>
      <c r="P637" s="37">
        <f>(P378-P372)/P414</f>
        <v>0.43757752838840885</v>
      </c>
      <c r="Q637" s="37">
        <f>(Q378-Q372)/Q414</f>
        <v>0.29544890936457396</v>
      </c>
      <c r="R637" s="19"/>
      <c r="S637" s="74" t="s">
        <v>415</v>
      </c>
    </row>
    <row r="638" spans="2:19" x14ac:dyDescent="0.3">
      <c r="B638" s="75" t="s">
        <v>416</v>
      </c>
      <c r="C638" s="75"/>
      <c r="D638" s="75"/>
      <c r="E638" s="75"/>
      <c r="F638" s="75"/>
      <c r="G638" s="75"/>
      <c r="H638" s="75"/>
      <c r="I638" s="75"/>
      <c r="J638" s="75"/>
      <c r="K638" s="75"/>
      <c r="L638" s="75"/>
      <c r="M638" s="75"/>
      <c r="N638" s="75"/>
      <c r="O638" s="75"/>
      <c r="P638" s="76"/>
      <c r="Q638" s="76"/>
      <c r="R638" s="73"/>
      <c r="S638" s="74"/>
    </row>
    <row r="639" spans="2:19" x14ac:dyDescent="0.3">
      <c r="B639" s="80">
        <f t="shared" ref="B639:N639" si="116">B432/B457</f>
        <v>0</v>
      </c>
      <c r="C639" s="80">
        <f t="shared" si="116"/>
        <v>5.4492224451045766E-4</v>
      </c>
      <c r="D639" s="80">
        <f t="shared" si="116"/>
        <v>0</v>
      </c>
      <c r="E639" s="80">
        <f t="shared" si="116"/>
        <v>1.0113582294448578E-4</v>
      </c>
      <c r="F639" s="80">
        <f t="shared" si="116"/>
        <v>0</v>
      </c>
      <c r="G639" s="80">
        <f t="shared" si="116"/>
        <v>6.4328439366397818</v>
      </c>
      <c r="H639" s="80">
        <f t="shared" si="116"/>
        <v>6.9275638800795933</v>
      </c>
      <c r="I639" s="80">
        <f t="shared" si="116"/>
        <v>5.0571405026842395</v>
      </c>
      <c r="J639" s="80">
        <f t="shared" si="116"/>
        <v>3.4107431670543948</v>
      </c>
      <c r="K639" s="80">
        <f t="shared" si="116"/>
        <v>2.2066327554963241</v>
      </c>
      <c r="L639" s="80">
        <f t="shared" si="116"/>
        <v>1.8102487287675515</v>
      </c>
      <c r="M639" s="80">
        <f t="shared" si="116"/>
        <v>1.5475205235547767</v>
      </c>
      <c r="N639" s="80">
        <f t="shared" si="116"/>
        <v>2.5050361800903564</v>
      </c>
      <c r="O639" s="80">
        <f>O432/O457</f>
        <v>3.5889928840376957</v>
      </c>
      <c r="P639" s="80">
        <f>P432/P457</f>
        <v>3.4928915221652246</v>
      </c>
      <c r="Q639" s="80">
        <f>Q432/Q457</f>
        <v>3.2055168564034227</v>
      </c>
      <c r="R639" s="19"/>
      <c r="S639" s="74" t="s">
        <v>417</v>
      </c>
    </row>
    <row r="640" spans="2:19" x14ac:dyDescent="0.3">
      <c r="B640" s="37">
        <f t="shared" ref="B640:N640" si="117">B432/B588</f>
        <v>0</v>
      </c>
      <c r="C640" s="37">
        <f t="shared" si="117"/>
        <v>2.0456477632016315E-3</v>
      </c>
      <c r="D640" s="37">
        <f t="shared" si="117"/>
        <v>0</v>
      </c>
      <c r="E640" s="37">
        <f t="shared" si="117"/>
        <v>2.7142695702736075E-4</v>
      </c>
      <c r="F640" s="37">
        <f t="shared" si="117"/>
        <v>0</v>
      </c>
      <c r="G640" s="37">
        <f t="shared" si="117"/>
        <v>17.570801662318928</v>
      </c>
      <c r="H640" s="37">
        <f t="shared" si="117"/>
        <v>20.988803636834458</v>
      </c>
      <c r="I640" s="37">
        <f t="shared" si="117"/>
        <v>13.804636194598968</v>
      </c>
      <c r="J640" s="37">
        <f t="shared" si="117"/>
        <v>11.288929545302876</v>
      </c>
      <c r="K640" s="37">
        <f t="shared" si="117"/>
        <v>8.3501364292653957</v>
      </c>
      <c r="L640" s="37">
        <f t="shared" si="117"/>
        <v>7.3371915898661717</v>
      </c>
      <c r="M640" s="37">
        <f t="shared" si="117"/>
        <v>6.4925147634325651</v>
      </c>
      <c r="N640" s="37">
        <f t="shared" si="117"/>
        <v>15.052656748068669</v>
      </c>
      <c r="O640" s="37">
        <f>O432/O588</f>
        <v>28.781118664172961</v>
      </c>
      <c r="P640" s="37">
        <f>P432/P588</f>
        <v>26.508923350386695</v>
      </c>
      <c r="Q640" s="37">
        <f>Q432/Q588</f>
        <v>20.372630329023373</v>
      </c>
      <c r="R640" s="19"/>
      <c r="S640" s="74" t="s">
        <v>418</v>
      </c>
    </row>
    <row r="641" spans="2:20" x14ac:dyDescent="0.3">
      <c r="B641" s="81" t="s">
        <v>419</v>
      </c>
      <c r="C641" s="81"/>
      <c r="D641" s="81"/>
      <c r="E641" s="81"/>
      <c r="F641" s="81"/>
      <c r="G641" s="81"/>
      <c r="H641" s="81"/>
      <c r="I641" s="81"/>
      <c r="J641" s="81"/>
      <c r="K641" s="81"/>
      <c r="L641" s="81"/>
      <c r="M641" s="81"/>
      <c r="N641" s="81"/>
      <c r="O641" s="81"/>
      <c r="P641" s="82"/>
      <c r="Q641" s="82"/>
      <c r="R641" s="83"/>
      <c r="S641" s="84"/>
    </row>
    <row r="642" spans="2:20" x14ac:dyDescent="0.3">
      <c r="B642" s="85"/>
      <c r="C642" s="86">
        <f t="shared" ref="C642:O642" si="118">365/(C465/((C366+B366)/2))</f>
        <v>2.3861428276246461</v>
      </c>
      <c r="D642" s="86">
        <f t="shared" si="118"/>
        <v>2.9078194981895558</v>
      </c>
      <c r="E642" s="86">
        <f t="shared" si="118"/>
        <v>2.5867943830496682</v>
      </c>
      <c r="F642" s="86">
        <f t="shared" si="118"/>
        <v>2.7711338218400168</v>
      </c>
      <c r="G642" s="86">
        <f t="shared" si="118"/>
        <v>2.8910894555574083</v>
      </c>
      <c r="H642" s="86">
        <f t="shared" si="118"/>
        <v>2.6232207634885265</v>
      </c>
      <c r="I642" s="86">
        <f t="shared" si="118"/>
        <v>2.6111748983877736</v>
      </c>
      <c r="J642" s="86">
        <f t="shared" si="118"/>
        <v>2.6070192145952049</v>
      </c>
      <c r="K642" s="86">
        <f t="shared" si="118"/>
        <v>4.5073432972271776</v>
      </c>
      <c r="L642" s="86">
        <f t="shared" si="118"/>
        <v>6.3729722620246303</v>
      </c>
      <c r="M642" s="86">
        <f t="shared" si="118"/>
        <v>6.2578696467509021</v>
      </c>
      <c r="N642" s="87">
        <f t="shared" si="118"/>
        <v>6.3420589459298489</v>
      </c>
      <c r="O642" s="87">
        <f t="shared" si="118"/>
        <v>8.3671497514294089</v>
      </c>
      <c r="P642" s="87">
        <f>365/(P465/((P366+N366)/2))</f>
        <v>6.0446117399565411</v>
      </c>
      <c r="Q642" s="87">
        <f>365/(Q465/((Q366+O366)/2))</f>
        <v>7.510528681436222</v>
      </c>
      <c r="R642" s="83"/>
      <c r="S642" s="84" t="s">
        <v>420</v>
      </c>
    </row>
    <row r="643" spans="2:20" x14ac:dyDescent="0.3">
      <c r="B643" s="85"/>
      <c r="C643" s="86">
        <f t="shared" ref="C643:O643" si="119">365/(C503/((C372+B372)/2))</f>
        <v>25.028676892524928</v>
      </c>
      <c r="D643" s="86">
        <f t="shared" si="119"/>
        <v>22.929330652484083</v>
      </c>
      <c r="E643" s="86">
        <f t="shared" si="119"/>
        <v>23.674454699407775</v>
      </c>
      <c r="F643" s="86">
        <f t="shared" si="119"/>
        <v>23.176146934352978</v>
      </c>
      <c r="G643" s="86">
        <f t="shared" si="119"/>
        <v>25.179419693117286</v>
      </c>
      <c r="H643" s="86">
        <f t="shared" si="119"/>
        <v>27.288429393145368</v>
      </c>
      <c r="I643" s="86">
        <f t="shared" si="119"/>
        <v>28.126131644352125</v>
      </c>
      <c r="J643" s="86">
        <f t="shared" si="119"/>
        <v>27.817448364823537</v>
      </c>
      <c r="K643" s="86">
        <f t="shared" si="119"/>
        <v>26.966354149096965</v>
      </c>
      <c r="L643" s="86">
        <f t="shared" si="119"/>
        <v>26.289544315359318</v>
      </c>
      <c r="M643" s="86">
        <f t="shared" si="119"/>
        <v>26.169703083835955</v>
      </c>
      <c r="N643" s="87">
        <f t="shared" si="119"/>
        <v>28.109933194479389</v>
      </c>
      <c r="O643" s="87">
        <f t="shared" si="119"/>
        <v>33.757757494414236</v>
      </c>
      <c r="P643" s="87">
        <f>365/(P503/((P372+N372)/2))</f>
        <v>25.207447178628801</v>
      </c>
      <c r="Q643" s="87">
        <f>365/(Q503/((Q372+O372)/2))</f>
        <v>29.222421654215886</v>
      </c>
      <c r="R643" s="83"/>
      <c r="S643" s="84" t="s">
        <v>421</v>
      </c>
    </row>
    <row r="644" spans="2:20" x14ac:dyDescent="0.3">
      <c r="B644" s="85"/>
      <c r="C644" s="86">
        <f t="shared" ref="C644:O644" si="120">365/(C503/((C408+B408)/2))</f>
        <v>81.461275622394737</v>
      </c>
      <c r="D644" s="86">
        <f t="shared" si="120"/>
        <v>75.339323174649721</v>
      </c>
      <c r="E644" s="86">
        <f t="shared" si="120"/>
        <v>71.8455959728539</v>
      </c>
      <c r="F644" s="86">
        <f t="shared" si="120"/>
        <v>76.532634222028662</v>
      </c>
      <c r="G644" s="86">
        <f t="shared" si="120"/>
        <v>79.759970990630123</v>
      </c>
      <c r="H644" s="86">
        <f t="shared" si="120"/>
        <v>78.164015694677104</v>
      </c>
      <c r="I644" s="86">
        <f t="shared" si="120"/>
        <v>76.863939540786077</v>
      </c>
      <c r="J644" s="86">
        <f t="shared" si="120"/>
        <v>73.211770176790182</v>
      </c>
      <c r="K644" s="86">
        <f t="shared" si="120"/>
        <v>79.19465073412934</v>
      </c>
      <c r="L644" s="86">
        <f t="shared" si="120"/>
        <v>84.703661648891185</v>
      </c>
      <c r="M644" s="86">
        <f t="shared" si="120"/>
        <v>80.67291249181477</v>
      </c>
      <c r="N644" s="87">
        <f t="shared" si="120"/>
        <v>80.526273429993196</v>
      </c>
      <c r="O644" s="87">
        <f t="shared" si="120"/>
        <v>92.818891084257942</v>
      </c>
      <c r="P644" s="87">
        <f>365/(P503/((P408+N408)/2))</f>
        <v>65.941962743414592</v>
      </c>
      <c r="Q644" s="87">
        <f>365/(Q503/((Q408+O408)/2))</f>
        <v>72.676376459415863</v>
      </c>
      <c r="R644" s="83"/>
      <c r="S644" s="84" t="s">
        <v>422</v>
      </c>
    </row>
    <row r="645" spans="2:20" x14ac:dyDescent="0.3">
      <c r="B645" s="88"/>
      <c r="C645" s="89">
        <f t="shared" ref="C645:M645" si="121">C643+C642-C644</f>
        <v>-54.046455902245164</v>
      </c>
      <c r="D645" s="89">
        <f t="shared" si="121"/>
        <v>-49.502173023976084</v>
      </c>
      <c r="E645" s="89">
        <f t="shared" si="121"/>
        <v>-45.584346890396461</v>
      </c>
      <c r="F645" s="89">
        <f t="shared" si="121"/>
        <v>-50.585353465835666</v>
      </c>
      <c r="G645" s="89">
        <f t="shared" si="121"/>
        <v>-51.689461841955428</v>
      </c>
      <c r="H645" s="89">
        <f t="shared" si="121"/>
        <v>-48.252365538043207</v>
      </c>
      <c r="I645" s="89">
        <f t="shared" si="121"/>
        <v>-46.126632998046176</v>
      </c>
      <c r="J645" s="89">
        <f t="shared" si="121"/>
        <v>-42.787302597371436</v>
      </c>
      <c r="K645" s="89">
        <f t="shared" si="121"/>
        <v>-47.720953287805202</v>
      </c>
      <c r="L645" s="89">
        <f t="shared" si="121"/>
        <v>-52.041145071507238</v>
      </c>
      <c r="M645" s="89">
        <f t="shared" si="121"/>
        <v>-48.24533976122791</v>
      </c>
      <c r="N645" s="90">
        <f>N643+N642-N644</f>
        <v>-46.074281289583958</v>
      </c>
      <c r="O645" s="90">
        <f>O643+O642-O644</f>
        <v>-50.693983838414297</v>
      </c>
      <c r="P645" s="90">
        <f>P643+P642-P644</f>
        <v>-34.689903824829251</v>
      </c>
      <c r="Q645" s="90">
        <f>Q643+Q642-Q644</f>
        <v>-35.943426123763757</v>
      </c>
      <c r="R645" s="83"/>
      <c r="S645" s="84" t="s">
        <v>423</v>
      </c>
    </row>
    <row r="646" spans="2:20" x14ac:dyDescent="0.3">
      <c r="B646" s="75" t="s">
        <v>424</v>
      </c>
      <c r="C646" s="75"/>
      <c r="D646" s="75"/>
      <c r="E646" s="75"/>
      <c r="F646" s="75"/>
      <c r="G646" s="75"/>
      <c r="H646" s="75"/>
      <c r="I646" s="75"/>
      <c r="J646" s="75"/>
      <c r="K646" s="75"/>
      <c r="L646" s="75"/>
      <c r="M646" s="75"/>
      <c r="N646" s="75"/>
      <c r="O646" s="75"/>
      <c r="P646" s="76"/>
      <c r="Q646" s="76"/>
      <c r="R646" s="73"/>
      <c r="S646" s="74"/>
    </row>
    <row r="647" spans="2:20" x14ac:dyDescent="0.3">
      <c r="B647" s="91">
        <v>8983101.3479999993</v>
      </c>
      <c r="C647" s="91">
        <v>8983101.3479999993</v>
      </c>
      <c r="D647" s="91">
        <v>8983101.3479999993</v>
      </c>
      <c r="E647" s="91">
        <v>8983101.3479999993</v>
      </c>
      <c r="F647" s="91">
        <v>8983101.3479999993</v>
      </c>
      <c r="G647" s="91">
        <v>8983101.3479999993</v>
      </c>
      <c r="H647" s="91">
        <v>8983101.3479999993</v>
      </c>
      <c r="I647" s="91">
        <v>8983101.3479999993</v>
      </c>
      <c r="J647" s="91">
        <v>8983101.3479999993</v>
      </c>
      <c r="K647" s="91">
        <v>8983101.3479999993</v>
      </c>
      <c r="L647" s="91">
        <v>8983101.3479999993</v>
      </c>
      <c r="M647" s="91">
        <v>8983101.3479999993</v>
      </c>
      <c r="N647" s="92">
        <v>8983101.3479999993</v>
      </c>
      <c r="O647" s="92">
        <v>8983101.3479999993</v>
      </c>
      <c r="P647" s="92">
        <v>8983101.3479999993</v>
      </c>
      <c r="Q647" s="92">
        <v>8983101.3479999993</v>
      </c>
      <c r="R647" s="93"/>
      <c r="S647" s="94" t="s">
        <v>425</v>
      </c>
    </row>
    <row r="648" spans="2:20" x14ac:dyDescent="0.3">
      <c r="B648" s="37">
        <f t="shared" ref="B648:Q648" si="122">B457/B647</f>
        <v>1.8633515699705097</v>
      </c>
      <c r="C648" s="37">
        <f t="shared" si="122"/>
        <v>2.086175402459681</v>
      </c>
      <c r="D648" s="37">
        <f t="shared" si="122"/>
        <v>1.9765636356705616</v>
      </c>
      <c r="E648" s="37">
        <f t="shared" si="122"/>
        <v>2.3923368942937149</v>
      </c>
      <c r="F648" s="37">
        <f t="shared" si="122"/>
        <v>2.9771194951456534</v>
      </c>
      <c r="G648" s="37">
        <f t="shared" si="122"/>
        <v>3.2038987377569552</v>
      </c>
      <c r="H648" s="37">
        <f t="shared" si="122"/>
        <v>3.4266791932446985</v>
      </c>
      <c r="I648" s="37">
        <f t="shared" si="122"/>
        <v>4.1577446377486869</v>
      </c>
      <c r="J648" s="37">
        <f t="shared" si="122"/>
        <v>6.1444444787755721</v>
      </c>
      <c r="K648" s="37">
        <f t="shared" si="122"/>
        <v>8.386069875163118</v>
      </c>
      <c r="L648" s="37">
        <f t="shared" si="122"/>
        <v>9.4433759782624254</v>
      </c>
      <c r="M648" s="37">
        <f t="shared" si="122"/>
        <v>10.435021826940654</v>
      </c>
      <c r="N648" s="37">
        <f t="shared" si="122"/>
        <v>10.771195852259019</v>
      </c>
      <c r="O648" s="37">
        <f t="shared" si="122"/>
        <v>11.592224405125348</v>
      </c>
      <c r="P648" s="37">
        <f t="shared" si="122"/>
        <v>11.212630408809233</v>
      </c>
      <c r="Q648" s="37">
        <f t="shared" si="122"/>
        <v>11.667359405149618</v>
      </c>
      <c r="R648" s="19"/>
      <c r="S648" s="94" t="s">
        <v>426</v>
      </c>
    </row>
    <row r="649" spans="2:20" x14ac:dyDescent="0.3">
      <c r="B649" s="37">
        <f t="shared" ref="B649:Q649" si="123">B588/B647</f>
        <v>0.36752017728654934</v>
      </c>
      <c r="C649" s="37">
        <f t="shared" si="123"/>
        <v>0.55571804843451267</v>
      </c>
      <c r="D649" s="37">
        <f t="shared" si="123"/>
        <v>0.74177753560395443</v>
      </c>
      <c r="E649" s="37">
        <f t="shared" si="123"/>
        <v>0.8914035776500292</v>
      </c>
      <c r="F649" s="37">
        <f t="shared" si="123"/>
        <v>1.2271075058564507</v>
      </c>
      <c r="G649" s="37">
        <f t="shared" si="123"/>
        <v>1.1729789547956018</v>
      </c>
      <c r="H649" s="37">
        <f t="shared" si="123"/>
        <v>1.1310096286804134</v>
      </c>
      <c r="I649" s="37">
        <f t="shared" si="123"/>
        <v>1.5231331352001576</v>
      </c>
      <c r="J649" s="37">
        <f t="shared" si="123"/>
        <v>1.8564312884784344</v>
      </c>
      <c r="K649" s="37">
        <f t="shared" si="123"/>
        <v>2.2161286385166141</v>
      </c>
      <c r="L649" s="37">
        <f t="shared" si="123"/>
        <v>2.3298913692719037</v>
      </c>
      <c r="M649" s="37">
        <f t="shared" si="123"/>
        <v>2.4872350744405742</v>
      </c>
      <c r="N649" s="37">
        <f t="shared" si="123"/>
        <v>1.7925231249433746</v>
      </c>
      <c r="O649" s="37">
        <f t="shared" si="123"/>
        <v>1.4455453030028536</v>
      </c>
      <c r="P649" s="37">
        <f t="shared" si="123"/>
        <v>1.4774082364054388</v>
      </c>
      <c r="Q649" s="37">
        <f t="shared" si="123"/>
        <v>1.8357922682984742</v>
      </c>
      <c r="R649" s="19"/>
      <c r="S649" s="79" t="s">
        <v>427</v>
      </c>
    </row>
    <row r="650" spans="2:20" x14ac:dyDescent="0.3">
      <c r="B650" s="95"/>
      <c r="C650" s="95">
        <f t="shared" ref="C650:M650" si="124">+C649/B649-1</f>
        <v>0.5120749356877583</v>
      </c>
      <c r="D650" s="96">
        <f t="shared" si="124"/>
        <v>0.33480914952030294</v>
      </c>
      <c r="E650" s="95">
        <f t="shared" si="124"/>
        <v>0.20171282475445884</v>
      </c>
      <c r="F650" s="96">
        <f t="shared" si="124"/>
        <v>0.3766015042158839</v>
      </c>
      <c r="G650" s="95">
        <f t="shared" si="124"/>
        <v>-4.4110683703356801E-2</v>
      </c>
      <c r="H650" s="96">
        <f t="shared" si="124"/>
        <v>-3.5780118597696142E-2</v>
      </c>
      <c r="I650" s="95">
        <f t="shared" si="124"/>
        <v>0.34670218234768502</v>
      </c>
      <c r="J650" s="96">
        <f t="shared" si="124"/>
        <v>0.21882404471128369</v>
      </c>
      <c r="K650" s="95">
        <f t="shared" si="124"/>
        <v>0.19375742709712362</v>
      </c>
      <c r="L650" s="96">
        <f t="shared" si="124"/>
        <v>5.1333992430799391E-2</v>
      </c>
      <c r="M650" s="95">
        <f t="shared" si="124"/>
        <v>6.7532635745949365E-2</v>
      </c>
      <c r="N650" s="97">
        <f>+N649/M649-1</f>
        <v>-0.27931093310649513</v>
      </c>
      <c r="O650" s="97">
        <f>+O649/N649-1</f>
        <v>-0.19356950943184181</v>
      </c>
      <c r="P650" s="97">
        <f>+P649/N649-1</f>
        <v>-0.17579404368793861</v>
      </c>
      <c r="Q650" s="97">
        <f>+Q649/O649-1</f>
        <v>0.26996522660684152</v>
      </c>
      <c r="R650" s="98"/>
      <c r="S650" s="99" t="s">
        <v>428</v>
      </c>
    </row>
    <row r="651" spans="2:20" x14ac:dyDescent="0.3">
      <c r="B651" s="100">
        <v>0.3</v>
      </c>
      <c r="C651" s="100">
        <v>0.4</v>
      </c>
      <c r="D651" s="100">
        <v>0.7</v>
      </c>
      <c r="E651" s="100">
        <v>1.25</v>
      </c>
      <c r="F651" s="100">
        <v>0.9</v>
      </c>
      <c r="G651" s="100">
        <v>0.9</v>
      </c>
      <c r="H651" s="100">
        <v>0.8</v>
      </c>
      <c r="I651" s="100">
        <v>0.9</v>
      </c>
      <c r="J651" s="100">
        <v>1</v>
      </c>
      <c r="K651" s="100">
        <v>1.1000000000000001</v>
      </c>
      <c r="L651" s="100">
        <v>1.2</v>
      </c>
      <c r="M651" s="100">
        <v>1.25</v>
      </c>
      <c r="N651" s="100">
        <v>0.9</v>
      </c>
      <c r="O651" s="100">
        <v>0.6</v>
      </c>
      <c r="P651" s="100">
        <v>0.75</v>
      </c>
      <c r="Q651" s="100"/>
      <c r="R651" s="19"/>
      <c r="S651" s="94" t="s">
        <v>429</v>
      </c>
    </row>
    <row r="652" spans="2:20" x14ac:dyDescent="0.3">
      <c r="B652" s="95">
        <f t="shared" ref="B652:Q652" si="125">+B651/B661</f>
        <v>5.7151729958545741E-2</v>
      </c>
      <c r="C652" s="95">
        <f t="shared" si="125"/>
        <v>4.9046886269618825E-2</v>
      </c>
      <c r="D652" s="96">
        <f t="shared" si="125"/>
        <v>4.3230789526657147E-2</v>
      </c>
      <c r="E652" s="95">
        <f t="shared" si="125"/>
        <v>5.6931756978425806E-2</v>
      </c>
      <c r="F652" s="96">
        <f t="shared" si="125"/>
        <v>2.5014514798673053E-2</v>
      </c>
      <c r="G652" s="95">
        <f t="shared" si="125"/>
        <v>2.196820092257977E-2</v>
      </c>
      <c r="H652" s="96">
        <f t="shared" si="125"/>
        <v>1.8472353252397759E-2</v>
      </c>
      <c r="I652" s="95">
        <f t="shared" si="125"/>
        <v>2.00314599954085E-2</v>
      </c>
      <c r="J652" s="96">
        <f t="shared" si="125"/>
        <v>1.9284684036958082E-2</v>
      </c>
      <c r="K652" s="95">
        <f t="shared" si="125"/>
        <v>1.7218119498978595E-2</v>
      </c>
      <c r="L652" s="96">
        <f t="shared" si="125"/>
        <v>1.6025284004624937E-2</v>
      </c>
      <c r="M652" s="95">
        <f t="shared" si="125"/>
        <v>1.574761594682873E-2</v>
      </c>
      <c r="N652" s="97">
        <f t="shared" si="125"/>
        <v>1.381694429138457E-2</v>
      </c>
      <c r="O652" s="97">
        <f t="shared" si="125"/>
        <v>9.7529258777633281E-3</v>
      </c>
      <c r="P652" s="97">
        <f t="shared" si="125"/>
        <v>1.2085078955849178E-2</v>
      </c>
      <c r="Q652" s="97">
        <f t="shared" si="125"/>
        <v>0</v>
      </c>
      <c r="R652" s="19"/>
      <c r="S652" s="99" t="s">
        <v>430</v>
      </c>
    </row>
    <row r="653" spans="2:20" x14ac:dyDescent="0.3">
      <c r="B653" s="101">
        <f t="shared" ref="B653:M653" si="126">+B651/B649</f>
        <v>0.81628171333323829</v>
      </c>
      <c r="C653" s="101">
        <f t="shared" si="126"/>
        <v>0.71978947080596234</v>
      </c>
      <c r="D653" s="102">
        <f t="shared" si="126"/>
        <v>0.94367915770064503</v>
      </c>
      <c r="E653" s="101">
        <f t="shared" si="126"/>
        <v>1.4022829068011191</v>
      </c>
      <c r="F653" s="102">
        <f t="shared" si="126"/>
        <v>0.73343207152159962</v>
      </c>
      <c r="G653" s="101">
        <f t="shared" si="126"/>
        <v>0.76727719309919773</v>
      </c>
      <c r="H653" s="102">
        <f t="shared" si="126"/>
        <v>0.70733261655197988</v>
      </c>
      <c r="I653" s="101">
        <f t="shared" si="126"/>
        <v>0.59088728306191662</v>
      </c>
      <c r="J653" s="102">
        <f t="shared" si="126"/>
        <v>0.53866793034910465</v>
      </c>
      <c r="K653" s="101">
        <f t="shared" si="126"/>
        <v>0.49636107799964857</v>
      </c>
      <c r="L653" s="102">
        <f t="shared" si="126"/>
        <v>0.51504547200198547</v>
      </c>
      <c r="M653" s="101">
        <f t="shared" si="126"/>
        <v>0.50256608747814013</v>
      </c>
      <c r="N653" s="103">
        <f>+N651/N649</f>
        <v>0.50208557283099531</v>
      </c>
      <c r="O653" s="103">
        <f>+O651/O649</f>
        <v>0.4150682782155708</v>
      </c>
      <c r="P653" s="103">
        <f>+P651/P649</f>
        <v>0.50764574172455112</v>
      </c>
      <c r="Q653" s="103">
        <f>+Q651/Q649</f>
        <v>0</v>
      </c>
      <c r="R653" s="73"/>
      <c r="S653" s="104" t="s">
        <v>431</v>
      </c>
    </row>
    <row r="654" spans="2:20" x14ac:dyDescent="0.3">
      <c r="B654" s="48">
        <f t="shared" ref="B654:M654" si="127">+B661*B647</f>
        <v>47153960.280025333</v>
      </c>
      <c r="C654" s="48">
        <f t="shared" si="127"/>
        <v>73261338.537320465</v>
      </c>
      <c r="D654" s="48">
        <f t="shared" si="127"/>
        <v>145455843.2184673</v>
      </c>
      <c r="E654" s="48">
        <f t="shared" si="127"/>
        <v>197233974.16410604</v>
      </c>
      <c r="F654" s="48">
        <f t="shared" si="127"/>
        <v>323203998.88903201</v>
      </c>
      <c r="G654" s="48">
        <f t="shared" si="127"/>
        <v>368022453.98666835</v>
      </c>
      <c r="H654" s="48">
        <f t="shared" si="127"/>
        <v>389039825.09468174</v>
      </c>
      <c r="I654" s="48">
        <f t="shared" si="127"/>
        <v>403604690.57438403</v>
      </c>
      <c r="J654" s="48">
        <f t="shared" si="127"/>
        <v>465815324.26377106</v>
      </c>
      <c r="K654" s="48">
        <f t="shared" si="127"/>
        <v>573896091.46261191</v>
      </c>
      <c r="L654" s="48">
        <f t="shared" si="127"/>
        <v>672669614.74685538</v>
      </c>
      <c r="M654" s="48">
        <f t="shared" si="127"/>
        <v>713052485.08179939</v>
      </c>
      <c r="N654" s="48">
        <f>+N661*N647</f>
        <v>585135978.16567862</v>
      </c>
      <c r="O654" s="48">
        <f>+O661*O647</f>
        <v>552640394.92895997</v>
      </c>
      <c r="P654" s="48">
        <f>+P661*P647</f>
        <v>557491269.65688002</v>
      </c>
      <c r="Q654" s="48">
        <f>+Q661*Q647</f>
        <v>568181160.26099992</v>
      </c>
      <c r="R654" s="19"/>
      <c r="S654" s="74" t="s">
        <v>432</v>
      </c>
    </row>
    <row r="655" spans="2:20" x14ac:dyDescent="0.3">
      <c r="B655" s="105">
        <f t="shared" ref="B655:M655" si="128">+B661/B$648</f>
        <v>2.8170663127732043</v>
      </c>
      <c r="C655" s="105">
        <f t="shared" si="128"/>
        <v>3.9092885669629669</v>
      </c>
      <c r="D655" s="106">
        <f t="shared" si="128"/>
        <v>8.1920778690994815</v>
      </c>
      <c r="E655" s="105">
        <f t="shared" si="128"/>
        <v>9.1776837452084976</v>
      </c>
      <c r="F655" s="106">
        <f t="shared" si="128"/>
        <v>12.085208832452793</v>
      </c>
      <c r="G655" s="105">
        <f t="shared" si="128"/>
        <v>12.787016809821344</v>
      </c>
      <c r="H655" s="106">
        <f t="shared" si="128"/>
        <v>12.638464541112446</v>
      </c>
      <c r="I655" s="105">
        <f t="shared" si="128"/>
        <v>10.806177409818329</v>
      </c>
      <c r="J655" s="106">
        <f t="shared" si="128"/>
        <v>8.4392693466001329</v>
      </c>
      <c r="K655" s="105">
        <f t="shared" si="128"/>
        <v>7.6181319532336271</v>
      </c>
      <c r="L655" s="106">
        <f t="shared" si="128"/>
        <v>7.9295443064552158</v>
      </c>
      <c r="M655" s="105">
        <f t="shared" si="128"/>
        <v>7.6067971749074355</v>
      </c>
      <c r="N655" s="107">
        <f>+N661/N$648</f>
        <v>6.0473705434480012</v>
      </c>
      <c r="O655" s="107">
        <f>+O661/O$648</f>
        <v>5.3070056142805306</v>
      </c>
      <c r="P655" s="107">
        <f>+P661/P$648</f>
        <v>5.5348297176764518</v>
      </c>
      <c r="Q655" s="107">
        <f>+Q661/Q$648</f>
        <v>5.4211066792099825</v>
      </c>
      <c r="R655" s="108">
        <f>(SUM(INDEX($B655:$Q655,,$S$348-$B$348-$R$348+1):INDEX($B655:$Q655,$S$348-$B$348+1))-MAX(INDEX($B655:$Q655,,$S$348-$B$348-$R$348+1):INDEX($B655:$Q655,$S$348-$B$348+1))-MIN(INDEX($B655:$Q655,,$S$348-$B$348-$R$348+1):INDEX($B655:$Q655,$S$348-$B$348+1)))/(COUNT(INDEX($B655:$Q655,,$S$348-$B$348-$R$348+1):INDEX($B655:$Q655,$S$348-$B$348+1))-2)</f>
        <v>8.0046324080512914</v>
      </c>
      <c r="S655" s="109" t="s">
        <v>433</v>
      </c>
      <c r="T655" s="2">
        <f>(SUM(B655:Q655)-MAX(B655:Q655)-MIN(B655:Q655))/(COUNT(B655:Q655)-2)</f>
        <v>7.9080683071761362</v>
      </c>
    </row>
    <row r="656" spans="2:20" x14ac:dyDescent="0.3">
      <c r="B656" s="105">
        <f t="shared" ref="B656:M656" si="129">+B661/B$649</f>
        <v>14.28271224554913</v>
      </c>
      <c r="C656" s="105">
        <f t="shared" si="129"/>
        <v>14.6755385622068</v>
      </c>
      <c r="D656" s="106">
        <f t="shared" si="129"/>
        <v>21.828867065190881</v>
      </c>
      <c r="E656" s="105">
        <f t="shared" si="129"/>
        <v>24.63094380404441</v>
      </c>
      <c r="F656" s="106">
        <f t="shared" si="129"/>
        <v>29.320259754169047</v>
      </c>
      <c r="G656" s="105">
        <f t="shared" si="129"/>
        <v>34.926719570857543</v>
      </c>
      <c r="H656" s="106">
        <f t="shared" si="129"/>
        <v>38.291418905177458</v>
      </c>
      <c r="I656" s="105">
        <f t="shared" si="129"/>
        <v>29.497963862711782</v>
      </c>
      <c r="J656" s="106">
        <f t="shared" si="129"/>
        <v>27.932421880326167</v>
      </c>
      <c r="K656" s="105">
        <f t="shared" si="129"/>
        <v>28.827833261878194</v>
      </c>
      <c r="L656" s="106">
        <f t="shared" si="129"/>
        <v>32.139553461476389</v>
      </c>
      <c r="M656" s="105">
        <f t="shared" si="129"/>
        <v>31.913788676015265</v>
      </c>
      <c r="N656" s="107">
        <f>+N661/N$649</f>
        <v>36.338394527946832</v>
      </c>
      <c r="O656" s="107">
        <f>+O661/O$649</f>
        <v>42.558334126369864</v>
      </c>
      <c r="P656" s="107">
        <f>+P661/P$649</f>
        <v>42.005992975234193</v>
      </c>
      <c r="Q656" s="107">
        <f>+Q661/Q$649</f>
        <v>34.453789294266947</v>
      </c>
      <c r="R656" s="108">
        <f>(SUM(INDEX($B656:$Q656,,$S$348-$B$348-$R$348+1):INDEX($B656:$Q656,$S$348-$B$348+1))-MAX(INDEX($B656:$Q656,,$S$348-$B$348-$R$348+1):INDEX($B656:$Q656,$S$348-$B$348+1))-MIN(INDEX($B656:$Q656,,$S$348-$B$348-$R$348+1):INDEX($B656:$Q656,$S$348-$B$348+1)))/(COUNT(INDEX($B656:$Q656,,$S$348-$B$348-$R$348+1):INDEX($B656:$Q656,$S$348-$B$348+1))-2)</f>
        <v>34.266161615062735</v>
      </c>
      <c r="S656" s="109" t="s">
        <v>434</v>
      </c>
      <c r="T656" s="2">
        <f>(SUM(B656:Q656)-MAX(B656:Q656)-MIN(B656:Q656))/(COUNT(B656:Q656)-2)</f>
        <v>30.484534685821561</v>
      </c>
    </row>
    <row r="657" spans="1:19" x14ac:dyDescent="0.3">
      <c r="B657" s="105">
        <f t="shared" ref="B657:Q657" si="130">+(B654+B432-B354-B360)/B559</f>
        <v>5.2878579227458333</v>
      </c>
      <c r="C657" s="105">
        <f t="shared" si="130"/>
        <v>6.3472226537557095</v>
      </c>
      <c r="D657" s="106">
        <f t="shared" si="130"/>
        <v>10.426751027950557</v>
      </c>
      <c r="E657" s="105">
        <f t="shared" si="130"/>
        <v>12.703087981512562</v>
      </c>
      <c r="F657" s="106">
        <f t="shared" si="130"/>
        <v>17.373451129158241</v>
      </c>
      <c r="G657" s="105">
        <f t="shared" si="130"/>
        <v>26.66830575036095</v>
      </c>
      <c r="H657" s="106">
        <f t="shared" si="130"/>
        <v>21.285687273372847</v>
      </c>
      <c r="I657" s="105">
        <f t="shared" si="130"/>
        <v>17.457279731802814</v>
      </c>
      <c r="J657" s="106">
        <f t="shared" si="130"/>
        <v>16.92335501022022</v>
      </c>
      <c r="K657" s="105">
        <f t="shared" si="130"/>
        <v>17.390661364548691</v>
      </c>
      <c r="L657" s="106">
        <f t="shared" si="130"/>
        <v>18.618066624181477</v>
      </c>
      <c r="M657" s="105">
        <f t="shared" si="130"/>
        <v>18.678937280805759</v>
      </c>
      <c r="N657" s="107">
        <f t="shared" si="130"/>
        <v>16.353123692007024</v>
      </c>
      <c r="O657" s="107">
        <f t="shared" si="130"/>
        <v>16.637684979535155</v>
      </c>
      <c r="P657" s="107">
        <f t="shared" si="130"/>
        <v>11.574192089580359</v>
      </c>
      <c r="Q657" s="107">
        <f t="shared" si="130"/>
        <v>11.472822635317298</v>
      </c>
      <c r="R657" s="108">
        <f>(SUM(INDEX($B657:$Q657,,$S$348-$B$348-$R$348+1):INDEX($B657:$Q657,$S$348-$B$348+1))-MAX(INDEX($B657:$Q657,,$S$348-$B$348-$R$348+1):INDEX($B657:$Q657,$S$348-$B$348+1))-MIN(INDEX($B657:$Q657,,$S$348-$B$348-$R$348+1):INDEX($B657:$Q657,$S$348-$B$348+1)))/(COUNT(INDEX($B657:$Q657,,$S$348-$B$348-$R$348+1):INDEX($B657:$Q657,$S$348-$B$348+1))-2)</f>
        <v>17.213220894006035</v>
      </c>
      <c r="S657" s="109" t="s">
        <v>435</v>
      </c>
    </row>
    <row r="658" spans="1:19" x14ac:dyDescent="0.3">
      <c r="B658" s="105">
        <f t="shared" ref="B658:Q658" si="131">B654/B465</f>
        <v>0.38002039043155122</v>
      </c>
      <c r="C658" s="105">
        <f t="shared" si="131"/>
        <v>0.65192511159906363</v>
      </c>
      <c r="D658" s="106">
        <f t="shared" si="131"/>
        <v>1.0778194286610825</v>
      </c>
      <c r="E658" s="105">
        <f t="shared" si="131"/>
        <v>1.2695297574222846</v>
      </c>
      <c r="F658" s="106">
        <f t="shared" si="131"/>
        <v>1.7127742024429264</v>
      </c>
      <c r="G658" s="105">
        <f t="shared" si="131"/>
        <v>1.3516048767471804</v>
      </c>
      <c r="H658" s="106">
        <f t="shared" si="131"/>
        <v>1.0874131026827381</v>
      </c>
      <c r="I658" s="105">
        <f t="shared" si="131"/>
        <v>1.0300838340079268</v>
      </c>
      <c r="J658" s="106">
        <f t="shared" si="131"/>
        <v>1.071549583609624</v>
      </c>
      <c r="K658" s="105">
        <f t="shared" si="131"/>
        <v>1.2182839820527516</v>
      </c>
      <c r="L658" s="106">
        <f t="shared" si="131"/>
        <v>1.3227142629761763</v>
      </c>
      <c r="M658" s="105">
        <f t="shared" si="131"/>
        <v>1.2941373495207411</v>
      </c>
      <c r="N658" s="107">
        <f t="shared" si="131"/>
        <v>1.1126705181726677</v>
      </c>
      <c r="O658" s="107">
        <f t="shared" si="131"/>
        <v>0.97776586970622981</v>
      </c>
      <c r="P658" s="107">
        <f t="shared" si="131"/>
        <v>0.6724063358242508</v>
      </c>
      <c r="Q658" s="107">
        <f t="shared" si="131"/>
        <v>0.65793656057161565</v>
      </c>
      <c r="R658" s="108">
        <f>(SUM(INDEX($B658:$Q658,,$S$348-$B$348-$R$348+1):INDEX($B658:$Q658,$S$348-$B$348+1))-MAX(INDEX($B658:$Q658,,$S$348-$B$348-$R$348+1):INDEX($B658:$Q658,$S$348-$B$348+1))-MIN(INDEX($B658:$Q658,,$S$348-$B$348-$R$348+1):INDEX($B658:$Q658,$S$348-$B$348+1)))/(COUNT(INDEX($B658:$Q658,,$S$348-$B$348-$R$348+1):INDEX($B658:$Q658,$S$348-$B$348+1))-2)</f>
        <v>1.0874472042836785</v>
      </c>
      <c r="S658" s="109" t="s">
        <v>436</v>
      </c>
    </row>
    <row r="659" spans="1:19" s="44" customFormat="1" ht="14.25" x14ac:dyDescent="0.2">
      <c r="A659" s="110"/>
      <c r="B659" s="100">
        <v>6.2</v>
      </c>
      <c r="C659" s="100">
        <v>12.5</v>
      </c>
      <c r="D659" s="100">
        <v>22.625</v>
      </c>
      <c r="E659" s="100">
        <v>26.75</v>
      </c>
      <c r="F659" s="100">
        <v>47.25</v>
      </c>
      <c r="G659" s="100">
        <v>52</v>
      </c>
      <c r="H659" s="100">
        <v>48.25</v>
      </c>
      <c r="I659" s="100">
        <v>51.75</v>
      </c>
      <c r="J659" s="100">
        <v>64</v>
      </c>
      <c r="K659" s="100">
        <v>78.25</v>
      </c>
      <c r="L659" s="100">
        <v>90</v>
      </c>
      <c r="M659" s="100">
        <v>88.25</v>
      </c>
      <c r="N659" s="111">
        <v>76</v>
      </c>
      <c r="O659" s="111">
        <v>70.25</v>
      </c>
      <c r="P659" s="111">
        <v>69</v>
      </c>
      <c r="Q659" s="111">
        <v>70.25</v>
      </c>
      <c r="R659" s="98"/>
      <c r="S659" s="112" t="s">
        <v>437</v>
      </c>
    </row>
    <row r="660" spans="1:19" s="116" customFormat="1" ht="14.25" x14ac:dyDescent="0.2">
      <c r="A660" s="113"/>
      <c r="B660" s="100">
        <v>3.5</v>
      </c>
      <c r="C660" s="100">
        <v>5.45</v>
      </c>
      <c r="D660" s="100">
        <v>11.2</v>
      </c>
      <c r="E660" s="100">
        <v>16</v>
      </c>
      <c r="F660" s="100">
        <v>25.875</v>
      </c>
      <c r="G660" s="100">
        <v>32</v>
      </c>
      <c r="H660" s="100">
        <v>38</v>
      </c>
      <c r="I660" s="100">
        <v>37.5</v>
      </c>
      <c r="J660" s="100">
        <v>39</v>
      </c>
      <c r="K660" s="100">
        <v>57.5</v>
      </c>
      <c r="L660" s="100">
        <v>61.5</v>
      </c>
      <c r="M660" s="100">
        <v>68.75</v>
      </c>
      <c r="N660" s="111">
        <v>53.5</v>
      </c>
      <c r="O660" s="111">
        <v>56.25</v>
      </c>
      <c r="P660" s="111">
        <v>52.75</v>
      </c>
      <c r="Q660" s="111">
        <v>56.25</v>
      </c>
      <c r="R660" s="114"/>
      <c r="S660" s="115" t="s">
        <v>438</v>
      </c>
    </row>
    <row r="661" spans="1:19" s="3" customFormat="1" ht="14.25" x14ac:dyDescent="0.2">
      <c r="A661" s="117"/>
      <c r="B661" s="118">
        <v>5.2491849366169854</v>
      </c>
      <c r="C661" s="118">
        <v>8.1554616495149972</v>
      </c>
      <c r="D661" s="118">
        <v>16.192163216643618</v>
      </c>
      <c r="E661" s="118">
        <v>21.956111427822005</v>
      </c>
      <c r="F661" s="118">
        <v>35.979110818001651</v>
      </c>
      <c r="G661" s="118">
        <v>40.968307016663573</v>
      </c>
      <c r="H661" s="118">
        <v>43.307963477590924</v>
      </c>
      <c r="I661" s="118">
        <v>44.929326180233147</v>
      </c>
      <c r="J661" s="118">
        <v>51.854621941617118</v>
      </c>
      <c r="K661" s="118">
        <v>63.886186878030081</v>
      </c>
      <c r="L661" s="118">
        <v>74.881668222146772</v>
      </c>
      <c r="M661" s="118">
        <v>79.377094553269586</v>
      </c>
      <c r="N661" s="119">
        <v>65.137412514660483</v>
      </c>
      <c r="O661" s="119">
        <v>61.52</v>
      </c>
      <c r="P661" s="119">
        <v>62.06</v>
      </c>
      <c r="Q661" s="120">
        <f>VLOOKUP($R661,[1]Price!$A$1:$F$1200,2,FALSE)</f>
        <v>63.25</v>
      </c>
      <c r="R661" s="121" t="s">
        <v>439</v>
      </c>
      <c r="S661" s="109" t="s">
        <v>440</v>
      </c>
    </row>
    <row r="662" spans="1:19" x14ac:dyDescent="0.3">
      <c r="B662" s="122" t="s">
        <v>441</v>
      </c>
      <c r="C662" s="122"/>
      <c r="D662" s="122"/>
      <c r="E662" s="122"/>
      <c r="F662" s="122"/>
      <c r="G662" s="122"/>
      <c r="H662" s="122"/>
      <c r="I662" s="122"/>
      <c r="J662" s="122"/>
      <c r="K662" s="122"/>
      <c r="L662" s="122"/>
      <c r="M662" s="122"/>
      <c r="N662" s="122"/>
      <c r="O662" s="122"/>
      <c r="P662" s="123"/>
      <c r="Q662" s="123"/>
      <c r="R662" s="73"/>
      <c r="S662" s="74"/>
    </row>
    <row r="663" spans="1:19" x14ac:dyDescent="0.3">
      <c r="B663" s="124"/>
      <c r="C663" s="125">
        <f t="shared" ref="C663:Q663" si="132">+C656/C650/100</f>
        <v>0.28658966763324117</v>
      </c>
      <c r="D663" s="124">
        <f t="shared" si="132"/>
        <v>0.65197940666992349</v>
      </c>
      <c r="E663" s="125">
        <f t="shared" si="132"/>
        <v>1.2210896274952863</v>
      </c>
      <c r="F663" s="124">
        <f t="shared" si="132"/>
        <v>0.77854866286889379</v>
      </c>
      <c r="G663" s="125">
        <f t="shared" si="132"/>
        <v>-7.9179728443428408</v>
      </c>
      <c r="H663" s="124">
        <f t="shared" si="132"/>
        <v>-10.701870313991362</v>
      </c>
      <c r="I663" s="125">
        <f t="shared" si="132"/>
        <v>0.85081563845278008</v>
      </c>
      <c r="J663" s="124">
        <f t="shared" si="132"/>
        <v>1.2764786391358494</v>
      </c>
      <c r="K663" s="125">
        <f t="shared" si="132"/>
        <v>1.487831134722275</v>
      </c>
      <c r="L663" s="124">
        <f t="shared" si="132"/>
        <v>6.2608715861720681</v>
      </c>
      <c r="M663" s="125">
        <f t="shared" si="132"/>
        <v>4.7256838598853985</v>
      </c>
      <c r="N663" s="126">
        <f t="shared" si="132"/>
        <v>-1.3010015083831967</v>
      </c>
      <c r="O663" s="126">
        <f t="shared" si="132"/>
        <v>-2.1986073246393785</v>
      </c>
      <c r="P663" s="126">
        <f t="shared" si="132"/>
        <v>-2.3895003547333649</v>
      </c>
      <c r="Q663" s="126">
        <f t="shared" si="132"/>
        <v>1.2762306363420293</v>
      </c>
      <c r="R663" s="73"/>
      <c r="S663" s="74" t="s">
        <v>442</v>
      </c>
    </row>
    <row r="664" spans="1:19" x14ac:dyDescent="0.3">
      <c r="B664" s="127"/>
      <c r="D664" s="127"/>
      <c r="F664" s="127"/>
      <c r="H664" s="127"/>
      <c r="I664" s="125"/>
      <c r="J664" s="124"/>
      <c r="K664" s="125"/>
      <c r="L664" s="124"/>
      <c r="M664" s="125"/>
      <c r="N664" s="126"/>
      <c r="O664" s="128"/>
      <c r="P664" s="128"/>
      <c r="Q664" s="128"/>
      <c r="R664" s="93"/>
      <c r="S664" s="94" t="s">
        <v>443</v>
      </c>
    </row>
    <row r="665" spans="1:19" x14ac:dyDescent="0.3">
      <c r="B665" s="129">
        <f t="shared" ref="B665:Q668" si="133">($R655-B655)/$R655</f>
        <v>0.64807049603680522</v>
      </c>
      <c r="C665" s="130">
        <f t="shared" si="133"/>
        <v>0.51162172506124182</v>
      </c>
      <c r="D665" s="129">
        <f t="shared" si="133"/>
        <v>-2.3417122922428278E-2</v>
      </c>
      <c r="E665" s="130">
        <f t="shared" si="133"/>
        <v>-0.1465465592120529</v>
      </c>
      <c r="F665" s="129">
        <f t="shared" si="133"/>
        <v>-0.50977686624274454</v>
      </c>
      <c r="G665" s="130">
        <f t="shared" si="133"/>
        <v>-0.59745209498437324</v>
      </c>
      <c r="H665" s="129">
        <f t="shared" si="133"/>
        <v>-0.5788938075907536</v>
      </c>
      <c r="I665" s="130">
        <f t="shared" si="133"/>
        <v>-0.34999046289110813</v>
      </c>
      <c r="J665" s="129">
        <f t="shared" si="133"/>
        <v>-5.4298175905200981E-2</v>
      </c>
      <c r="K665" s="130">
        <f t="shared" si="133"/>
        <v>4.8284597607369313E-2</v>
      </c>
      <c r="L665" s="129">
        <f t="shared" si="133"/>
        <v>9.3805808647190094E-3</v>
      </c>
      <c r="M665" s="130">
        <f t="shared" si="133"/>
        <v>4.9700624946087686E-2</v>
      </c>
      <c r="N665" s="131">
        <f t="shared" si="133"/>
        <v>0.24451614575512792</v>
      </c>
      <c r="O665" s="131">
        <f t="shared" si="133"/>
        <v>0.33700820428148698</v>
      </c>
      <c r="P665" s="131">
        <f t="shared" si="133"/>
        <v>0.30854667203588765</v>
      </c>
      <c r="Q665" s="131">
        <f t="shared" si="133"/>
        <v>0.32275382517787121</v>
      </c>
      <c r="R665" s="98">
        <f>(T655-Q655)/T655</f>
        <v>0.31448408528658928</v>
      </c>
      <c r="S665" s="132" t="s">
        <v>444</v>
      </c>
    </row>
    <row r="666" spans="1:19" x14ac:dyDescent="0.3">
      <c r="B666" s="129">
        <f t="shared" si="133"/>
        <v>0.58318318795091639</v>
      </c>
      <c r="C666" s="130">
        <f t="shared" si="133"/>
        <v>0.57171921596973618</v>
      </c>
      <c r="D666" s="129">
        <f t="shared" si="133"/>
        <v>0.36296141626801476</v>
      </c>
      <c r="E666" s="130">
        <f t="shared" si="133"/>
        <v>0.28118754353807962</v>
      </c>
      <c r="F666" s="129">
        <f t="shared" si="133"/>
        <v>0.14433778479348461</v>
      </c>
      <c r="G666" s="130">
        <f t="shared" si="133"/>
        <v>-1.9277267270707065E-2</v>
      </c>
      <c r="H666" s="129">
        <f t="shared" si="133"/>
        <v>-0.11747032933928901</v>
      </c>
      <c r="I666" s="130">
        <f t="shared" si="133"/>
        <v>0.1391517907933682</v>
      </c>
      <c r="J666" s="129">
        <f t="shared" si="133"/>
        <v>0.18483948701019318</v>
      </c>
      <c r="K666" s="130">
        <f t="shared" si="133"/>
        <v>0.15870841952703446</v>
      </c>
      <c r="L666" s="129">
        <f t="shared" si="133"/>
        <v>6.2061463944404295E-2</v>
      </c>
      <c r="M666" s="130">
        <f t="shared" si="133"/>
        <v>6.8650027554104945E-2</v>
      </c>
      <c r="N666" s="131">
        <f t="shared" si="133"/>
        <v>-6.0474614465519348E-2</v>
      </c>
      <c r="O666" s="131">
        <f t="shared" si="133"/>
        <v>-0.24199303687583298</v>
      </c>
      <c r="P666" s="131">
        <f t="shared" si="133"/>
        <v>-0.22587389410925965</v>
      </c>
      <c r="Q666" s="131">
        <f t="shared" si="133"/>
        <v>-5.4755966341364162E-3</v>
      </c>
      <c r="R666" s="98">
        <f>(T656-Q656)/T656</f>
        <v>-0.13020551730092494</v>
      </c>
      <c r="S666" s="132" t="s">
        <v>445</v>
      </c>
    </row>
    <row r="667" spans="1:19" x14ac:dyDescent="0.3">
      <c r="B667" s="129">
        <f t="shared" si="133"/>
        <v>0.69280252921246344</v>
      </c>
      <c r="C667" s="130">
        <f t="shared" si="133"/>
        <v>0.63125886242673324</v>
      </c>
      <c r="D667" s="129">
        <f t="shared" si="133"/>
        <v>0.39425915160472108</v>
      </c>
      <c r="E667" s="130">
        <f t="shared" si="133"/>
        <v>0.26201562974562104</v>
      </c>
      <c r="F667" s="129">
        <f t="shared" si="133"/>
        <v>-9.3085562625877145E-3</v>
      </c>
      <c r="G667" s="130">
        <f t="shared" si="133"/>
        <v>-0.54929201888342416</v>
      </c>
      <c r="H667" s="129">
        <f t="shared" si="133"/>
        <v>-0.2365894450808402</v>
      </c>
      <c r="I667" s="130">
        <f t="shared" si="133"/>
        <v>-1.4178568862830566E-2</v>
      </c>
      <c r="J667" s="129">
        <f t="shared" si="133"/>
        <v>1.6839723696728467E-2</v>
      </c>
      <c r="K667" s="130">
        <f t="shared" si="133"/>
        <v>-1.0308382820117314E-2</v>
      </c>
      <c r="L667" s="129">
        <f t="shared" si="133"/>
        <v>-8.1614343929359276E-2</v>
      </c>
      <c r="M667" s="130">
        <f t="shared" si="133"/>
        <v>-8.5150617413508781E-2</v>
      </c>
      <c r="N667" s="131">
        <f t="shared" si="133"/>
        <v>4.9967243626003362E-2</v>
      </c>
      <c r="O667" s="131">
        <f t="shared" si="133"/>
        <v>3.3435689811619866E-2</v>
      </c>
      <c r="P667" s="131">
        <f t="shared" si="133"/>
        <v>0.3275987009723027</v>
      </c>
      <c r="Q667" s="131">
        <f t="shared" si="133"/>
        <v>0.33348774724012581</v>
      </c>
      <c r="R667" s="98"/>
      <c r="S667" s="132" t="s">
        <v>446</v>
      </c>
    </row>
    <row r="668" spans="1:19" x14ac:dyDescent="0.3">
      <c r="B668" s="129">
        <f t="shared" si="133"/>
        <v>0.6505389972638923</v>
      </c>
      <c r="C668" s="130">
        <f t="shared" si="133"/>
        <v>0.4004995285922881</v>
      </c>
      <c r="D668" s="129">
        <f t="shared" si="133"/>
        <v>8.8535568298582119E-3</v>
      </c>
      <c r="E668" s="130">
        <f t="shared" si="133"/>
        <v>-0.16744036162982942</v>
      </c>
      <c r="F668" s="129">
        <f t="shared" si="133"/>
        <v>-0.57504124861966277</v>
      </c>
      <c r="G668" s="130">
        <f t="shared" si="133"/>
        <v>-0.24291539986762622</v>
      </c>
      <c r="H668" s="129">
        <f t="shared" si="133"/>
        <v>3.1359316393553557E-5</v>
      </c>
      <c r="I668" s="130">
        <f t="shared" si="133"/>
        <v>5.2750487609683983E-2</v>
      </c>
      <c r="J668" s="129">
        <f t="shared" si="133"/>
        <v>1.4619211499584001E-2</v>
      </c>
      <c r="K668" s="130">
        <f t="shared" si="133"/>
        <v>-0.12031552175929101</v>
      </c>
      <c r="L668" s="129">
        <f t="shared" si="133"/>
        <v>-0.21634802845207793</v>
      </c>
      <c r="M668" s="130">
        <f t="shared" si="133"/>
        <v>-0.19006913110159979</v>
      </c>
      <c r="N668" s="131">
        <f t="shared" si="133"/>
        <v>-2.3194977916747971E-2</v>
      </c>
      <c r="O668" s="131">
        <f t="shared" si="133"/>
        <v>0.1008612962039824</v>
      </c>
      <c r="P668" s="131">
        <f t="shared" si="133"/>
        <v>0.38166530460007275</v>
      </c>
      <c r="Q668" s="131">
        <f t="shared" si="133"/>
        <v>0.39497149104814649</v>
      </c>
      <c r="R668" s="98"/>
      <c r="S668" s="132" t="s">
        <v>447</v>
      </c>
    </row>
    <row r="669" spans="1:19" x14ac:dyDescent="0.3">
      <c r="B669" s="127"/>
      <c r="D669" s="127"/>
      <c r="F669" s="127"/>
      <c r="H669" s="127"/>
      <c r="I669" s="102"/>
      <c r="J669" s="101"/>
      <c r="K669" s="102"/>
      <c r="L669" s="101"/>
      <c r="M669" s="102"/>
      <c r="N669" s="103">
        <f>N664/N661-1</f>
        <v>-1</v>
      </c>
      <c r="O669" s="103">
        <f>O664/O661-1</f>
        <v>-1</v>
      </c>
      <c r="P669" s="103">
        <f>P664/P661-1</f>
        <v>-1</v>
      </c>
      <c r="Q669" s="103">
        <f>Q664/Q661-1</f>
        <v>-1</v>
      </c>
      <c r="R669" s="73"/>
      <c r="S669" s="104" t="s">
        <v>448</v>
      </c>
    </row>
    <row r="670" spans="1:19" x14ac:dyDescent="0.3">
      <c r="B670" s="101">
        <f t="shared" ref="B670:M670" si="134">AVERAGE(B665:B669)</f>
        <v>0.64364880261601942</v>
      </c>
      <c r="C670" s="102">
        <f t="shared" si="134"/>
        <v>0.52877483301249983</v>
      </c>
      <c r="D670" s="101">
        <f t="shared" si="134"/>
        <v>0.18566425044504145</v>
      </c>
      <c r="E670" s="102">
        <f t="shared" si="134"/>
        <v>5.7304063110454585E-2</v>
      </c>
      <c r="F670" s="101">
        <f t="shared" si="134"/>
        <v>-0.23744722158287762</v>
      </c>
      <c r="G670" s="102">
        <f t="shared" si="134"/>
        <v>-0.35223419525153266</v>
      </c>
      <c r="H670" s="101">
        <f t="shared" si="134"/>
        <v>-0.23323055567362233</v>
      </c>
      <c r="I670" s="102">
        <f t="shared" si="134"/>
        <v>-4.3066688337721627E-2</v>
      </c>
      <c r="J670" s="129">
        <f t="shared" si="134"/>
        <v>4.0500061575326166E-2</v>
      </c>
      <c r="K670" s="130">
        <f t="shared" si="134"/>
        <v>1.909227813874886E-2</v>
      </c>
      <c r="L670" s="129">
        <f t="shared" si="134"/>
        <v>-5.6630081893078471E-2</v>
      </c>
      <c r="M670" s="130">
        <f t="shared" si="134"/>
        <v>-3.9217274003728986E-2</v>
      </c>
      <c r="N670" s="131">
        <f>AVERAGE(N665:N669)</f>
        <v>-0.15783724060022722</v>
      </c>
      <c r="O670" s="131">
        <f>AVERAGE(O665:O669)</f>
        <v>-0.15413756931574873</v>
      </c>
      <c r="P670" s="131">
        <f>AVERAGE(P665:P669)</f>
        <v>-4.1612643300199315E-2</v>
      </c>
      <c r="Q670" s="131">
        <f>AVERAGE(Q665:Q669)</f>
        <v>9.1474933664014383E-3</v>
      </c>
      <c r="R670" s="98"/>
      <c r="S670" s="132" t="s">
        <v>449</v>
      </c>
    </row>
    <row r="671" spans="1:19" x14ac:dyDescent="0.3">
      <c r="B671" s="133" t="s">
        <v>450</v>
      </c>
      <c r="C671" s="133"/>
      <c r="D671" s="133"/>
      <c r="E671" s="133"/>
      <c r="F671" s="133"/>
      <c r="G671" s="133"/>
      <c r="H671" s="133"/>
      <c r="I671" s="133"/>
      <c r="J671" s="133"/>
      <c r="K671" s="133"/>
      <c r="L671" s="133"/>
      <c r="M671" s="133"/>
      <c r="N671" s="133"/>
      <c r="O671" s="133"/>
      <c r="P671" s="134"/>
      <c r="Q671" s="134"/>
      <c r="R671" s="73"/>
      <c r="S671" s="74"/>
    </row>
    <row r="672" spans="1:19" s="3" customFormat="1" ht="14.25" x14ac:dyDescent="0.2">
      <c r="B672" s="135"/>
      <c r="C672" s="136">
        <f>+B$651+B672</f>
        <v>0.3</v>
      </c>
      <c r="D672" s="136">
        <f t="shared" ref="D672:N672" si="135">+C$651+C672</f>
        <v>0.7</v>
      </c>
      <c r="E672" s="136">
        <f t="shared" si="135"/>
        <v>1.4</v>
      </c>
      <c r="F672" s="136">
        <f t="shared" si="135"/>
        <v>2.65</v>
      </c>
      <c r="G672" s="136">
        <f t="shared" si="135"/>
        <v>3.55</v>
      </c>
      <c r="H672" s="136">
        <f t="shared" si="135"/>
        <v>4.45</v>
      </c>
      <c r="I672" s="136">
        <f t="shared" si="135"/>
        <v>5.25</v>
      </c>
      <c r="J672" s="136">
        <f t="shared" si="135"/>
        <v>6.15</v>
      </c>
      <c r="K672" s="136">
        <f t="shared" si="135"/>
        <v>7.15</v>
      </c>
      <c r="L672" s="136">
        <f t="shared" si="135"/>
        <v>8.25</v>
      </c>
      <c r="M672" s="136">
        <f t="shared" si="135"/>
        <v>9.4499999999999993</v>
      </c>
      <c r="N672" s="137">
        <f t="shared" si="135"/>
        <v>10.7</v>
      </c>
      <c r="O672" s="137">
        <f>+N$651+N672</f>
        <v>11.6</v>
      </c>
      <c r="P672" s="137">
        <f>+N$651+N672</f>
        <v>11.6</v>
      </c>
      <c r="Q672" s="137">
        <f>+O$651+O672</f>
        <v>12.2</v>
      </c>
      <c r="R672" s="98"/>
      <c r="S672" s="109" t="s">
        <v>451</v>
      </c>
    </row>
    <row r="673" spans="1:19" s="3" customFormat="1" ht="14.25" x14ac:dyDescent="0.2">
      <c r="B673" s="135">
        <f>+B$661+B672</f>
        <v>5.2491849366169854</v>
      </c>
      <c r="C673" s="136">
        <f t="shared" ref="C673:Q673" si="136">+C$661+C672</f>
        <v>8.4554616495149979</v>
      </c>
      <c r="D673" s="136">
        <f t="shared" si="136"/>
        <v>16.892163216643617</v>
      </c>
      <c r="E673" s="136">
        <f t="shared" si="136"/>
        <v>23.356111427822004</v>
      </c>
      <c r="F673" s="136">
        <f t="shared" si="136"/>
        <v>38.629110818001649</v>
      </c>
      <c r="G673" s="136">
        <f t="shared" si="136"/>
        <v>44.51830701666357</v>
      </c>
      <c r="H673" s="136">
        <f t="shared" si="136"/>
        <v>47.757963477590927</v>
      </c>
      <c r="I673" s="136">
        <f t="shared" si="136"/>
        <v>50.179326180233147</v>
      </c>
      <c r="J673" s="136">
        <f t="shared" si="136"/>
        <v>58.004621941617117</v>
      </c>
      <c r="K673" s="136">
        <f t="shared" si="136"/>
        <v>71.03618687803008</v>
      </c>
      <c r="L673" s="136">
        <f t="shared" si="136"/>
        <v>83.131668222146772</v>
      </c>
      <c r="M673" s="136">
        <f t="shared" si="136"/>
        <v>88.827094553269589</v>
      </c>
      <c r="N673" s="137">
        <f t="shared" si="136"/>
        <v>75.837412514660485</v>
      </c>
      <c r="O673" s="137">
        <f t="shared" si="136"/>
        <v>73.12</v>
      </c>
      <c r="P673" s="137">
        <f t="shared" si="136"/>
        <v>73.66</v>
      </c>
      <c r="Q673" s="137">
        <f t="shared" si="136"/>
        <v>75.45</v>
      </c>
      <c r="R673" s="98"/>
      <c r="S673" s="109" t="s">
        <v>452</v>
      </c>
    </row>
    <row r="674" spans="1:19" s="3" customFormat="1" ht="14.25" x14ac:dyDescent="0.2">
      <c r="B674" s="138"/>
      <c r="I674" s="139"/>
      <c r="J674" s="139"/>
      <c r="K674" s="139"/>
      <c r="L674" s="139"/>
      <c r="M674" s="139"/>
      <c r="N674" s="140"/>
      <c r="O674" s="140">
        <f>+O673/B673-1</f>
        <v>12.929781648562884</v>
      </c>
      <c r="P674" s="140">
        <f>+P673/B673-1</f>
        <v>13.032654762488264</v>
      </c>
      <c r="Q674" s="140">
        <f>+Q673/C673-1</f>
        <v>7.923226563782924</v>
      </c>
      <c r="R674" s="98"/>
      <c r="S674" s="141" t="s">
        <v>453</v>
      </c>
    </row>
    <row r="675" spans="1:19" s="148" customFormat="1" ht="14.25" x14ac:dyDescent="0.2">
      <c r="A675" s="142"/>
      <c r="B675" s="143"/>
      <c r="C675" s="144">
        <f>RATE(C$348-$B$348,,-$B673,C673)</f>
        <v>0.61081420289306954</v>
      </c>
      <c r="D675" s="144">
        <f t="shared" ref="D675:Q675" si="137">RATE(D$348-$B$348,,-$B673,D673)</f>
        <v>0.79389367073685213</v>
      </c>
      <c r="E675" s="144">
        <f t="shared" si="137"/>
        <v>0.64476133561168381</v>
      </c>
      <c r="F675" s="144">
        <f t="shared" si="137"/>
        <v>0.64704592696150798</v>
      </c>
      <c r="G675" s="144">
        <f t="shared" si="137"/>
        <v>0.53351967829334057</v>
      </c>
      <c r="H675" s="144">
        <f t="shared" si="137"/>
        <v>0.44485962113084365</v>
      </c>
      <c r="I675" s="144">
        <f t="shared" si="137"/>
        <v>0.38058086647367179</v>
      </c>
      <c r="J675" s="144">
        <f t="shared" si="137"/>
        <v>0.35027224516553751</v>
      </c>
      <c r="K675" s="144">
        <f t="shared" si="137"/>
        <v>0.33570254022908108</v>
      </c>
      <c r="L675" s="144">
        <f t="shared" si="137"/>
        <v>0.31815797701067056</v>
      </c>
      <c r="M675" s="144">
        <f t="shared" si="137"/>
        <v>0.29323544267235696</v>
      </c>
      <c r="N675" s="145">
        <f t="shared" si="137"/>
        <v>0.24924984076117274</v>
      </c>
      <c r="O675" s="145">
        <f t="shared" si="137"/>
        <v>0.22460411955752563</v>
      </c>
      <c r="P675" s="145">
        <f t="shared" si="137"/>
        <v>0.20764297689619093</v>
      </c>
      <c r="Q675" s="145">
        <f t="shared" si="137"/>
        <v>0.19445875493788914</v>
      </c>
      <c r="R675" s="146"/>
      <c r="S675" s="147" t="s">
        <v>454</v>
      </c>
    </row>
    <row r="676" spans="1:19" s="3" customFormat="1" ht="14.25" x14ac:dyDescent="0.2">
      <c r="B676" s="149"/>
      <c r="C676" s="150"/>
      <c r="D676" s="150">
        <f t="shared" ref="D676:N676" si="138">+C$651+C676</f>
        <v>0.4</v>
      </c>
      <c r="E676" s="150">
        <f t="shared" si="138"/>
        <v>1.1000000000000001</v>
      </c>
      <c r="F676" s="150">
        <f t="shared" si="138"/>
        <v>2.35</v>
      </c>
      <c r="G676" s="150">
        <f t="shared" si="138"/>
        <v>3.25</v>
      </c>
      <c r="H676" s="150">
        <f t="shared" si="138"/>
        <v>4.1500000000000004</v>
      </c>
      <c r="I676" s="150">
        <f t="shared" si="138"/>
        <v>4.95</v>
      </c>
      <c r="J676" s="150">
        <f t="shared" si="138"/>
        <v>5.8500000000000005</v>
      </c>
      <c r="K676" s="150">
        <f t="shared" si="138"/>
        <v>6.8500000000000005</v>
      </c>
      <c r="L676" s="150">
        <f t="shared" si="138"/>
        <v>7.9500000000000011</v>
      </c>
      <c r="M676" s="150">
        <f t="shared" si="138"/>
        <v>9.15</v>
      </c>
      <c r="N676" s="151">
        <f t="shared" si="138"/>
        <v>10.4</v>
      </c>
      <c r="O676" s="151">
        <f>+N$651+N676</f>
        <v>11.3</v>
      </c>
      <c r="P676" s="151">
        <f>+N$651+N676</f>
        <v>11.3</v>
      </c>
      <c r="Q676" s="151">
        <f>+O$651+O676</f>
        <v>11.9</v>
      </c>
      <c r="R676" s="98"/>
      <c r="S676" s="109" t="s">
        <v>451</v>
      </c>
    </row>
    <row r="677" spans="1:19" s="3" customFormat="1" ht="14.25" x14ac:dyDescent="0.2">
      <c r="B677" s="135"/>
      <c r="C677" s="136">
        <f t="shared" ref="C677:Q677" si="139">+C$661+C676</f>
        <v>8.1554616495149972</v>
      </c>
      <c r="D677" s="136">
        <f t="shared" si="139"/>
        <v>16.592163216643616</v>
      </c>
      <c r="E677" s="136">
        <f t="shared" si="139"/>
        <v>23.056111427822007</v>
      </c>
      <c r="F677" s="136">
        <f t="shared" si="139"/>
        <v>38.329110818001652</v>
      </c>
      <c r="G677" s="136">
        <f t="shared" si="139"/>
        <v>44.218307016663573</v>
      </c>
      <c r="H677" s="136">
        <f t="shared" si="139"/>
        <v>47.457963477590923</v>
      </c>
      <c r="I677" s="136">
        <f t="shared" si="139"/>
        <v>49.87932618023315</v>
      </c>
      <c r="J677" s="136">
        <f t="shared" si="139"/>
        <v>57.70462194161712</v>
      </c>
      <c r="K677" s="136">
        <f t="shared" si="139"/>
        <v>70.736186878030082</v>
      </c>
      <c r="L677" s="136">
        <f t="shared" si="139"/>
        <v>82.831668222146774</v>
      </c>
      <c r="M677" s="136">
        <f t="shared" si="139"/>
        <v>88.527094553269592</v>
      </c>
      <c r="N677" s="137">
        <f t="shared" si="139"/>
        <v>75.537412514660488</v>
      </c>
      <c r="O677" s="137">
        <f t="shared" si="139"/>
        <v>72.820000000000007</v>
      </c>
      <c r="P677" s="137">
        <f t="shared" si="139"/>
        <v>73.36</v>
      </c>
      <c r="Q677" s="137">
        <f t="shared" si="139"/>
        <v>75.150000000000006</v>
      </c>
      <c r="R677" s="98"/>
      <c r="S677" s="109" t="s">
        <v>452</v>
      </c>
    </row>
    <row r="678" spans="1:19" s="3" customFormat="1" ht="14.25" x14ac:dyDescent="0.2">
      <c r="B678" s="138"/>
      <c r="I678" s="139"/>
      <c r="J678" s="139"/>
      <c r="K678" s="139"/>
      <c r="L678" s="139"/>
      <c r="M678" s="139"/>
      <c r="N678" s="140"/>
      <c r="O678" s="140">
        <f>+O677/C677-1</f>
        <v>7.9289856453841079</v>
      </c>
      <c r="P678" s="140">
        <f>+P677/C677-1</f>
        <v>7.9951989418480931</v>
      </c>
      <c r="Q678" s="140">
        <f>+Q677/D677-1</f>
        <v>3.5292466701760121</v>
      </c>
      <c r="R678" s="98"/>
      <c r="S678" s="141" t="s">
        <v>453</v>
      </c>
    </row>
    <row r="679" spans="1:19" s="148" customFormat="1" ht="14.25" x14ac:dyDescent="0.2">
      <c r="A679" s="142"/>
      <c r="B679" s="143"/>
      <c r="C679" s="144"/>
      <c r="D679" s="144">
        <f>RATE(D$348-$C$348,,-$C677,D677)</f>
        <v>1.034484855634181</v>
      </c>
      <c r="E679" s="144">
        <f t="shared" ref="E679:Q679" si="140">RATE(E$348-$C$348,,-$C677,E677)</f>
        <v>0.68139114650638344</v>
      </c>
      <c r="F679" s="144">
        <f t="shared" si="140"/>
        <v>0.67504597456300908</v>
      </c>
      <c r="G679" s="144">
        <f t="shared" si="140"/>
        <v>0.52594327731752133</v>
      </c>
      <c r="H679" s="144">
        <f t="shared" si="140"/>
        <v>0.42223744804477514</v>
      </c>
      <c r="I679" s="144">
        <f t="shared" si="140"/>
        <v>0.35231750993439498</v>
      </c>
      <c r="J679" s="144">
        <f t="shared" si="140"/>
        <v>0.32249664390946181</v>
      </c>
      <c r="K679" s="144">
        <f t="shared" si="140"/>
        <v>0.31000857028235462</v>
      </c>
      <c r="L679" s="144">
        <f t="shared" si="140"/>
        <v>0.29378131036263799</v>
      </c>
      <c r="M679" s="144">
        <f t="shared" si="140"/>
        <v>0.26929557526968173</v>
      </c>
      <c r="N679" s="145">
        <f t="shared" si="140"/>
        <v>0.22428647117978173</v>
      </c>
      <c r="O679" s="145">
        <f t="shared" si="140"/>
        <v>0.2001444204264792</v>
      </c>
      <c r="P679" s="145">
        <f t="shared" si="140"/>
        <v>0.18409199219294572</v>
      </c>
      <c r="Q679" s="145">
        <f t="shared" si="140"/>
        <v>0.17190244311261699</v>
      </c>
      <c r="R679" s="146"/>
      <c r="S679" s="147" t="s">
        <v>454</v>
      </c>
    </row>
    <row r="680" spans="1:19" s="3" customFormat="1" ht="14.25" x14ac:dyDescent="0.2">
      <c r="B680" s="149"/>
      <c r="C680" s="150"/>
      <c r="D680" s="150"/>
      <c r="E680" s="150">
        <f t="shared" ref="E680:N680" si="141">+D$651+D680</f>
        <v>0.7</v>
      </c>
      <c r="F680" s="150">
        <f t="shared" si="141"/>
        <v>1.95</v>
      </c>
      <c r="G680" s="150">
        <f t="shared" si="141"/>
        <v>2.85</v>
      </c>
      <c r="H680" s="150">
        <f t="shared" si="141"/>
        <v>3.75</v>
      </c>
      <c r="I680" s="150">
        <f t="shared" si="141"/>
        <v>4.55</v>
      </c>
      <c r="J680" s="150">
        <f t="shared" si="141"/>
        <v>5.45</v>
      </c>
      <c r="K680" s="150">
        <f t="shared" si="141"/>
        <v>6.45</v>
      </c>
      <c r="L680" s="150">
        <f t="shared" si="141"/>
        <v>7.5500000000000007</v>
      </c>
      <c r="M680" s="150">
        <f t="shared" si="141"/>
        <v>8.75</v>
      </c>
      <c r="N680" s="151">
        <f t="shared" si="141"/>
        <v>10</v>
      </c>
      <c r="O680" s="151">
        <f>+N$651+N680</f>
        <v>10.9</v>
      </c>
      <c r="P680" s="151">
        <f>+N$651+N680</f>
        <v>10.9</v>
      </c>
      <c r="Q680" s="151">
        <f>+O$651+O680</f>
        <v>11.5</v>
      </c>
      <c r="R680" s="98"/>
      <c r="S680" s="109" t="s">
        <v>451</v>
      </c>
    </row>
    <row r="681" spans="1:19" s="3" customFormat="1" ht="14.25" x14ac:dyDescent="0.2">
      <c r="B681" s="135"/>
      <c r="C681" s="136"/>
      <c r="D681" s="136">
        <f t="shared" ref="D681:Q681" si="142">+D$661+D680</f>
        <v>16.192163216643618</v>
      </c>
      <c r="E681" s="136">
        <f t="shared" si="142"/>
        <v>22.656111427822005</v>
      </c>
      <c r="F681" s="136">
        <f t="shared" si="142"/>
        <v>37.929110818001654</v>
      </c>
      <c r="G681" s="136">
        <f t="shared" si="142"/>
        <v>43.818307016663574</v>
      </c>
      <c r="H681" s="136">
        <f t="shared" si="142"/>
        <v>47.057963477590924</v>
      </c>
      <c r="I681" s="136">
        <f t="shared" si="142"/>
        <v>49.479326180233144</v>
      </c>
      <c r="J681" s="136">
        <f t="shared" si="142"/>
        <v>57.304621941617121</v>
      </c>
      <c r="K681" s="136">
        <f t="shared" si="142"/>
        <v>70.336186878030077</v>
      </c>
      <c r="L681" s="136">
        <f t="shared" si="142"/>
        <v>82.431668222146769</v>
      </c>
      <c r="M681" s="136">
        <f t="shared" si="142"/>
        <v>88.127094553269586</v>
      </c>
      <c r="N681" s="137">
        <f t="shared" si="142"/>
        <v>75.137412514660483</v>
      </c>
      <c r="O681" s="137">
        <f t="shared" si="142"/>
        <v>72.42</v>
      </c>
      <c r="P681" s="137">
        <f t="shared" si="142"/>
        <v>72.960000000000008</v>
      </c>
      <c r="Q681" s="137">
        <f t="shared" si="142"/>
        <v>74.75</v>
      </c>
      <c r="R681" s="98"/>
      <c r="S681" s="109" t="s">
        <v>452</v>
      </c>
    </row>
    <row r="682" spans="1:19" s="3" customFormat="1" ht="14.25" x14ac:dyDescent="0.2">
      <c r="B682" s="138"/>
      <c r="I682" s="139"/>
      <c r="J682" s="139"/>
      <c r="K682" s="139"/>
      <c r="L682" s="139"/>
      <c r="M682" s="139"/>
      <c r="N682" s="140"/>
      <c r="O682" s="140">
        <f>+O681/D681-1</f>
        <v>3.4725339678864442</v>
      </c>
      <c r="P682" s="140">
        <f>+P681/D681-1</f>
        <v>3.5058834340927225</v>
      </c>
      <c r="Q682" s="140">
        <f>+Q681/E681-1</f>
        <v>2.2993305244873579</v>
      </c>
      <c r="R682" s="98"/>
      <c r="S682" s="141" t="s">
        <v>453</v>
      </c>
    </row>
    <row r="683" spans="1:19" s="148" customFormat="1" ht="14.25" x14ac:dyDescent="0.2">
      <c r="A683" s="142"/>
      <c r="B683" s="143"/>
      <c r="C683" s="144"/>
      <c r="D683" s="144"/>
      <c r="E683" s="144">
        <f>RATE(E$348-$D$348,,-$D681,E681)</f>
        <v>0.39920226375523549</v>
      </c>
      <c r="F683" s="144">
        <f t="shared" ref="F683:Q683" si="143">RATE(F$348-$D$348,,-$D681,F681)</f>
        <v>0.53050197493982065</v>
      </c>
      <c r="G683" s="144">
        <f t="shared" si="143"/>
        <v>0.39353187506124004</v>
      </c>
      <c r="H683" s="144">
        <f t="shared" si="143"/>
        <v>0.30566590616328515</v>
      </c>
      <c r="I683" s="144">
        <f t="shared" si="143"/>
        <v>0.2503274928183965</v>
      </c>
      <c r="J683" s="144">
        <f t="shared" si="143"/>
        <v>0.23447072843299499</v>
      </c>
      <c r="K683" s="144">
        <f t="shared" si="143"/>
        <v>0.23345937334935229</v>
      </c>
      <c r="L683" s="144">
        <f t="shared" si="143"/>
        <v>0.2255997170395877</v>
      </c>
      <c r="M683" s="144">
        <f t="shared" si="143"/>
        <v>0.20713561764356639</v>
      </c>
      <c r="N683" s="145">
        <f t="shared" si="143"/>
        <v>0.16588344682281442</v>
      </c>
      <c r="O683" s="145">
        <f t="shared" si="143"/>
        <v>0.14588554427631251</v>
      </c>
      <c r="P683" s="145">
        <f t="shared" si="143"/>
        <v>0.13365697049011857</v>
      </c>
      <c r="Q683" s="145">
        <f t="shared" si="143"/>
        <v>0.12486521365420625</v>
      </c>
      <c r="R683" s="146"/>
      <c r="S683" s="147" t="s">
        <v>454</v>
      </c>
    </row>
    <row r="684" spans="1:19" s="3" customFormat="1" ht="14.25" x14ac:dyDescent="0.2">
      <c r="B684" s="149"/>
      <c r="C684" s="150"/>
      <c r="D684" s="150"/>
      <c r="E684" s="150"/>
      <c r="F684" s="150">
        <f t="shared" ref="F684:N684" si="144">+E$651+E684</f>
        <v>1.25</v>
      </c>
      <c r="G684" s="150">
        <f t="shared" si="144"/>
        <v>2.15</v>
      </c>
      <c r="H684" s="150">
        <f t="shared" si="144"/>
        <v>3.05</v>
      </c>
      <c r="I684" s="150">
        <f t="shared" si="144"/>
        <v>3.8499999999999996</v>
      </c>
      <c r="J684" s="150">
        <f t="shared" si="144"/>
        <v>4.75</v>
      </c>
      <c r="K684" s="150">
        <f t="shared" si="144"/>
        <v>5.75</v>
      </c>
      <c r="L684" s="150">
        <f t="shared" si="144"/>
        <v>6.85</v>
      </c>
      <c r="M684" s="150">
        <f t="shared" si="144"/>
        <v>8.0499999999999989</v>
      </c>
      <c r="N684" s="151">
        <f t="shared" si="144"/>
        <v>9.2999999999999989</v>
      </c>
      <c r="O684" s="151">
        <f>+N$651+N684</f>
        <v>10.199999999999999</v>
      </c>
      <c r="P684" s="151">
        <f>+N$651+N684</f>
        <v>10.199999999999999</v>
      </c>
      <c r="Q684" s="151">
        <f>+O$651+O684</f>
        <v>10.799999999999999</v>
      </c>
      <c r="R684" s="98"/>
      <c r="S684" s="109" t="s">
        <v>451</v>
      </c>
    </row>
    <row r="685" spans="1:19" s="3" customFormat="1" ht="14.25" x14ac:dyDescent="0.2">
      <c r="B685" s="135"/>
      <c r="C685" s="136"/>
      <c r="D685" s="136"/>
      <c r="E685" s="136">
        <f t="shared" ref="E685:Q685" si="145">+E$661+E684</f>
        <v>21.956111427822005</v>
      </c>
      <c r="F685" s="136">
        <f t="shared" si="145"/>
        <v>37.229110818001651</v>
      </c>
      <c r="G685" s="136">
        <f t="shared" si="145"/>
        <v>43.118307016663572</v>
      </c>
      <c r="H685" s="136">
        <f t="shared" si="145"/>
        <v>46.357963477590921</v>
      </c>
      <c r="I685" s="136">
        <f t="shared" si="145"/>
        <v>48.779326180233149</v>
      </c>
      <c r="J685" s="136">
        <f t="shared" si="145"/>
        <v>56.604621941617118</v>
      </c>
      <c r="K685" s="136">
        <f t="shared" si="145"/>
        <v>69.636186878030088</v>
      </c>
      <c r="L685" s="136">
        <f t="shared" si="145"/>
        <v>81.731668222146766</v>
      </c>
      <c r="M685" s="136">
        <f t="shared" si="145"/>
        <v>87.427094553269583</v>
      </c>
      <c r="N685" s="137">
        <f t="shared" si="145"/>
        <v>74.43741251466048</v>
      </c>
      <c r="O685" s="137">
        <f t="shared" si="145"/>
        <v>71.72</v>
      </c>
      <c r="P685" s="137">
        <f t="shared" si="145"/>
        <v>72.260000000000005</v>
      </c>
      <c r="Q685" s="137">
        <f t="shared" si="145"/>
        <v>74.05</v>
      </c>
      <c r="R685" s="98"/>
      <c r="S685" s="109" t="s">
        <v>452</v>
      </c>
    </row>
    <row r="686" spans="1:19" s="3" customFormat="1" ht="14.25" x14ac:dyDescent="0.2">
      <c r="B686" s="138"/>
      <c r="I686" s="139"/>
      <c r="J686" s="139"/>
      <c r="K686" s="139"/>
      <c r="L686" s="139"/>
      <c r="M686" s="139"/>
      <c r="N686" s="140"/>
      <c r="O686" s="140">
        <f>+O685/E685-1</f>
        <v>2.2665164883941591</v>
      </c>
      <c r="P686" s="140">
        <f>+P685/E685-1</f>
        <v>2.2911110074088392</v>
      </c>
      <c r="Q686" s="140">
        <f>+Q685/F685-1</f>
        <v>0.98903488084905011</v>
      </c>
      <c r="R686" s="98"/>
      <c r="S686" s="141" t="s">
        <v>453</v>
      </c>
    </row>
    <row r="687" spans="1:19" s="148" customFormat="1" ht="14.25" x14ac:dyDescent="0.2">
      <c r="A687" s="142"/>
      <c r="B687" s="143"/>
      <c r="C687" s="144"/>
      <c r="D687" s="144"/>
      <c r="E687" s="144"/>
      <c r="F687" s="144">
        <f>RATE(F$348-$E$348,,-$E685,F685)</f>
        <v>0.69561495169068244</v>
      </c>
      <c r="G687" s="144">
        <f t="shared" ref="G687:Q687" si="146">RATE(G$348-$E$348,,-$E685,G685)</f>
        <v>0.40137103620528491</v>
      </c>
      <c r="H687" s="144">
        <f t="shared" si="146"/>
        <v>0.2828906530482273</v>
      </c>
      <c r="I687" s="144">
        <f t="shared" si="146"/>
        <v>0.22087188505773908</v>
      </c>
      <c r="J687" s="144">
        <f t="shared" si="146"/>
        <v>0.20853517030007226</v>
      </c>
      <c r="K687" s="144">
        <f t="shared" si="146"/>
        <v>0.21212272263170787</v>
      </c>
      <c r="L687" s="144">
        <f t="shared" si="146"/>
        <v>0.2065570126728746</v>
      </c>
      <c r="M687" s="144">
        <f t="shared" si="146"/>
        <v>0.18853322686361185</v>
      </c>
      <c r="N687" s="145">
        <f t="shared" si="146"/>
        <v>0.14528901068407407</v>
      </c>
      <c r="O687" s="145">
        <f t="shared" si="146"/>
        <v>0.1256632441563407</v>
      </c>
      <c r="P687" s="145">
        <f t="shared" si="146"/>
        <v>0.11437443207469729</v>
      </c>
      <c r="Q687" s="145">
        <f t="shared" si="146"/>
        <v>0.10661733661205532</v>
      </c>
      <c r="R687" s="146"/>
      <c r="S687" s="147" t="s">
        <v>454</v>
      </c>
    </row>
    <row r="688" spans="1:19" s="3" customFormat="1" ht="14.25" x14ac:dyDescent="0.2">
      <c r="B688" s="149"/>
      <c r="C688" s="150"/>
      <c r="D688" s="150"/>
      <c r="E688" s="150"/>
      <c r="F688" s="150"/>
      <c r="G688" s="150">
        <f t="shared" ref="G688:N688" si="147">+F$651+F688</f>
        <v>0.9</v>
      </c>
      <c r="H688" s="150">
        <f t="shared" si="147"/>
        <v>1.8</v>
      </c>
      <c r="I688" s="150">
        <f t="shared" si="147"/>
        <v>2.6</v>
      </c>
      <c r="J688" s="150">
        <f t="shared" si="147"/>
        <v>3.5</v>
      </c>
      <c r="K688" s="150">
        <f t="shared" si="147"/>
        <v>4.5</v>
      </c>
      <c r="L688" s="150">
        <f t="shared" si="147"/>
        <v>5.6</v>
      </c>
      <c r="M688" s="150">
        <f t="shared" si="147"/>
        <v>6.8</v>
      </c>
      <c r="N688" s="151">
        <f t="shared" si="147"/>
        <v>8.0500000000000007</v>
      </c>
      <c r="O688" s="151">
        <f>+N$651+N688</f>
        <v>8.9500000000000011</v>
      </c>
      <c r="P688" s="151">
        <f>+N$651+N688</f>
        <v>8.9500000000000011</v>
      </c>
      <c r="Q688" s="151">
        <f>+O$651+O688</f>
        <v>9.5500000000000007</v>
      </c>
      <c r="R688" s="98"/>
      <c r="S688" s="109" t="s">
        <v>451</v>
      </c>
    </row>
    <row r="689" spans="1:19" s="3" customFormat="1" ht="14.25" x14ac:dyDescent="0.2">
      <c r="B689" s="135"/>
      <c r="C689" s="136"/>
      <c r="D689" s="136"/>
      <c r="E689" s="136"/>
      <c r="F689" s="136">
        <f t="shared" ref="F689:Q689" si="148">+F$661+F688</f>
        <v>35.979110818001651</v>
      </c>
      <c r="G689" s="136">
        <f t="shared" si="148"/>
        <v>41.868307016663572</v>
      </c>
      <c r="H689" s="136">
        <f t="shared" si="148"/>
        <v>45.107963477590921</v>
      </c>
      <c r="I689" s="136">
        <f t="shared" si="148"/>
        <v>47.529326180233149</v>
      </c>
      <c r="J689" s="136">
        <f t="shared" si="148"/>
        <v>55.354621941617118</v>
      </c>
      <c r="K689" s="136">
        <f t="shared" si="148"/>
        <v>68.386186878030088</v>
      </c>
      <c r="L689" s="136">
        <f t="shared" si="148"/>
        <v>80.481668222146766</v>
      </c>
      <c r="M689" s="136">
        <f t="shared" si="148"/>
        <v>86.177094553269583</v>
      </c>
      <c r="N689" s="137">
        <f t="shared" si="148"/>
        <v>73.18741251466048</v>
      </c>
      <c r="O689" s="137">
        <f t="shared" si="148"/>
        <v>70.47</v>
      </c>
      <c r="P689" s="137">
        <f t="shared" si="148"/>
        <v>71.010000000000005</v>
      </c>
      <c r="Q689" s="137">
        <f t="shared" si="148"/>
        <v>72.8</v>
      </c>
      <c r="R689" s="98"/>
      <c r="S689" s="109" t="s">
        <v>452</v>
      </c>
    </row>
    <row r="690" spans="1:19" s="3" customFormat="1" ht="14.25" x14ac:dyDescent="0.2">
      <c r="B690" s="138"/>
      <c r="I690" s="139"/>
      <c r="J690" s="139"/>
      <c r="K690" s="139"/>
      <c r="L690" s="139"/>
      <c r="M690" s="139"/>
      <c r="N690" s="140"/>
      <c r="O690" s="140">
        <f>+O689/F689-1</f>
        <v>0.95863650873609996</v>
      </c>
      <c r="P690" s="140">
        <f>+P689/F689-1</f>
        <v>0.97364521761530387</v>
      </c>
      <c r="Q690" s="140">
        <f>+Q689/G689-1</f>
        <v>0.73878537699233027</v>
      </c>
      <c r="R690" s="98"/>
      <c r="S690" s="141" t="s">
        <v>453</v>
      </c>
    </row>
    <row r="691" spans="1:19" s="148" customFormat="1" ht="14.25" x14ac:dyDescent="0.2">
      <c r="A691" s="142"/>
      <c r="B691" s="143"/>
      <c r="C691" s="144"/>
      <c r="D691" s="144"/>
      <c r="E691" s="144"/>
      <c r="F691" s="144"/>
      <c r="G691" s="144">
        <f>RATE(G$348-$F$348,,-$F689,G689)</f>
        <v>0.16368376162635315</v>
      </c>
      <c r="H691" s="144">
        <f t="shared" ref="H691:Q691" si="149">RATE(H$348-$F$348,,-$F689,H689)</f>
        <v>0.11969927507751532</v>
      </c>
      <c r="I691" s="144">
        <f t="shared" si="149"/>
        <v>9.7245336717340439E-2</v>
      </c>
      <c r="J691" s="144">
        <f t="shared" si="149"/>
        <v>0.11371960767601957</v>
      </c>
      <c r="K691" s="144">
        <f t="shared" si="149"/>
        <v>0.13706055122324365</v>
      </c>
      <c r="L691" s="144">
        <f t="shared" si="149"/>
        <v>0.14360073014292099</v>
      </c>
      <c r="M691" s="144">
        <f t="shared" si="149"/>
        <v>0.13290014317427937</v>
      </c>
      <c r="N691" s="145">
        <f t="shared" si="149"/>
        <v>9.2819022034638335E-2</v>
      </c>
      <c r="O691" s="145">
        <f t="shared" si="149"/>
        <v>7.7554676776911413E-2</v>
      </c>
      <c r="P691" s="145">
        <f t="shared" si="149"/>
        <v>7.0352699350978459E-2</v>
      </c>
      <c r="Q691" s="145">
        <f t="shared" si="149"/>
        <v>6.616774898368831E-2</v>
      </c>
      <c r="R691" s="146"/>
      <c r="S691" s="147" t="s">
        <v>454</v>
      </c>
    </row>
    <row r="692" spans="1:19" s="3" customFormat="1" ht="14.25" x14ac:dyDescent="0.2">
      <c r="B692" s="149"/>
      <c r="C692" s="150"/>
      <c r="D692" s="150"/>
      <c r="E692" s="150"/>
      <c r="F692" s="150"/>
      <c r="G692" s="150"/>
      <c r="H692" s="150">
        <f t="shared" ref="H692:N692" si="150">+G$651+G692</f>
        <v>0.9</v>
      </c>
      <c r="I692" s="150">
        <f t="shared" si="150"/>
        <v>1.7000000000000002</v>
      </c>
      <c r="J692" s="150">
        <f t="shared" si="150"/>
        <v>2.6</v>
      </c>
      <c r="K692" s="150">
        <f t="shared" si="150"/>
        <v>3.6</v>
      </c>
      <c r="L692" s="150">
        <f t="shared" si="150"/>
        <v>4.7</v>
      </c>
      <c r="M692" s="150">
        <f t="shared" si="150"/>
        <v>5.9</v>
      </c>
      <c r="N692" s="151">
        <f t="shared" si="150"/>
        <v>7.15</v>
      </c>
      <c r="O692" s="151">
        <f>+N$651+N692</f>
        <v>8.0500000000000007</v>
      </c>
      <c r="P692" s="151">
        <f>+N$651+N692</f>
        <v>8.0500000000000007</v>
      </c>
      <c r="Q692" s="151">
        <f>+O$651+O692</f>
        <v>8.65</v>
      </c>
      <c r="R692" s="98"/>
      <c r="S692" s="109" t="s">
        <v>451</v>
      </c>
    </row>
    <row r="693" spans="1:19" s="3" customFormat="1" ht="14.25" x14ac:dyDescent="0.2">
      <c r="B693" s="135"/>
      <c r="C693" s="136"/>
      <c r="D693" s="136"/>
      <c r="E693" s="136"/>
      <c r="F693" s="136"/>
      <c r="G693" s="136">
        <f t="shared" ref="G693:Q693" si="151">+G$661+G692</f>
        <v>40.968307016663573</v>
      </c>
      <c r="H693" s="136">
        <f t="shared" si="151"/>
        <v>44.207963477590923</v>
      </c>
      <c r="I693" s="136">
        <f t="shared" si="151"/>
        <v>46.62932618023315</v>
      </c>
      <c r="J693" s="136">
        <f t="shared" si="151"/>
        <v>54.45462194161712</v>
      </c>
      <c r="K693" s="136">
        <f t="shared" si="151"/>
        <v>67.486186878030082</v>
      </c>
      <c r="L693" s="136">
        <f t="shared" si="151"/>
        <v>79.581668222146774</v>
      </c>
      <c r="M693" s="136">
        <f t="shared" si="151"/>
        <v>85.277094553269592</v>
      </c>
      <c r="N693" s="137">
        <f t="shared" si="151"/>
        <v>72.287412514660488</v>
      </c>
      <c r="O693" s="137">
        <f t="shared" si="151"/>
        <v>69.570000000000007</v>
      </c>
      <c r="P693" s="137">
        <f t="shared" si="151"/>
        <v>70.11</v>
      </c>
      <c r="Q693" s="137">
        <f t="shared" si="151"/>
        <v>71.900000000000006</v>
      </c>
      <c r="R693" s="98"/>
      <c r="S693" s="109" t="s">
        <v>452</v>
      </c>
    </row>
    <row r="694" spans="1:19" s="3" customFormat="1" ht="14.25" x14ac:dyDescent="0.2">
      <c r="B694" s="138"/>
      <c r="I694" s="139"/>
      <c r="J694" s="139"/>
      <c r="K694" s="139"/>
      <c r="L694" s="139"/>
      <c r="M694" s="139"/>
      <c r="N694" s="140"/>
      <c r="O694" s="140">
        <f>+O693/G693-1</f>
        <v>0.69814193131541646</v>
      </c>
      <c r="P694" s="140">
        <f>+P693/G693-1</f>
        <v>0.71132285186896405</v>
      </c>
      <c r="Q694" s="140">
        <f>+Q693/H693-1</f>
        <v>0.62640380474541013</v>
      </c>
      <c r="R694" s="98"/>
      <c r="S694" s="141" t="s">
        <v>453</v>
      </c>
    </row>
    <row r="695" spans="1:19" s="148" customFormat="1" ht="14.25" x14ac:dyDescent="0.2">
      <c r="A695" s="142"/>
      <c r="B695" s="143"/>
      <c r="C695" s="144"/>
      <c r="D695" s="144"/>
      <c r="E695" s="144"/>
      <c r="F695" s="144"/>
      <c r="G695" s="144"/>
      <c r="H695" s="144">
        <f>RATE(H$348-$G$348,,-$G693,H693)</f>
        <v>7.9077137837539724E-2</v>
      </c>
      <c r="I695" s="144">
        <f t="shared" ref="I695:Q695" si="152">RATE(I$348-$G$348,,-$G693,I693)</f>
        <v>6.6855403308602762E-2</v>
      </c>
      <c r="J695" s="144">
        <f t="shared" si="152"/>
        <v>9.9500868125061606E-2</v>
      </c>
      <c r="K695" s="144">
        <f t="shared" si="152"/>
        <v>0.13290036884720022</v>
      </c>
      <c r="L695" s="144">
        <f t="shared" si="152"/>
        <v>0.14201814498225895</v>
      </c>
      <c r="M695" s="144">
        <f t="shared" si="152"/>
        <v>0.12996258364549093</v>
      </c>
      <c r="N695" s="145">
        <f t="shared" si="152"/>
        <v>8.4502771069444649E-2</v>
      </c>
      <c r="O695" s="145">
        <f t="shared" si="152"/>
        <v>6.8431658992550964E-2</v>
      </c>
      <c r="P695" s="145">
        <f t="shared" si="152"/>
        <v>6.1514112098358602E-2</v>
      </c>
      <c r="Q695" s="145">
        <f t="shared" si="152"/>
        <v>5.7859735656542503E-2</v>
      </c>
      <c r="R695" s="146"/>
      <c r="S695" s="147" t="s">
        <v>454</v>
      </c>
    </row>
    <row r="696" spans="1:19" s="3" customFormat="1" ht="14.25" x14ac:dyDescent="0.2">
      <c r="B696" s="149"/>
      <c r="C696" s="150"/>
      <c r="D696" s="150"/>
      <c r="E696" s="150"/>
      <c r="F696" s="150"/>
      <c r="G696" s="150"/>
      <c r="H696" s="150"/>
      <c r="I696" s="150">
        <f t="shared" ref="I696:N696" si="153">+H$651+H696</f>
        <v>0.8</v>
      </c>
      <c r="J696" s="150">
        <f t="shared" si="153"/>
        <v>1.7000000000000002</v>
      </c>
      <c r="K696" s="150">
        <f t="shared" si="153"/>
        <v>2.7</v>
      </c>
      <c r="L696" s="150">
        <f t="shared" si="153"/>
        <v>3.8000000000000003</v>
      </c>
      <c r="M696" s="150">
        <f t="shared" si="153"/>
        <v>5</v>
      </c>
      <c r="N696" s="151">
        <f t="shared" si="153"/>
        <v>6.25</v>
      </c>
      <c r="O696" s="151">
        <f>+N$651+N696</f>
        <v>7.15</v>
      </c>
      <c r="P696" s="151">
        <f>+N$651+N696</f>
        <v>7.15</v>
      </c>
      <c r="Q696" s="151">
        <f>+O$651+O696</f>
        <v>7.75</v>
      </c>
      <c r="R696" s="98"/>
      <c r="S696" s="109" t="s">
        <v>451</v>
      </c>
    </row>
    <row r="697" spans="1:19" s="3" customFormat="1" ht="14.25" x14ac:dyDescent="0.2">
      <c r="B697" s="135"/>
      <c r="C697" s="136"/>
      <c r="D697" s="136"/>
      <c r="E697" s="136"/>
      <c r="F697" s="136"/>
      <c r="G697" s="136"/>
      <c r="H697" s="136">
        <f t="shared" ref="H697:Q697" si="154">+H$661+H696</f>
        <v>43.307963477590924</v>
      </c>
      <c r="I697" s="136">
        <f t="shared" si="154"/>
        <v>45.729326180233144</v>
      </c>
      <c r="J697" s="136">
        <f t="shared" si="154"/>
        <v>53.554621941617121</v>
      </c>
      <c r="K697" s="136">
        <f t="shared" si="154"/>
        <v>66.586186878030077</v>
      </c>
      <c r="L697" s="136">
        <f t="shared" si="154"/>
        <v>78.681668222146769</v>
      </c>
      <c r="M697" s="136">
        <f t="shared" si="154"/>
        <v>84.377094553269586</v>
      </c>
      <c r="N697" s="137">
        <f t="shared" si="154"/>
        <v>71.387412514660483</v>
      </c>
      <c r="O697" s="137">
        <f t="shared" si="154"/>
        <v>68.67</v>
      </c>
      <c r="P697" s="137">
        <f t="shared" si="154"/>
        <v>69.210000000000008</v>
      </c>
      <c r="Q697" s="137">
        <f t="shared" si="154"/>
        <v>71</v>
      </c>
      <c r="R697" s="98"/>
      <c r="S697" s="109" t="s">
        <v>452</v>
      </c>
    </row>
    <row r="698" spans="1:19" s="3" customFormat="1" ht="14.25" x14ac:dyDescent="0.2">
      <c r="B698" s="138"/>
      <c r="I698" s="139"/>
      <c r="J698" s="139"/>
      <c r="K698" s="139"/>
      <c r="L698" s="139"/>
      <c r="M698" s="139"/>
      <c r="N698" s="140"/>
      <c r="O698" s="140">
        <f>+O697/H697-1</f>
        <v>0.58562062230269252</v>
      </c>
      <c r="P698" s="140">
        <f>+P697/H697-1</f>
        <v>0.59808946074806113</v>
      </c>
      <c r="Q698" s="140">
        <f>+Q697/I697-1</f>
        <v>0.55261417411154201</v>
      </c>
      <c r="R698" s="98"/>
      <c r="S698" s="141" t="s">
        <v>453</v>
      </c>
    </row>
    <row r="699" spans="1:19" s="148" customFormat="1" ht="14.25" x14ac:dyDescent="0.2">
      <c r="A699" s="142"/>
      <c r="B699" s="143"/>
      <c r="C699" s="144"/>
      <c r="D699" s="144"/>
      <c r="E699" s="144"/>
      <c r="F699" s="144"/>
      <c r="G699" s="144"/>
      <c r="H699" s="144"/>
      <c r="I699" s="144">
        <f t="shared" ref="I699:Q699" si="155">RATE(I$348-$H$348,,-$H697,I697)</f>
        <v>5.5910333994234625E-2</v>
      </c>
      <c r="J699" s="144">
        <f t="shared" si="155"/>
        <v>0.11202512044701775</v>
      </c>
      <c r="K699" s="144">
        <f t="shared" si="155"/>
        <v>0.15417623518459161</v>
      </c>
      <c r="L699" s="144">
        <f t="shared" si="155"/>
        <v>0.16098457416328055</v>
      </c>
      <c r="M699" s="144">
        <f t="shared" si="155"/>
        <v>0.14269772036982387</v>
      </c>
      <c r="N699" s="145">
        <f t="shared" si="155"/>
        <v>8.6865107599332941E-2</v>
      </c>
      <c r="O699" s="145">
        <f t="shared" si="155"/>
        <v>6.8070445579518649E-2</v>
      </c>
      <c r="P699" s="145">
        <f t="shared" si="155"/>
        <v>6.0352185689004731E-2</v>
      </c>
      <c r="Q699" s="145">
        <f t="shared" si="155"/>
        <v>5.6463530521300299E-2</v>
      </c>
      <c r="R699" s="146"/>
      <c r="S699" s="147" t="s">
        <v>454</v>
      </c>
    </row>
    <row r="700" spans="1:19" s="3" customFormat="1" ht="14.25" x14ac:dyDescent="0.2">
      <c r="B700" s="149"/>
      <c r="C700" s="150"/>
      <c r="D700" s="150"/>
      <c r="E700" s="150"/>
      <c r="F700" s="150"/>
      <c r="G700" s="150"/>
      <c r="H700" s="150"/>
      <c r="I700" s="150"/>
      <c r="J700" s="150">
        <f t="shared" ref="J700:N700" si="156">+I$651+I700</f>
        <v>0.9</v>
      </c>
      <c r="K700" s="150">
        <f t="shared" si="156"/>
        <v>1.9</v>
      </c>
      <c r="L700" s="150">
        <f t="shared" si="156"/>
        <v>3</v>
      </c>
      <c r="M700" s="150">
        <f t="shared" si="156"/>
        <v>4.2</v>
      </c>
      <c r="N700" s="151">
        <f t="shared" si="156"/>
        <v>5.45</v>
      </c>
      <c r="O700" s="151">
        <f>+N$651+N700</f>
        <v>6.3500000000000005</v>
      </c>
      <c r="P700" s="151">
        <f>+N$651+N700</f>
        <v>6.3500000000000005</v>
      </c>
      <c r="Q700" s="151">
        <f>+O$651+O700</f>
        <v>6.95</v>
      </c>
      <c r="R700" s="98"/>
      <c r="S700" s="109" t="s">
        <v>451</v>
      </c>
    </row>
    <row r="701" spans="1:19" s="3" customFormat="1" ht="14.25" x14ac:dyDescent="0.2">
      <c r="B701" s="135"/>
      <c r="C701" s="136"/>
      <c r="D701" s="136"/>
      <c r="E701" s="136"/>
      <c r="F701" s="136"/>
      <c r="G701" s="136"/>
      <c r="H701" s="136"/>
      <c r="I701" s="136">
        <f t="shared" ref="I701:Q701" si="157">+I$661+I700</f>
        <v>44.929326180233147</v>
      </c>
      <c r="J701" s="136">
        <f t="shared" si="157"/>
        <v>52.754621941617117</v>
      </c>
      <c r="K701" s="136">
        <f t="shared" si="157"/>
        <v>65.78618687803008</v>
      </c>
      <c r="L701" s="136">
        <f t="shared" si="157"/>
        <v>77.881668222146772</v>
      </c>
      <c r="M701" s="136">
        <f t="shared" si="157"/>
        <v>83.577094553269589</v>
      </c>
      <c r="N701" s="137">
        <f t="shared" si="157"/>
        <v>70.587412514660485</v>
      </c>
      <c r="O701" s="137">
        <f t="shared" si="157"/>
        <v>67.87</v>
      </c>
      <c r="P701" s="137">
        <f t="shared" si="157"/>
        <v>68.41</v>
      </c>
      <c r="Q701" s="137">
        <f t="shared" si="157"/>
        <v>70.2</v>
      </c>
      <c r="R701" s="98"/>
      <c r="S701" s="109" t="s">
        <v>452</v>
      </c>
    </row>
    <row r="702" spans="1:19" s="3" customFormat="1" ht="14.25" x14ac:dyDescent="0.2">
      <c r="B702" s="138"/>
      <c r="I702" s="139"/>
      <c r="J702" s="139"/>
      <c r="K702" s="139"/>
      <c r="L702" s="139"/>
      <c r="M702" s="139"/>
      <c r="N702" s="140"/>
      <c r="O702" s="140">
        <f>+O701/I701-1</f>
        <v>0.51059465543152771</v>
      </c>
      <c r="P702" s="140">
        <f>+P701/I701-1</f>
        <v>0.52261353142877254</v>
      </c>
      <c r="Q702" s="140">
        <f>+Q701/J701-1</f>
        <v>0.3306890925631023</v>
      </c>
      <c r="R702" s="98"/>
      <c r="S702" s="141" t="s">
        <v>453</v>
      </c>
    </row>
    <row r="703" spans="1:19" s="148" customFormat="1" ht="14.25" x14ac:dyDescent="0.2">
      <c r="A703" s="142"/>
      <c r="B703" s="143"/>
      <c r="C703" s="144"/>
      <c r="D703" s="144"/>
      <c r="E703" s="144"/>
      <c r="F703" s="144"/>
      <c r="G703" s="144"/>
      <c r="H703" s="144"/>
      <c r="I703" s="144"/>
      <c r="J703" s="144">
        <f t="shared" ref="J703:Q703" si="158">RATE(J$348-$I$348,,-$I701,J701)</f>
        <v>0.17416899888489185</v>
      </c>
      <c r="K703" s="144">
        <f t="shared" si="158"/>
        <v>0.2100474603629427</v>
      </c>
      <c r="L703" s="144">
        <f t="shared" si="158"/>
        <v>0.201254737305744</v>
      </c>
      <c r="M703" s="144">
        <f t="shared" si="158"/>
        <v>0.16785612015673168</v>
      </c>
      <c r="N703" s="145">
        <f t="shared" si="158"/>
        <v>9.4559743782949471E-2</v>
      </c>
      <c r="O703" s="145">
        <f t="shared" si="158"/>
        <v>7.1168987866088079E-2</v>
      </c>
      <c r="P703" s="145">
        <f t="shared" si="158"/>
        <v>6.1901515774051834E-2</v>
      </c>
      <c r="Q703" s="145">
        <f t="shared" si="158"/>
        <v>5.7367362084291558E-2</v>
      </c>
      <c r="R703" s="146"/>
      <c r="S703" s="147" t="s">
        <v>454</v>
      </c>
    </row>
    <row r="704" spans="1:19" s="3" customFormat="1" ht="14.25" x14ac:dyDescent="0.2">
      <c r="B704" s="149"/>
      <c r="C704" s="150"/>
      <c r="D704" s="150"/>
      <c r="E704" s="150"/>
      <c r="F704" s="150"/>
      <c r="G704" s="150"/>
      <c r="H704" s="150"/>
      <c r="I704" s="150"/>
      <c r="J704" s="150"/>
      <c r="K704" s="150">
        <f t="shared" ref="K704:O704" si="159">+J$651+J704</f>
        <v>1</v>
      </c>
      <c r="L704" s="150">
        <f t="shared" si="159"/>
        <v>2.1</v>
      </c>
      <c r="M704" s="150">
        <f t="shared" si="159"/>
        <v>3.3</v>
      </c>
      <c r="N704" s="151">
        <f t="shared" si="159"/>
        <v>4.55</v>
      </c>
      <c r="O704" s="151">
        <f t="shared" si="159"/>
        <v>5.45</v>
      </c>
      <c r="P704" s="151">
        <f>+N$651+N704</f>
        <v>5.45</v>
      </c>
      <c r="Q704" s="151">
        <f>+O$651+O704</f>
        <v>6.05</v>
      </c>
      <c r="R704" s="98"/>
      <c r="S704" s="109" t="s">
        <v>451</v>
      </c>
    </row>
    <row r="705" spans="1:19" s="3" customFormat="1" ht="14.25" x14ac:dyDescent="0.2">
      <c r="B705" s="135"/>
      <c r="C705" s="136"/>
      <c r="D705" s="136"/>
      <c r="E705" s="136"/>
      <c r="F705" s="136"/>
      <c r="G705" s="136"/>
      <c r="H705" s="136"/>
      <c r="I705" s="136"/>
      <c r="J705" s="136">
        <f t="shared" ref="J705:Q705" si="160">+J$661+J704</f>
        <v>51.854621941617118</v>
      </c>
      <c r="K705" s="136">
        <f t="shared" si="160"/>
        <v>64.886186878030088</v>
      </c>
      <c r="L705" s="136">
        <f t="shared" si="160"/>
        <v>76.981668222146766</v>
      </c>
      <c r="M705" s="136">
        <f t="shared" si="160"/>
        <v>82.677094553269583</v>
      </c>
      <c r="N705" s="137">
        <f t="shared" si="160"/>
        <v>69.68741251466048</v>
      </c>
      <c r="O705" s="137">
        <f t="shared" si="160"/>
        <v>66.97</v>
      </c>
      <c r="P705" s="137">
        <f t="shared" si="160"/>
        <v>67.510000000000005</v>
      </c>
      <c r="Q705" s="137">
        <f t="shared" si="160"/>
        <v>69.3</v>
      </c>
      <c r="R705" s="98"/>
      <c r="S705" s="109" t="s">
        <v>452</v>
      </c>
    </row>
    <row r="706" spans="1:19" s="3" customFormat="1" ht="14.25" x14ac:dyDescent="0.2">
      <c r="B706" s="138"/>
      <c r="I706" s="139"/>
      <c r="J706" s="139"/>
      <c r="K706" s="139"/>
      <c r="L706" s="139"/>
      <c r="M706" s="139"/>
      <c r="N706" s="140"/>
      <c r="O706" s="140">
        <f>+O705/J705-1</f>
        <v>0.29149528995508289</v>
      </c>
      <c r="P706" s="140">
        <f>+P705/J705-1</f>
        <v>0.30190901933504022</v>
      </c>
      <c r="Q706" s="140">
        <f>+Q705/K705-1</f>
        <v>6.8023925188681167E-2</v>
      </c>
      <c r="R706" s="98"/>
      <c r="S706" s="141" t="s">
        <v>453</v>
      </c>
    </row>
    <row r="707" spans="1:19" s="148" customFormat="1" ht="14.25" x14ac:dyDescent="0.2">
      <c r="A707" s="142"/>
      <c r="B707" s="143"/>
      <c r="C707" s="144"/>
      <c r="D707" s="144"/>
      <c r="E707" s="144"/>
      <c r="F707" s="144"/>
      <c r="G707" s="144"/>
      <c r="H707" s="144"/>
      <c r="I707" s="144"/>
      <c r="J707" s="144"/>
      <c r="K707" s="144">
        <f t="shared" ref="K707:Q707" si="161">RATE(K$348-$J$348,,-$J705,K705)</f>
        <v>0.25130961230582571</v>
      </c>
      <c r="L707" s="144">
        <f t="shared" si="161"/>
        <v>0.21842814654867401</v>
      </c>
      <c r="M707" s="144">
        <f t="shared" si="161"/>
        <v>0.16824136051320293</v>
      </c>
      <c r="N707" s="145">
        <f t="shared" si="161"/>
        <v>7.669257175717073E-2</v>
      </c>
      <c r="O707" s="145">
        <f t="shared" si="161"/>
        <v>5.2491422942627673E-2</v>
      </c>
      <c r="P707" s="145">
        <f t="shared" si="161"/>
        <v>4.4953037227104697E-2</v>
      </c>
      <c r="Q707" s="145">
        <f t="shared" si="161"/>
        <v>4.2298833595788489E-2</v>
      </c>
      <c r="R707" s="146"/>
      <c r="S707" s="147" t="s">
        <v>454</v>
      </c>
    </row>
    <row r="708" spans="1:19" s="3" customFormat="1" ht="14.25" x14ac:dyDescent="0.2">
      <c r="B708" s="152"/>
      <c r="C708" s="153"/>
      <c r="D708" s="153"/>
      <c r="E708" s="153"/>
      <c r="F708" s="153"/>
      <c r="G708" s="153"/>
      <c r="H708" s="153"/>
      <c r="I708" s="153"/>
      <c r="J708" s="153"/>
      <c r="K708" s="153"/>
      <c r="L708" s="153">
        <f>+K$651+K708</f>
        <v>1.1000000000000001</v>
      </c>
      <c r="M708" s="153">
        <f>+L$651+L708</f>
        <v>2.2999999999999998</v>
      </c>
      <c r="N708" s="154">
        <f>+M$651+M708</f>
        <v>3.55</v>
      </c>
      <c r="O708" s="154">
        <f>+N$651+N708</f>
        <v>4.45</v>
      </c>
      <c r="P708" s="154">
        <f>+N$651+N708</f>
        <v>4.45</v>
      </c>
      <c r="Q708" s="154">
        <f>+O$651+O708</f>
        <v>5.05</v>
      </c>
      <c r="R708" s="98"/>
      <c r="S708" s="109" t="s">
        <v>451</v>
      </c>
    </row>
    <row r="709" spans="1:19" s="3" customFormat="1" ht="14.25" x14ac:dyDescent="0.2">
      <c r="B709" s="155"/>
      <c r="C709" s="156"/>
      <c r="D709" s="156"/>
      <c r="E709" s="156"/>
      <c r="F709" s="156"/>
      <c r="G709" s="156"/>
      <c r="H709" s="156"/>
      <c r="I709" s="156"/>
      <c r="J709" s="156"/>
      <c r="K709" s="156">
        <f t="shared" ref="K709:Q709" si="162">+K$661+K708</f>
        <v>63.886186878030081</v>
      </c>
      <c r="L709" s="156">
        <f t="shared" si="162"/>
        <v>75.981668222146766</v>
      </c>
      <c r="M709" s="156">
        <f t="shared" si="162"/>
        <v>81.677094553269583</v>
      </c>
      <c r="N709" s="157">
        <f t="shared" si="162"/>
        <v>68.68741251466048</v>
      </c>
      <c r="O709" s="157">
        <f t="shared" si="162"/>
        <v>65.97</v>
      </c>
      <c r="P709" s="157">
        <f t="shared" si="162"/>
        <v>66.510000000000005</v>
      </c>
      <c r="Q709" s="157">
        <f t="shared" si="162"/>
        <v>68.3</v>
      </c>
      <c r="R709" s="98"/>
      <c r="S709" s="109" t="s">
        <v>452</v>
      </c>
    </row>
    <row r="710" spans="1:19" s="3" customFormat="1" ht="14.25" x14ac:dyDescent="0.2">
      <c r="B710" s="138"/>
      <c r="I710" s="139"/>
      <c r="J710" s="139"/>
      <c r="K710" s="139"/>
      <c r="L710" s="139"/>
      <c r="M710" s="139"/>
      <c r="N710" s="140"/>
      <c r="O710" s="140">
        <f>+O709/K709-1</f>
        <v>3.2617584861470705E-2</v>
      </c>
      <c r="P710" s="140">
        <f>+P709/K709-1</f>
        <v>4.1070116251878508E-2</v>
      </c>
      <c r="Q710" s="140">
        <f>+Q709/L709-1</f>
        <v>-0.10109896771005289</v>
      </c>
      <c r="R710" s="98"/>
      <c r="S710" s="141" t="s">
        <v>453</v>
      </c>
    </row>
    <row r="711" spans="1:19" s="148" customFormat="1" ht="14.25" x14ac:dyDescent="0.2">
      <c r="A711" s="142"/>
      <c r="B711" s="143"/>
      <c r="C711" s="144"/>
      <c r="D711" s="144"/>
      <c r="E711" s="144"/>
      <c r="F711" s="144"/>
      <c r="G711" s="144"/>
      <c r="H711" s="144"/>
      <c r="I711" s="144"/>
      <c r="J711" s="144"/>
      <c r="K711" s="144"/>
      <c r="L711" s="144">
        <f t="shared" ref="L711:Q711" si="163">RATE(L$348-$K$348,,-$K709,L709)</f>
        <v>0.18932858470969743</v>
      </c>
      <c r="M711" s="144">
        <f t="shared" si="163"/>
        <v>0.13069808459101834</v>
      </c>
      <c r="N711" s="145">
        <f t="shared" si="163"/>
        <v>2.4448339926219829E-2</v>
      </c>
      <c r="O711" s="145">
        <f t="shared" si="163"/>
        <v>8.0565111782396875E-3</v>
      </c>
      <c r="P711" s="145">
        <f t="shared" si="163"/>
        <v>8.0823153964726686E-3</v>
      </c>
      <c r="Q711" s="145">
        <f t="shared" si="163"/>
        <v>1.1196651229859305E-2</v>
      </c>
      <c r="R711" s="146"/>
      <c r="S711" s="147" t="s">
        <v>454</v>
      </c>
    </row>
    <row r="712" spans="1:19" s="3" customFormat="1" ht="14.25" x14ac:dyDescent="0.2">
      <c r="B712" s="152"/>
      <c r="C712" s="153"/>
      <c r="D712" s="153"/>
      <c r="E712" s="153"/>
      <c r="F712" s="153"/>
      <c r="G712" s="153"/>
      <c r="H712" s="153"/>
      <c r="I712" s="153"/>
      <c r="J712" s="153"/>
      <c r="K712" s="153"/>
      <c r="L712" s="153"/>
      <c r="M712" s="153">
        <f>+L$651+L712</f>
        <v>1.2</v>
      </c>
      <c r="N712" s="154">
        <f>+M$651+M712</f>
        <v>2.4500000000000002</v>
      </c>
      <c r="O712" s="154">
        <f>+N$651+N712</f>
        <v>3.35</v>
      </c>
      <c r="P712" s="154">
        <f>+N$651+N712</f>
        <v>3.35</v>
      </c>
      <c r="Q712" s="154">
        <f>+O$651+O712</f>
        <v>3.95</v>
      </c>
      <c r="R712" s="98"/>
      <c r="S712" s="109" t="s">
        <v>451</v>
      </c>
    </row>
    <row r="713" spans="1:19" s="3" customFormat="1" ht="14.25" x14ac:dyDescent="0.2">
      <c r="B713" s="155"/>
      <c r="C713" s="156"/>
      <c r="D713" s="156"/>
      <c r="E713" s="156"/>
      <c r="F713" s="156"/>
      <c r="G713" s="156"/>
      <c r="H713" s="156"/>
      <c r="I713" s="156"/>
      <c r="J713" s="156"/>
      <c r="K713" s="156"/>
      <c r="L713" s="156">
        <f t="shared" ref="L713:Q713" si="164">+L$661+L712</f>
        <v>74.881668222146772</v>
      </c>
      <c r="M713" s="156">
        <f t="shared" si="164"/>
        <v>80.577094553269589</v>
      </c>
      <c r="N713" s="157">
        <f t="shared" si="164"/>
        <v>67.587412514660485</v>
      </c>
      <c r="O713" s="157">
        <f t="shared" si="164"/>
        <v>64.87</v>
      </c>
      <c r="P713" s="157">
        <f t="shared" si="164"/>
        <v>65.41</v>
      </c>
      <c r="Q713" s="157">
        <f t="shared" si="164"/>
        <v>67.2</v>
      </c>
      <c r="R713" s="98"/>
      <c r="S713" s="109" t="s">
        <v>452</v>
      </c>
    </row>
    <row r="714" spans="1:19" s="3" customFormat="1" ht="14.25" x14ac:dyDescent="0.2">
      <c r="B714" s="138"/>
      <c r="I714" s="139"/>
      <c r="J714" s="139"/>
      <c r="K714" s="139"/>
      <c r="L714" s="139"/>
      <c r="M714" s="139"/>
      <c r="N714" s="140"/>
      <c r="O714" s="140">
        <f>+O713/L713-1</f>
        <v>-0.13369985551665031</v>
      </c>
      <c r="P714" s="140">
        <f>+P713/L713-1</f>
        <v>-0.12648847771456917</v>
      </c>
      <c r="Q714" s="140">
        <f>+Q713/M713-1</f>
        <v>-0.16601609461639222</v>
      </c>
      <c r="R714" s="98"/>
      <c r="S714" s="141" t="s">
        <v>453</v>
      </c>
    </row>
    <row r="715" spans="1:19" s="148" customFormat="1" ht="14.25" x14ac:dyDescent="0.2">
      <c r="A715" s="142"/>
      <c r="B715" s="143"/>
      <c r="C715" s="144"/>
      <c r="D715" s="144"/>
      <c r="E715" s="144"/>
      <c r="F715" s="144"/>
      <c r="G715" s="144"/>
      <c r="H715" s="144"/>
      <c r="I715" s="144"/>
      <c r="J715" s="144"/>
      <c r="K715" s="144"/>
      <c r="L715" s="144"/>
      <c r="M715" s="144">
        <f>RATE(M$348-$L$348,,-$L713,M713)</f>
        <v>7.605902040305175E-2</v>
      </c>
      <c r="N715" s="145">
        <f>RATE(N$348-$L$348,,-$L713,N713)</f>
        <v>-4.9952860518146042E-2</v>
      </c>
      <c r="O715" s="145">
        <f>RATE(O$348-$L$348,,-$L713,O713)</f>
        <v>-4.6714920571348427E-2</v>
      </c>
      <c r="P715" s="145">
        <f>RATE(P$348-$L$348,,-$L713,P713)</f>
        <v>-3.3243369178429155E-2</v>
      </c>
      <c r="Q715" s="145">
        <f>RATE(Q$348-$L$348,,-$L713,Q713)</f>
        <v>-2.14145540936913E-2</v>
      </c>
      <c r="R715" s="146"/>
      <c r="S715" s="147" t="s">
        <v>454</v>
      </c>
    </row>
    <row r="716" spans="1:19" s="3" customFormat="1" ht="14.25" x14ac:dyDescent="0.2">
      <c r="B716" s="152"/>
      <c r="C716" s="153"/>
      <c r="D716" s="153"/>
      <c r="E716" s="153"/>
      <c r="F716" s="153"/>
      <c r="G716" s="153"/>
      <c r="H716" s="153"/>
      <c r="I716" s="153"/>
      <c r="J716" s="153"/>
      <c r="K716" s="153"/>
      <c r="L716" s="153"/>
      <c r="M716" s="153"/>
      <c r="N716" s="154">
        <f>+M$651+M716</f>
        <v>1.25</v>
      </c>
      <c r="O716" s="154">
        <f>+N$651+N716</f>
        <v>2.15</v>
      </c>
      <c r="P716" s="154">
        <f>+N$651+N716</f>
        <v>2.15</v>
      </c>
      <c r="Q716" s="154">
        <f>+O$651+O716</f>
        <v>2.75</v>
      </c>
      <c r="R716" s="98"/>
      <c r="S716" s="109" t="s">
        <v>451</v>
      </c>
    </row>
    <row r="717" spans="1:19" s="3" customFormat="1" ht="14.25" x14ac:dyDescent="0.2">
      <c r="B717" s="155"/>
      <c r="C717" s="156"/>
      <c r="D717" s="156"/>
      <c r="E717" s="156"/>
      <c r="F717" s="156"/>
      <c r="G717" s="156"/>
      <c r="H717" s="156"/>
      <c r="I717" s="156"/>
      <c r="J717" s="156"/>
      <c r="K717" s="156"/>
      <c r="L717" s="156"/>
      <c r="M717" s="156">
        <f>+M$661+M716</f>
        <v>79.377094553269586</v>
      </c>
      <c r="N717" s="157">
        <f>+N$661+N716</f>
        <v>66.387412514660483</v>
      </c>
      <c r="O717" s="157">
        <f>+O$661+O716</f>
        <v>63.67</v>
      </c>
      <c r="P717" s="157">
        <f>+P$661+P716</f>
        <v>64.210000000000008</v>
      </c>
      <c r="Q717" s="157">
        <f>+Q$661+Q716</f>
        <v>66</v>
      </c>
      <c r="R717" s="98"/>
      <c r="S717" s="109" t="s">
        <v>452</v>
      </c>
    </row>
    <row r="718" spans="1:19" s="3" customFormat="1" ht="14.25" x14ac:dyDescent="0.2">
      <c r="B718" s="138"/>
      <c r="I718" s="139"/>
      <c r="J718" s="139"/>
      <c r="K718" s="139"/>
      <c r="L718" s="139"/>
      <c r="M718" s="139"/>
      <c r="N718" s="140"/>
      <c r="O718" s="140">
        <f>+O717/M717-1</f>
        <v>-0.19787943413233178</v>
      </c>
      <c r="P718" s="140">
        <f>+P717/M717-1</f>
        <v>-0.1910764640433017</v>
      </c>
      <c r="Q718" s="140">
        <f>+Q717/N717-1</f>
        <v>-5.8356320872564593E-3</v>
      </c>
      <c r="R718" s="98"/>
      <c r="S718" s="141" t="s">
        <v>453</v>
      </c>
    </row>
    <row r="719" spans="1:19" s="148" customFormat="1" ht="14.25" x14ac:dyDescent="0.2">
      <c r="A719" s="142"/>
      <c r="B719" s="143"/>
      <c r="C719" s="144"/>
      <c r="D719" s="144"/>
      <c r="E719" s="144"/>
      <c r="F719" s="144"/>
      <c r="G719" s="144"/>
      <c r="H719" s="144"/>
      <c r="I719" s="144"/>
      <c r="J719" s="144"/>
      <c r="K719" s="144"/>
      <c r="L719" s="144"/>
      <c r="M719" s="144"/>
      <c r="N719" s="145">
        <f>RATE(N$348-$M$348,,-$M717,N717)</f>
        <v>-0.16364521921234837</v>
      </c>
      <c r="O719" s="145">
        <f>RATE(O$348-$M$348,,-$M717,O717)</f>
        <v>-0.10438816116125314</v>
      </c>
      <c r="P719" s="145">
        <f>RATE(P$348-$M$348,,-$M717,P717)</f>
        <v>-6.8243372520400178E-2</v>
      </c>
      <c r="Q719" s="145">
        <f>RATE(Q$348-$M$348,,-$M717,Q717)</f>
        <v>-4.5090565256599623E-2</v>
      </c>
      <c r="R719" s="146"/>
      <c r="S719" s="147" t="s">
        <v>454</v>
      </c>
    </row>
    <row r="720" spans="1:19" s="3" customFormat="1" ht="14.25" x14ac:dyDescent="0.2">
      <c r="B720" s="152"/>
      <c r="C720" s="153"/>
      <c r="D720" s="153"/>
      <c r="E720" s="153"/>
      <c r="F720" s="153"/>
      <c r="G720" s="153"/>
      <c r="H720" s="153"/>
      <c r="I720" s="153"/>
      <c r="J720" s="153"/>
      <c r="K720" s="153"/>
      <c r="L720" s="153"/>
      <c r="M720" s="153"/>
      <c r="N720" s="154"/>
      <c r="O720" s="154">
        <f>+N$651+N720</f>
        <v>0.9</v>
      </c>
      <c r="P720" s="154">
        <f>+N$651+N720</f>
        <v>0.9</v>
      </c>
      <c r="Q720" s="154">
        <f>+O$651+O720</f>
        <v>1.5</v>
      </c>
      <c r="R720" s="98"/>
      <c r="S720" s="109" t="s">
        <v>451</v>
      </c>
    </row>
    <row r="721" spans="1:19" s="3" customFormat="1" ht="14.25" x14ac:dyDescent="0.2">
      <c r="B721" s="155"/>
      <c r="C721" s="156"/>
      <c r="D721" s="156"/>
      <c r="E721" s="156"/>
      <c r="F721" s="156"/>
      <c r="G721" s="156"/>
      <c r="H721" s="156"/>
      <c r="I721" s="156"/>
      <c r="J721" s="156"/>
      <c r="K721" s="156"/>
      <c r="L721" s="156"/>
      <c r="M721" s="156"/>
      <c r="N721" s="157">
        <f>+N$661+N720</f>
        <v>65.137412514660483</v>
      </c>
      <c r="O721" s="157">
        <f>+O$661+O720</f>
        <v>62.42</v>
      </c>
      <c r="P721" s="157">
        <f>+P$661+P720</f>
        <v>62.96</v>
      </c>
      <c r="Q721" s="157">
        <f>+Q$661+Q720</f>
        <v>64.75</v>
      </c>
      <c r="R721" s="98"/>
      <c r="S721" s="109" t="s">
        <v>452</v>
      </c>
    </row>
    <row r="722" spans="1:19" s="3" customFormat="1" ht="14.25" x14ac:dyDescent="0.2">
      <c r="B722" s="138"/>
      <c r="I722" s="139"/>
      <c r="J722" s="139"/>
      <c r="K722" s="139"/>
      <c r="L722" s="139"/>
      <c r="M722" s="139"/>
      <c r="N722" s="140"/>
      <c r="O722" s="140">
        <f>+O721/N721-1</f>
        <v>-4.1718152590861202E-2</v>
      </c>
      <c r="P722" s="140">
        <f>+P721/N721-1</f>
        <v>-3.3427986016030475E-2</v>
      </c>
      <c r="Q722" s="140">
        <f>+Q721/O721-1</f>
        <v>3.7327779557833951E-2</v>
      </c>
      <c r="R722" s="98"/>
      <c r="S722" s="141" t="s">
        <v>453</v>
      </c>
    </row>
    <row r="723" spans="1:19" s="148" customFormat="1" ht="14.25" x14ac:dyDescent="0.2">
      <c r="A723" s="142"/>
      <c r="B723" s="143"/>
      <c r="C723" s="144"/>
      <c r="D723" s="144"/>
      <c r="E723" s="144"/>
      <c r="F723" s="144"/>
      <c r="G723" s="144"/>
      <c r="H723" s="144"/>
      <c r="I723" s="144"/>
      <c r="J723" s="144"/>
      <c r="K723" s="144"/>
      <c r="L723" s="144"/>
      <c r="M723" s="144"/>
      <c r="N723" s="145"/>
      <c r="O723" s="145">
        <f>RATE(O$348-$N$348,,-$N721,O721)</f>
        <v>-4.1718152590861236E-2</v>
      </c>
      <c r="P723" s="145">
        <f>RATE(P$348-$N$348,,-$N721,P721)</f>
        <v>-1.6856056325438303E-2</v>
      </c>
      <c r="Q723" s="145">
        <f>RATE(Q$348-$N$348,,-$N721,Q721)</f>
        <v>-1.9864831812393888E-3</v>
      </c>
      <c r="R723" s="146"/>
      <c r="S723" s="147" t="s">
        <v>454</v>
      </c>
    </row>
    <row r="725" spans="1:19" x14ac:dyDescent="0.3">
      <c r="H725" s="158" t="s">
        <v>455</v>
      </c>
      <c r="I725" s="158"/>
      <c r="J725" s="158"/>
      <c r="K725" s="158"/>
      <c r="L725" s="158"/>
      <c r="M725" s="158"/>
      <c r="N725" s="158"/>
      <c r="O725" s="158"/>
      <c r="P725" s="159"/>
      <c r="Q725" s="160"/>
      <c r="R725" s="161"/>
    </row>
    <row r="726" spans="1:19" x14ac:dyDescent="0.3">
      <c r="H726" s="162" t="s">
        <v>456</v>
      </c>
      <c r="I726" s="162"/>
      <c r="J726" s="162"/>
      <c r="K726" s="162"/>
      <c r="L726" s="162"/>
      <c r="M726" s="162"/>
      <c r="N726" s="162"/>
      <c r="O726" s="162"/>
      <c r="P726" s="163"/>
      <c r="Q726" s="161"/>
      <c r="R726" s="161"/>
    </row>
    <row r="727" spans="1:19" x14ac:dyDescent="0.3">
      <c r="H727" s="164"/>
      <c r="I727" s="164"/>
      <c r="J727" s="164">
        <f>+K727-4327</f>
        <v>61218</v>
      </c>
      <c r="K727" s="164">
        <v>65545</v>
      </c>
      <c r="L727" s="164">
        <f>+M727-7100</f>
        <v>73785</v>
      </c>
      <c r="M727" s="164">
        <v>80885</v>
      </c>
      <c r="N727" s="164">
        <v>82885</v>
      </c>
      <c r="O727" s="164">
        <v>70450</v>
      </c>
      <c r="P727" s="164"/>
      <c r="Q727" s="165">
        <f>(O727-N727)/N727</f>
        <v>-0.15002714604572601</v>
      </c>
      <c r="R727" s="166" t="s">
        <v>381</v>
      </c>
    </row>
    <row r="728" spans="1:19" x14ac:dyDescent="0.3">
      <c r="H728" s="164"/>
      <c r="I728" s="164"/>
      <c r="J728" s="164">
        <f>+K728-3725</f>
        <v>65652</v>
      </c>
      <c r="K728" s="164">
        <v>69377</v>
      </c>
      <c r="L728" s="164">
        <f>+M728-7828</f>
        <v>77073</v>
      </c>
      <c r="M728" s="164">
        <v>84901</v>
      </c>
      <c r="N728" s="164">
        <v>70359</v>
      </c>
      <c r="O728" s="164">
        <v>74971</v>
      </c>
      <c r="P728" s="164"/>
      <c r="Q728" s="165">
        <f>(O728-N728)/N728</f>
        <v>6.5549538793899853E-2</v>
      </c>
      <c r="R728" s="166" t="s">
        <v>382</v>
      </c>
    </row>
    <row r="729" spans="1:19" x14ac:dyDescent="0.3">
      <c r="H729" s="164"/>
      <c r="I729" s="164"/>
      <c r="J729" s="164">
        <f>+K729-5880</f>
        <v>64965</v>
      </c>
      <c r="K729" s="164">
        <v>70845</v>
      </c>
      <c r="L729" s="164">
        <f>+M729-6378</f>
        <v>76851</v>
      </c>
      <c r="M729" s="164">
        <v>83229</v>
      </c>
      <c r="N729" s="164">
        <v>74307</v>
      </c>
      <c r="O729" s="164">
        <v>68197</v>
      </c>
      <c r="P729" s="164"/>
      <c r="Q729" s="165">
        <f>(O729-N729)/N729</f>
        <v>-8.222643896268185E-2</v>
      </c>
      <c r="R729" s="166" t="s">
        <v>383</v>
      </c>
    </row>
    <row r="730" spans="1:19" x14ac:dyDescent="0.3">
      <c r="H730" s="167"/>
      <c r="I730" s="167"/>
      <c r="J730" s="167">
        <f>278751-22350-J729-J728-J727</f>
        <v>64566</v>
      </c>
      <c r="K730" s="167">
        <f>278751-K729-K728-K727</f>
        <v>72984</v>
      </c>
      <c r="L730" s="167">
        <f>M727+M728+M729+M730-25218-L729-L728-L727</f>
        <v>81134</v>
      </c>
      <c r="M730" s="167">
        <f>334061-M729-M728-M727</f>
        <v>85046</v>
      </c>
      <c r="N730" s="167">
        <f>+N731-N729-N728-N727</f>
        <v>73154</v>
      </c>
      <c r="O730" s="167">
        <f>+O731-O729-O728-O727</f>
        <v>76610</v>
      </c>
      <c r="P730" s="167"/>
      <c r="Q730" s="165">
        <f>(O730-N730)/N730</f>
        <v>4.7242802854252669E-2</v>
      </c>
      <c r="R730" s="166" t="s">
        <v>390</v>
      </c>
    </row>
    <row r="731" spans="1:19" x14ac:dyDescent="0.3">
      <c r="H731" s="167">
        <v>228996</v>
      </c>
      <c r="I731" s="167">
        <v>249758</v>
      </c>
      <c r="J731" s="167">
        <v>278246</v>
      </c>
      <c r="K731" s="167">
        <v>302584</v>
      </c>
      <c r="L731" s="167">
        <v>335187</v>
      </c>
      <c r="M731" s="167">
        <v>361034</v>
      </c>
      <c r="N731" s="167">
        <v>300705</v>
      </c>
      <c r="O731" s="168">
        <v>290228</v>
      </c>
      <c r="P731" s="168"/>
      <c r="Q731" s="165">
        <f>(O731-N731)/N731</f>
        <v>-3.4841455911940274E-2</v>
      </c>
      <c r="R731" s="166" t="s">
        <v>457</v>
      </c>
    </row>
    <row r="732" spans="1:19" x14ac:dyDescent="0.3">
      <c r="H732" s="169"/>
      <c r="I732" s="170">
        <f t="shared" ref="I732:N732" si="165">+I731/H731-1</f>
        <v>9.0665339132561362E-2</v>
      </c>
      <c r="J732" s="170">
        <f t="shared" si="165"/>
        <v>0.11406241241521786</v>
      </c>
      <c r="K732" s="170">
        <f t="shared" si="165"/>
        <v>8.7469361644012755E-2</v>
      </c>
      <c r="L732" s="170">
        <f t="shared" si="165"/>
        <v>0.1077485921264838</v>
      </c>
      <c r="M732" s="170">
        <f t="shared" si="165"/>
        <v>7.7112179171626494E-2</v>
      </c>
      <c r="N732" s="170">
        <f t="shared" si="165"/>
        <v>-0.1671006054831401</v>
      </c>
      <c r="O732" s="170">
        <f>+O731/N731-1</f>
        <v>-3.4841455911940322E-2</v>
      </c>
      <c r="P732" s="170"/>
      <c r="Q732" s="165"/>
      <c r="R732" s="166" t="s">
        <v>458</v>
      </c>
    </row>
    <row r="733" spans="1:19" x14ac:dyDescent="0.3">
      <c r="H733" s="164">
        <v>142537</v>
      </c>
      <c r="I733" s="164">
        <v>155914</v>
      </c>
      <c r="J733" s="164">
        <v>172792</v>
      </c>
      <c r="K733" s="164">
        <v>186757</v>
      </c>
      <c r="L733" s="164">
        <v>192932</v>
      </c>
      <c r="M733" s="164">
        <v>210629</v>
      </c>
      <c r="N733" s="164"/>
      <c r="O733" s="164"/>
      <c r="P733" s="164"/>
      <c r="Q733" s="165"/>
      <c r="R733" s="166" t="s">
        <v>459</v>
      </c>
    </row>
    <row r="734" spans="1:19" x14ac:dyDescent="0.3">
      <c r="H734" s="164">
        <v>24593</v>
      </c>
      <c r="I734" s="164">
        <v>28288</v>
      </c>
      <c r="J734" s="164">
        <v>32701</v>
      </c>
      <c r="K734" s="164">
        <v>35863</v>
      </c>
      <c r="L734" s="164">
        <v>40885</v>
      </c>
      <c r="M734" s="164">
        <v>45403</v>
      </c>
      <c r="N734" s="164"/>
      <c r="O734" s="164"/>
      <c r="P734" s="164"/>
      <c r="Q734" s="165"/>
      <c r="R734" s="166" t="s">
        <v>460</v>
      </c>
    </row>
    <row r="735" spans="1:19" x14ac:dyDescent="0.3">
      <c r="H735" s="169">
        <f t="shared" ref="H735:N735" si="166">+H731+H733+H734</f>
        <v>396126</v>
      </c>
      <c r="I735" s="169">
        <f t="shared" si="166"/>
        <v>433960</v>
      </c>
      <c r="J735" s="169">
        <f t="shared" si="166"/>
        <v>483739</v>
      </c>
      <c r="K735" s="169">
        <f t="shared" si="166"/>
        <v>525204</v>
      </c>
      <c r="L735" s="169">
        <f t="shared" si="166"/>
        <v>569004</v>
      </c>
      <c r="M735" s="169">
        <f t="shared" si="166"/>
        <v>617066</v>
      </c>
      <c r="N735" s="169">
        <f t="shared" si="166"/>
        <v>300705</v>
      </c>
      <c r="O735" s="169"/>
      <c r="P735" s="169"/>
      <c r="Q735" s="165"/>
      <c r="R735" s="166" t="s">
        <v>461</v>
      </c>
    </row>
    <row r="736" spans="1:19" x14ac:dyDescent="0.3">
      <c r="H736" s="160"/>
      <c r="I736" s="171"/>
      <c r="J736" s="171"/>
      <c r="K736" s="171"/>
      <c r="L736" s="171"/>
      <c r="M736" s="171"/>
      <c r="N736" s="171"/>
      <c r="O736" s="161"/>
      <c r="P736" s="161"/>
      <c r="Q736" s="172"/>
      <c r="R736" s="166"/>
    </row>
    <row r="737" spans="8:18" x14ac:dyDescent="0.3">
      <c r="H737" s="173" t="s">
        <v>462</v>
      </c>
      <c r="I737" s="173"/>
      <c r="J737" s="173"/>
      <c r="K737" s="173"/>
      <c r="L737" s="173"/>
      <c r="M737" s="173"/>
      <c r="N737" s="173"/>
      <c r="O737" s="173"/>
      <c r="P737" s="174"/>
      <c r="Q737" s="172"/>
      <c r="R737" s="166"/>
    </row>
    <row r="738" spans="8:18" x14ac:dyDescent="0.3">
      <c r="H738" s="175" t="s">
        <v>463</v>
      </c>
      <c r="I738" s="175"/>
      <c r="J738" s="175"/>
      <c r="K738" s="175"/>
      <c r="L738" s="175"/>
      <c r="M738" s="175"/>
      <c r="N738" s="175"/>
      <c r="O738" s="175"/>
      <c r="P738" s="176"/>
      <c r="Q738" s="177"/>
      <c r="R738" s="160"/>
    </row>
    <row r="739" spans="8:18" x14ac:dyDescent="0.3">
      <c r="H739" s="178"/>
      <c r="I739" s="178"/>
      <c r="J739" s="178"/>
      <c r="K739" s="178"/>
      <c r="L739" s="179">
        <v>0.27200000000000002</v>
      </c>
      <c r="M739" s="179">
        <v>0.27300000000000002</v>
      </c>
      <c r="N739" s="179">
        <v>0.28599999999999998</v>
      </c>
      <c r="O739" s="179">
        <v>0.29899999999999999</v>
      </c>
      <c r="P739" s="179"/>
      <c r="Q739" s="172"/>
      <c r="R739" s="166" t="s">
        <v>381</v>
      </c>
    </row>
    <row r="740" spans="8:18" x14ac:dyDescent="0.3">
      <c r="H740" s="178"/>
      <c r="I740" s="178"/>
      <c r="J740" s="178"/>
      <c r="K740" s="178"/>
      <c r="L740" s="179">
        <v>0.27600000000000002</v>
      </c>
      <c r="M740" s="179">
        <v>0.29099999999999998</v>
      </c>
      <c r="N740" s="179">
        <v>0.27400000000000002</v>
      </c>
      <c r="O740" s="179">
        <v>0.29099999999999998</v>
      </c>
      <c r="P740" s="179"/>
      <c r="Q740" s="172"/>
      <c r="R740" s="166" t="s">
        <v>382</v>
      </c>
    </row>
    <row r="741" spans="8:18" x14ac:dyDescent="0.3">
      <c r="H741" s="178"/>
      <c r="I741" s="178"/>
      <c r="J741" s="178"/>
      <c r="K741" s="178"/>
      <c r="L741" s="179">
        <v>0.27800000000000002</v>
      </c>
      <c r="M741" s="179">
        <v>0.27700000000000002</v>
      </c>
      <c r="N741" s="179">
        <v>0.28599999999999998</v>
      </c>
      <c r="O741" s="179">
        <v>0.29399999999999998</v>
      </c>
      <c r="P741" s="179"/>
      <c r="Q741" s="172"/>
      <c r="R741" s="166" t="s">
        <v>383</v>
      </c>
    </row>
    <row r="742" spans="8:18" x14ac:dyDescent="0.3">
      <c r="H742" s="180"/>
      <c r="I742" s="180"/>
      <c r="J742" s="180"/>
      <c r="K742" s="180"/>
      <c r="L742" s="179">
        <f>(L743*4)-L741-L740-L739</f>
        <v>-0.82600000000000007</v>
      </c>
      <c r="M742" s="179">
        <f>(M743*4)-M741-M740-M739</f>
        <v>-0.84100000000000008</v>
      </c>
      <c r="N742" s="179">
        <f>(N743*4)-N741-N740-N739</f>
        <v>0.28199999999999986</v>
      </c>
      <c r="O742" s="179">
        <f>(O743*4)-O741-O740-O739</f>
        <v>0.23200000000000015</v>
      </c>
      <c r="P742" s="179"/>
      <c r="Q742" s="172"/>
      <c r="R742" s="166" t="s">
        <v>390</v>
      </c>
    </row>
    <row r="743" spans="8:18" x14ac:dyDescent="0.3">
      <c r="H743" s="164"/>
      <c r="I743" s="164"/>
      <c r="J743" s="164"/>
      <c r="K743" s="164"/>
      <c r="L743" s="179"/>
      <c r="M743" s="179"/>
      <c r="N743" s="179">
        <v>0.28199999999999997</v>
      </c>
      <c r="O743" s="179">
        <v>0.27900000000000003</v>
      </c>
      <c r="P743" s="179"/>
      <c r="Q743" s="181"/>
      <c r="R743" s="182" t="s">
        <v>457</v>
      </c>
    </row>
    <row r="744" spans="8:18" x14ac:dyDescent="0.3">
      <c r="H744" s="175" t="s">
        <v>464</v>
      </c>
      <c r="I744" s="175"/>
      <c r="J744" s="175"/>
      <c r="K744" s="175"/>
      <c r="L744" s="175"/>
      <c r="M744" s="175"/>
      <c r="N744" s="175"/>
      <c r="O744" s="175"/>
      <c r="P744" s="176"/>
      <c r="Q744" s="177"/>
      <c r="R744" s="160"/>
    </row>
    <row r="745" spans="8:18" x14ac:dyDescent="0.3">
      <c r="H745" s="178"/>
      <c r="I745" s="178"/>
      <c r="J745" s="178"/>
      <c r="K745" s="178"/>
      <c r="L745" s="179">
        <v>0.19600000000000001</v>
      </c>
      <c r="M745" s="179">
        <v>0.19900000000000001</v>
      </c>
      <c r="N745" s="179">
        <v>0.193</v>
      </c>
      <c r="O745" s="179">
        <v>0.16800000000000001</v>
      </c>
      <c r="P745" s="179">
        <v>0.16800000000000001</v>
      </c>
      <c r="Q745" s="172"/>
      <c r="R745" s="166" t="s">
        <v>381</v>
      </c>
    </row>
    <row r="746" spans="8:18" x14ac:dyDescent="0.3">
      <c r="H746" s="178"/>
      <c r="I746" s="178"/>
      <c r="J746" s="178"/>
      <c r="K746" s="178"/>
      <c r="L746" s="179">
        <v>0.19700000000000001</v>
      </c>
      <c r="M746" s="179">
        <v>0.189</v>
      </c>
      <c r="N746" s="179">
        <v>0.16900000000000001</v>
      </c>
      <c r="O746" s="179">
        <v>0.17</v>
      </c>
      <c r="P746" s="179">
        <v>0.17</v>
      </c>
      <c r="Q746" s="172"/>
      <c r="R746" s="166" t="s">
        <v>382</v>
      </c>
    </row>
    <row r="747" spans="8:18" x14ac:dyDescent="0.3">
      <c r="H747" s="178"/>
      <c r="I747" s="178"/>
      <c r="J747" s="178"/>
      <c r="K747" s="178"/>
      <c r="L747" s="179">
        <v>0.189</v>
      </c>
      <c r="M747" s="179">
        <v>0.185</v>
      </c>
      <c r="N747" s="179">
        <v>0.17499999999999999</v>
      </c>
      <c r="O747" s="179">
        <v>0.159</v>
      </c>
      <c r="P747" s="179">
        <v>0.159</v>
      </c>
      <c r="Q747" s="172"/>
      <c r="R747" s="166" t="s">
        <v>383</v>
      </c>
    </row>
    <row r="748" spans="8:18" x14ac:dyDescent="0.3">
      <c r="H748" s="180"/>
      <c r="I748" s="180"/>
      <c r="J748" s="180"/>
      <c r="K748" s="180"/>
      <c r="L748" s="179">
        <f>(L749*4)-L747-L746-L745</f>
        <v>-0.58200000000000007</v>
      </c>
      <c r="M748" s="179">
        <f>(M749*4)-M747-M746-M745</f>
        <v>-0.57299999999999995</v>
      </c>
      <c r="N748" s="179">
        <f>(N749*4)-N747-N746-N745</f>
        <v>0.17499999999999988</v>
      </c>
      <c r="O748" s="179">
        <f>(O749*4)-O747-O746-O745</f>
        <v>9.0999999999999887E-2</v>
      </c>
      <c r="P748" s="179">
        <f>(P749*4)-P747-P746-P745</f>
        <v>9.0999999999999887E-2</v>
      </c>
      <c r="Q748" s="172"/>
      <c r="R748" s="166" t="s">
        <v>390</v>
      </c>
    </row>
    <row r="749" spans="8:18" x14ac:dyDescent="0.3">
      <c r="H749" s="164"/>
      <c r="I749" s="164"/>
      <c r="J749" s="164"/>
      <c r="K749" s="164"/>
      <c r="L749" s="179"/>
      <c r="M749" s="179"/>
      <c r="N749" s="179">
        <v>0.17799999999999999</v>
      </c>
      <c r="O749" s="179">
        <v>0.14699999999999999</v>
      </c>
      <c r="P749" s="179">
        <v>0.14699999999999999</v>
      </c>
      <c r="Q749" s="181"/>
      <c r="R749" s="182" t="s">
        <v>457</v>
      </c>
    </row>
    <row r="750" spans="8:18" x14ac:dyDescent="0.3">
      <c r="H750" s="175" t="s">
        <v>465</v>
      </c>
      <c r="I750" s="175"/>
      <c r="J750" s="175"/>
      <c r="K750" s="175"/>
      <c r="L750" s="175"/>
      <c r="M750" s="175"/>
      <c r="N750" s="175"/>
      <c r="O750" s="175"/>
      <c r="P750" s="176"/>
      <c r="Q750" s="177"/>
      <c r="R750" s="160"/>
    </row>
    <row r="751" spans="8:18" x14ac:dyDescent="0.3">
      <c r="H751" s="178"/>
      <c r="I751" s="178"/>
      <c r="J751" s="178"/>
      <c r="K751" s="178"/>
      <c r="L751" s="179">
        <v>0.17899999999999999</v>
      </c>
      <c r="M751" s="179">
        <v>0.17599999999999999</v>
      </c>
      <c r="N751" s="179">
        <v>0.17399999999999999</v>
      </c>
      <c r="O751" s="179">
        <v>0.184</v>
      </c>
      <c r="P751" s="179">
        <v>0.184</v>
      </c>
      <c r="Q751" s="172"/>
      <c r="R751" s="166" t="s">
        <v>381</v>
      </c>
    </row>
    <row r="752" spans="8:18" x14ac:dyDescent="0.3">
      <c r="H752" s="178"/>
      <c r="I752" s="178"/>
      <c r="J752" s="178"/>
      <c r="K752" s="178"/>
      <c r="L752" s="179">
        <v>0.17799999999999999</v>
      </c>
      <c r="M752" s="179">
        <v>0.161</v>
      </c>
      <c r="N752" s="179">
        <v>0.18</v>
      </c>
      <c r="O752" s="179">
        <v>0.17899999999999999</v>
      </c>
      <c r="P752" s="179">
        <v>0.17899999999999999</v>
      </c>
      <c r="Q752" s="172"/>
      <c r="R752" s="166" t="s">
        <v>382</v>
      </c>
    </row>
    <row r="753" spans="8:18" x14ac:dyDescent="0.3">
      <c r="H753" s="178"/>
      <c r="I753" s="178"/>
      <c r="J753" s="178"/>
      <c r="K753" s="178"/>
      <c r="L753" s="179">
        <v>0.17799999999999999</v>
      </c>
      <c r="M753" s="179">
        <v>0.17100000000000001</v>
      </c>
      <c r="N753" s="179">
        <v>0.17599999999999999</v>
      </c>
      <c r="O753" s="179">
        <v>0.185</v>
      </c>
      <c r="P753" s="179">
        <v>0.185</v>
      </c>
      <c r="Q753" s="172"/>
      <c r="R753" s="166" t="s">
        <v>383</v>
      </c>
    </row>
    <row r="754" spans="8:18" x14ac:dyDescent="0.3">
      <c r="H754" s="180"/>
      <c r="I754" s="180"/>
      <c r="J754" s="180"/>
      <c r="K754" s="180"/>
      <c r="L754" s="179">
        <f>(L755*4)-L753-L752-L751</f>
        <v>-0.53499999999999992</v>
      </c>
      <c r="M754" s="179">
        <f>(M755*4)-M753-M752-M751</f>
        <v>-0.50800000000000001</v>
      </c>
      <c r="N754" s="179">
        <f>(N755*4)-N753-N752-N751</f>
        <v>0.18600000000000005</v>
      </c>
      <c r="O754" s="179">
        <f>(O755*4)-O753-O752-O751</f>
        <v>0.1399999999999999</v>
      </c>
      <c r="P754" s="179">
        <f>(P755*4)-P753-P752-P751</f>
        <v>0.1399999999999999</v>
      </c>
      <c r="Q754" s="172"/>
      <c r="R754" s="166" t="s">
        <v>390</v>
      </c>
    </row>
    <row r="755" spans="8:18" x14ac:dyDescent="0.3">
      <c r="H755" s="164"/>
      <c r="I755" s="164"/>
      <c r="J755" s="164"/>
      <c r="K755" s="164"/>
      <c r="L755" s="179"/>
      <c r="M755" s="179"/>
      <c r="N755" s="179">
        <v>0.17899999999999999</v>
      </c>
      <c r="O755" s="179">
        <v>0.17199999999999999</v>
      </c>
      <c r="P755" s="179">
        <v>0.17199999999999999</v>
      </c>
      <c r="Q755" s="181"/>
      <c r="R755" s="182" t="s">
        <v>457</v>
      </c>
    </row>
    <row r="756" spans="8:18" x14ac:dyDescent="0.3">
      <c r="H756" s="175" t="s">
        <v>466</v>
      </c>
      <c r="I756" s="175"/>
      <c r="J756" s="175"/>
      <c r="K756" s="175"/>
      <c r="L756" s="175"/>
      <c r="M756" s="175"/>
      <c r="N756" s="175"/>
      <c r="O756" s="175"/>
      <c r="P756" s="176"/>
      <c r="Q756" s="177"/>
      <c r="R756" s="160"/>
    </row>
    <row r="757" spans="8:18" x14ac:dyDescent="0.3">
      <c r="H757" s="178"/>
      <c r="I757" s="178"/>
      <c r="J757" s="178"/>
      <c r="K757" s="178"/>
      <c r="L757" s="179">
        <v>0.12</v>
      </c>
      <c r="M757" s="179">
        <v>0.123</v>
      </c>
      <c r="N757" s="179">
        <v>0.121</v>
      </c>
      <c r="O757" s="179">
        <v>0.13200000000000001</v>
      </c>
      <c r="P757" s="179">
        <v>0.13200000000000001</v>
      </c>
      <c r="Q757" s="172"/>
      <c r="R757" s="166" t="s">
        <v>381</v>
      </c>
    </row>
    <row r="758" spans="8:18" x14ac:dyDescent="0.3">
      <c r="H758" s="178"/>
      <c r="I758" s="178"/>
      <c r="J758" s="178"/>
      <c r="K758" s="178"/>
      <c r="L758" s="179">
        <v>0.129</v>
      </c>
      <c r="M758" s="179">
        <v>0.126</v>
      </c>
      <c r="N758" s="179">
        <v>0.13700000000000001</v>
      </c>
      <c r="O758" s="179">
        <v>0.13700000000000001</v>
      </c>
      <c r="P758" s="179">
        <v>0.13700000000000001</v>
      </c>
      <c r="Q758" s="172"/>
      <c r="R758" s="166" t="s">
        <v>382</v>
      </c>
    </row>
    <row r="759" spans="8:18" x14ac:dyDescent="0.3">
      <c r="H759" s="178"/>
      <c r="I759" s="178"/>
      <c r="J759" s="178"/>
      <c r="K759" s="178"/>
      <c r="L759" s="179">
        <v>0.126</v>
      </c>
      <c r="M759" s="179">
        <v>0.13500000000000001</v>
      </c>
      <c r="N759" s="179">
        <v>0.13300000000000001</v>
      </c>
      <c r="O759" s="179">
        <v>0.14000000000000001</v>
      </c>
      <c r="P759" s="179">
        <v>0.14000000000000001</v>
      </c>
      <c r="Q759" s="172"/>
      <c r="R759" s="166" t="s">
        <v>383</v>
      </c>
    </row>
    <row r="760" spans="8:18" x14ac:dyDescent="0.3">
      <c r="H760" s="180"/>
      <c r="I760" s="180"/>
      <c r="J760" s="180"/>
      <c r="K760" s="180"/>
      <c r="L760" s="179">
        <f>(L761*4)-L759-L758-L757</f>
        <v>-0.375</v>
      </c>
      <c r="M760" s="179">
        <f>(M761*4)-M759-M758-M757</f>
        <v>-0.38400000000000001</v>
      </c>
      <c r="N760" s="179">
        <f>(N761*4)-N759-N758-N757</f>
        <v>0.14100000000000001</v>
      </c>
      <c r="O760" s="179">
        <f>(O761*4)-O759-O758-O757</f>
        <v>8.2999999999999963E-2</v>
      </c>
      <c r="P760" s="179">
        <f>(P761*4)-P759-P758-P757</f>
        <v>8.2999999999999963E-2</v>
      </c>
      <c r="Q760" s="172"/>
      <c r="R760" s="166" t="s">
        <v>390</v>
      </c>
    </row>
    <row r="761" spans="8:18" x14ac:dyDescent="0.3">
      <c r="H761" s="164"/>
      <c r="I761" s="164"/>
      <c r="J761" s="164"/>
      <c r="K761" s="164"/>
      <c r="L761" s="179"/>
      <c r="M761" s="179"/>
      <c r="N761" s="179">
        <v>0.13300000000000001</v>
      </c>
      <c r="O761" s="179">
        <v>0.123</v>
      </c>
      <c r="P761" s="179">
        <v>0.123</v>
      </c>
      <c r="Q761" s="181"/>
      <c r="R761" s="182" t="s">
        <v>457</v>
      </c>
    </row>
    <row r="762" spans="8:18" x14ac:dyDescent="0.3">
      <c r="H762" s="175" t="s">
        <v>467</v>
      </c>
      <c r="I762" s="175"/>
      <c r="J762" s="175"/>
      <c r="K762" s="175"/>
      <c r="L762" s="175"/>
      <c r="M762" s="175"/>
      <c r="N762" s="175"/>
      <c r="O762" s="175"/>
      <c r="P762" s="176"/>
      <c r="Q762" s="177"/>
      <c r="R762" s="160"/>
    </row>
    <row r="763" spans="8:18" x14ac:dyDescent="0.3">
      <c r="H763" s="178"/>
      <c r="I763" s="178"/>
      <c r="J763" s="178"/>
      <c r="K763" s="178"/>
      <c r="L763" s="179">
        <v>0.23300000000000001</v>
      </c>
      <c r="M763" s="179">
        <v>0.22900000000000001</v>
      </c>
      <c r="N763" s="179">
        <v>0.22600000000000001</v>
      </c>
      <c r="O763" s="179">
        <v>0.217</v>
      </c>
      <c r="P763" s="179">
        <v>0.217</v>
      </c>
      <c r="Q763" s="172"/>
      <c r="R763" s="166" t="s">
        <v>381</v>
      </c>
    </row>
    <row r="764" spans="8:18" x14ac:dyDescent="0.3">
      <c r="H764" s="178"/>
      <c r="I764" s="178"/>
      <c r="J764" s="178"/>
      <c r="K764" s="178"/>
      <c r="L764" s="179">
        <v>0.221</v>
      </c>
      <c r="M764" s="179">
        <v>0.23400000000000001</v>
      </c>
      <c r="N764" s="179">
        <v>0.24</v>
      </c>
      <c r="O764" s="179">
        <v>0.223</v>
      </c>
      <c r="P764" s="179">
        <v>0.223</v>
      </c>
      <c r="Q764" s="172"/>
      <c r="R764" s="166" t="s">
        <v>382</v>
      </c>
    </row>
    <row r="765" spans="8:18" x14ac:dyDescent="0.3">
      <c r="H765" s="178"/>
      <c r="I765" s="178"/>
      <c r="J765" s="178"/>
      <c r="K765" s="178"/>
      <c r="L765" s="179">
        <v>0.22900000000000001</v>
      </c>
      <c r="M765" s="179">
        <v>0.23200000000000001</v>
      </c>
      <c r="N765" s="179">
        <v>0.23</v>
      </c>
      <c r="O765" s="179">
        <v>0.222</v>
      </c>
      <c r="P765" s="179">
        <v>0.222</v>
      </c>
      <c r="Q765" s="172"/>
      <c r="R765" s="166" t="s">
        <v>383</v>
      </c>
    </row>
    <row r="766" spans="8:18" x14ac:dyDescent="0.3">
      <c r="H766" s="180"/>
      <c r="I766" s="180"/>
      <c r="J766" s="180"/>
      <c r="K766" s="180"/>
      <c r="L766" s="179">
        <f>(L767*4)-L765-L764-L763</f>
        <v>-0.68300000000000005</v>
      </c>
      <c r="M766" s="179">
        <f>(M767*4)-M765-M764-M763</f>
        <v>-0.69500000000000006</v>
      </c>
      <c r="N766" s="179">
        <f>(N767*4)-N765-N764-N763</f>
        <v>0.21600000000000005</v>
      </c>
      <c r="O766" s="179">
        <f>(O767*4)-O765-O764-O763</f>
        <v>0.45400000000000018</v>
      </c>
      <c r="P766" s="179">
        <f>(P767*4)-P765-P764-P763</f>
        <v>0.45400000000000018</v>
      </c>
      <c r="Q766" s="172"/>
      <c r="R766" s="166" t="s">
        <v>390</v>
      </c>
    </row>
    <row r="767" spans="8:18" x14ac:dyDescent="0.3">
      <c r="H767" s="167"/>
      <c r="I767" s="167"/>
      <c r="J767" s="167"/>
      <c r="K767" s="167"/>
      <c r="L767" s="179"/>
      <c r="M767" s="179"/>
      <c r="N767" s="179">
        <v>0.22800000000000001</v>
      </c>
      <c r="O767" s="179">
        <v>0.27900000000000003</v>
      </c>
      <c r="P767" s="179">
        <v>0.27900000000000003</v>
      </c>
      <c r="Q767" s="181"/>
      <c r="R767" s="182" t="s">
        <v>457</v>
      </c>
    </row>
    <row r="768" spans="8:18" x14ac:dyDescent="0.3">
      <c r="H768" s="160"/>
      <c r="I768" s="171"/>
      <c r="J768" s="171"/>
      <c r="K768" s="171"/>
      <c r="L768" s="171"/>
      <c r="M768" s="171"/>
      <c r="N768" s="171"/>
      <c r="O768" s="161"/>
      <c r="P768" s="161"/>
      <c r="Q768" s="172"/>
      <c r="R768" s="166"/>
    </row>
    <row r="769" spans="8:18" x14ac:dyDescent="0.3">
      <c r="H769" s="158" t="s">
        <v>468</v>
      </c>
      <c r="I769" s="158"/>
      <c r="J769" s="158"/>
      <c r="K769" s="158"/>
      <c r="L769" s="158"/>
      <c r="M769" s="158"/>
      <c r="N769" s="158"/>
      <c r="O769" s="158"/>
      <c r="P769" s="159"/>
      <c r="Q769" s="172"/>
      <c r="R769" s="160"/>
    </row>
    <row r="770" spans="8:18" x14ac:dyDescent="0.3">
      <c r="H770" s="164"/>
      <c r="I770" s="164"/>
      <c r="J770" s="164"/>
      <c r="K770" s="164">
        <v>246</v>
      </c>
      <c r="L770" s="164">
        <v>265</v>
      </c>
      <c r="M770" s="164">
        <v>311</v>
      </c>
      <c r="N770" s="164">
        <v>271</v>
      </c>
      <c r="O770" s="164">
        <v>155</v>
      </c>
      <c r="P770" s="164">
        <v>155</v>
      </c>
      <c r="Q770" s="165"/>
      <c r="R770" s="166" t="s">
        <v>381</v>
      </c>
    </row>
    <row r="771" spans="8:18" x14ac:dyDescent="0.3">
      <c r="H771" s="164"/>
      <c r="I771" s="164"/>
      <c r="J771" s="164"/>
      <c r="K771" s="164">
        <v>219</v>
      </c>
      <c r="L771" s="164">
        <v>227</v>
      </c>
      <c r="M771" s="164">
        <v>229</v>
      </c>
      <c r="N771" s="164">
        <v>106</v>
      </c>
      <c r="O771" s="164">
        <v>156</v>
      </c>
      <c r="P771" s="164">
        <v>156</v>
      </c>
      <c r="Q771" s="165"/>
      <c r="R771" s="166" t="s">
        <v>382</v>
      </c>
    </row>
    <row r="772" spans="8:18" x14ac:dyDescent="0.3">
      <c r="H772" s="164"/>
      <c r="I772" s="164"/>
      <c r="J772" s="164"/>
      <c r="K772" s="164">
        <v>145</v>
      </c>
      <c r="L772" s="164">
        <v>142</v>
      </c>
      <c r="M772" s="164">
        <v>112</v>
      </c>
      <c r="N772" s="164">
        <v>136</v>
      </c>
      <c r="O772" s="164">
        <v>139</v>
      </c>
      <c r="P772" s="164">
        <v>139</v>
      </c>
      <c r="Q772" s="165"/>
      <c r="R772" s="166" t="s">
        <v>383</v>
      </c>
    </row>
    <row r="773" spans="8:18" x14ac:dyDescent="0.3">
      <c r="H773" s="167"/>
      <c r="I773" s="167"/>
      <c r="J773" s="167"/>
      <c r="K773" s="167">
        <f>726-K772-K771-K770</f>
        <v>116</v>
      </c>
      <c r="L773" s="167">
        <f>720-L772-L771-L770</f>
        <v>86</v>
      </c>
      <c r="M773" s="167">
        <f>724-M772-M771-M770</f>
        <v>72</v>
      </c>
      <c r="N773" s="167">
        <f>720-N772-N771-N770</f>
        <v>207</v>
      </c>
      <c r="O773" s="167">
        <f>+O774-O772-O771-O770</f>
        <v>252</v>
      </c>
      <c r="P773" s="167">
        <f>+P774-P772-P771-P770</f>
        <v>252</v>
      </c>
      <c r="Q773" s="165"/>
      <c r="R773" s="166" t="s">
        <v>390</v>
      </c>
    </row>
    <row r="774" spans="8:18" x14ac:dyDescent="0.3">
      <c r="H774" s="169">
        <f t="shared" ref="H774:N774" si="167">SUM(H770:H773)</f>
        <v>0</v>
      </c>
      <c r="I774" s="169">
        <f t="shared" si="167"/>
        <v>0</v>
      </c>
      <c r="J774" s="169">
        <f t="shared" si="167"/>
        <v>0</v>
      </c>
      <c r="K774" s="169">
        <f t="shared" si="167"/>
        <v>726</v>
      </c>
      <c r="L774" s="169">
        <f t="shared" si="167"/>
        <v>720</v>
      </c>
      <c r="M774" s="169">
        <f t="shared" si="167"/>
        <v>724</v>
      </c>
      <c r="N774" s="169">
        <f t="shared" si="167"/>
        <v>720</v>
      </c>
      <c r="O774" s="168">
        <v>702</v>
      </c>
      <c r="P774" s="168">
        <v>702</v>
      </c>
      <c r="Q774" s="165"/>
      <c r="R774" s="166" t="s">
        <v>469</v>
      </c>
    </row>
    <row r="775" spans="8:18" x14ac:dyDescent="0.3">
      <c r="H775" s="183">
        <v>3570</v>
      </c>
      <c r="I775" s="183">
        <v>3908</v>
      </c>
      <c r="J775" s="183">
        <v>4205</v>
      </c>
      <c r="K775" s="183">
        <v>4530</v>
      </c>
      <c r="L775" s="183">
        <v>4894</v>
      </c>
      <c r="M775" s="183">
        <v>5215</v>
      </c>
      <c r="N775" s="183">
        <v>5685</v>
      </c>
      <c r="O775" s="183">
        <v>6280</v>
      </c>
      <c r="P775" s="183">
        <v>6280</v>
      </c>
      <c r="Q775" s="165"/>
      <c r="R775" s="166" t="s">
        <v>470</v>
      </c>
    </row>
    <row r="776" spans="8:18" x14ac:dyDescent="0.3">
      <c r="H776" s="164">
        <v>3916</v>
      </c>
      <c r="I776" s="164">
        <v>4257</v>
      </c>
      <c r="J776" s="164">
        <v>4645</v>
      </c>
      <c r="K776" s="164">
        <v>5017</v>
      </c>
      <c r="L776" s="164">
        <v>5336</v>
      </c>
      <c r="M776" s="164">
        <v>5687</v>
      </c>
      <c r="N776" s="164">
        <v>5919</v>
      </c>
      <c r="O776" s="164">
        <v>6020</v>
      </c>
      <c r="P776" s="164">
        <v>6020</v>
      </c>
      <c r="Q776" s="165"/>
      <c r="R776" s="166" t="s">
        <v>471</v>
      </c>
    </row>
    <row r="777" spans="8:18" x14ac:dyDescent="0.3">
      <c r="H777" s="164">
        <v>641</v>
      </c>
      <c r="I777" s="164">
        <v>667</v>
      </c>
      <c r="J777" s="164">
        <v>692</v>
      </c>
      <c r="K777" s="164">
        <v>721</v>
      </c>
      <c r="L777" s="164">
        <v>758</v>
      </c>
      <c r="M777" s="164">
        <v>810</v>
      </c>
      <c r="N777" s="164">
        <v>828</v>
      </c>
      <c r="O777" s="164">
        <v>834</v>
      </c>
      <c r="P777" s="164">
        <v>834</v>
      </c>
      <c r="Q777" s="165"/>
      <c r="R777" s="166" t="s">
        <v>472</v>
      </c>
    </row>
    <row r="778" spans="8:18" x14ac:dyDescent="0.3">
      <c r="H778" s="169">
        <f t="shared" ref="H778:P778" si="168">SUM(H775:H777)</f>
        <v>8127</v>
      </c>
      <c r="I778" s="169">
        <f t="shared" si="168"/>
        <v>8832</v>
      </c>
      <c r="J778" s="169">
        <f t="shared" si="168"/>
        <v>9542</v>
      </c>
      <c r="K778" s="169">
        <f t="shared" si="168"/>
        <v>10268</v>
      </c>
      <c r="L778" s="169">
        <f t="shared" si="168"/>
        <v>10988</v>
      </c>
      <c r="M778" s="169">
        <f t="shared" si="168"/>
        <v>11712</v>
      </c>
      <c r="N778" s="169">
        <f t="shared" si="168"/>
        <v>12432</v>
      </c>
      <c r="O778" s="169">
        <f t="shared" si="168"/>
        <v>13134</v>
      </c>
      <c r="P778" s="169">
        <f t="shared" si="168"/>
        <v>13134</v>
      </c>
      <c r="Q778" s="165"/>
      <c r="R778" s="166" t="s">
        <v>461</v>
      </c>
    </row>
    <row r="779" spans="8:18" x14ac:dyDescent="0.3">
      <c r="H779" s="184"/>
      <c r="I779" s="184">
        <f>(I778-H778)/H778</f>
        <v>8.674787744555186E-2</v>
      </c>
      <c r="J779" s="184">
        <f>(J778-I778)/I778</f>
        <v>8.0389492753623185E-2</v>
      </c>
      <c r="K779" s="184">
        <f>(K778-J778)/J778</f>
        <v>7.6084678264514774E-2</v>
      </c>
      <c r="L779" s="184">
        <f>(L778-K778)/K778</f>
        <v>7.0120763537202965E-2</v>
      </c>
      <c r="M779" s="184">
        <f>(M778-L778)/L778</f>
        <v>6.5890061885693491E-2</v>
      </c>
      <c r="N779" s="184">
        <f>+N774/M778</f>
        <v>6.1475409836065573E-2</v>
      </c>
      <c r="O779" s="184">
        <f>+O774/N778</f>
        <v>5.6467181467181465E-2</v>
      </c>
      <c r="P779" s="184">
        <f>+P774/O778</f>
        <v>5.3449063499314754E-2</v>
      </c>
      <c r="Q779" s="185"/>
      <c r="R779" s="186" t="s">
        <v>473</v>
      </c>
    </row>
    <row r="780" spans="8:18" x14ac:dyDescent="0.3">
      <c r="H780" s="158" t="s">
        <v>474</v>
      </c>
      <c r="I780" s="158"/>
      <c r="J780" s="158"/>
      <c r="K780" s="158"/>
      <c r="L780" s="158"/>
      <c r="M780" s="158"/>
      <c r="N780" s="158"/>
      <c r="O780" s="158"/>
      <c r="P780" s="159"/>
      <c r="Q780" s="177"/>
      <c r="R780" s="160"/>
    </row>
    <row r="781" spans="8:18" x14ac:dyDescent="0.3">
      <c r="H781" s="183">
        <v>6986</v>
      </c>
      <c r="I781" s="183">
        <v>7597</v>
      </c>
      <c r="J781" s="183">
        <v>8210</v>
      </c>
      <c r="K781" s="183">
        <v>8814</v>
      </c>
      <c r="L781" s="183">
        <v>9414</v>
      </c>
      <c r="M781" s="183">
        <v>9998</v>
      </c>
      <c r="N781" s="183">
        <f>+N778*0.85</f>
        <v>10567.199999999999</v>
      </c>
      <c r="O781" s="183">
        <f>+O778*0.85</f>
        <v>11163.9</v>
      </c>
      <c r="P781" s="183">
        <f>+P778*0.85</f>
        <v>11163.9</v>
      </c>
      <c r="Q781" s="177"/>
      <c r="R781" s="187" t="s">
        <v>475</v>
      </c>
    </row>
    <row r="782" spans="8:18" x14ac:dyDescent="0.3">
      <c r="H782" s="164">
        <v>1141</v>
      </c>
      <c r="I782" s="164">
        <v>1235</v>
      </c>
      <c r="J782" s="164">
        <v>1332</v>
      </c>
      <c r="K782" s="164">
        <v>1454</v>
      </c>
      <c r="L782" s="164">
        <v>1574</v>
      </c>
      <c r="M782" s="164">
        <v>1714</v>
      </c>
      <c r="N782" s="164">
        <f>+N778*0.15</f>
        <v>1864.8</v>
      </c>
      <c r="O782" s="164">
        <f>+O778-O781</f>
        <v>1970.1000000000004</v>
      </c>
      <c r="P782" s="164">
        <f>+P778-P781</f>
        <v>1970.1000000000004</v>
      </c>
      <c r="Q782" s="177"/>
      <c r="R782" s="187" t="s">
        <v>476</v>
      </c>
    </row>
    <row r="783" spans="8:18" x14ac:dyDescent="0.3">
      <c r="H783" s="169">
        <f t="shared" ref="H783:O783" si="169">SUM(H781:H782)</f>
        <v>8127</v>
      </c>
      <c r="I783" s="169">
        <f t="shared" si="169"/>
        <v>8832</v>
      </c>
      <c r="J783" s="169">
        <f t="shared" si="169"/>
        <v>9542</v>
      </c>
      <c r="K783" s="169">
        <f t="shared" si="169"/>
        <v>10268</v>
      </c>
      <c r="L783" s="169">
        <f t="shared" si="169"/>
        <v>10988</v>
      </c>
      <c r="M783" s="169">
        <f t="shared" si="169"/>
        <v>11712</v>
      </c>
      <c r="N783" s="169">
        <f t="shared" si="169"/>
        <v>12431.999999999998</v>
      </c>
      <c r="O783" s="169">
        <f t="shared" si="169"/>
        <v>13134</v>
      </c>
      <c r="P783" s="169">
        <f t="shared" ref="P783" si="170">SUM(P781:P782)</f>
        <v>13134</v>
      </c>
      <c r="Q783" s="177"/>
      <c r="R783" s="187" t="s">
        <v>461</v>
      </c>
    </row>
    <row r="784" spans="8:18" x14ac:dyDescent="0.3">
      <c r="H784" s="188">
        <f t="shared" ref="H784:N784" si="171">+H731/H783</f>
        <v>28.177187153931339</v>
      </c>
      <c r="I784" s="188">
        <f t="shared" si="171"/>
        <v>28.278759057971016</v>
      </c>
      <c r="J784" s="188">
        <f t="shared" si="171"/>
        <v>29.16013414378537</v>
      </c>
      <c r="K784" s="188">
        <f t="shared" si="171"/>
        <v>29.468640436306973</v>
      </c>
      <c r="L784" s="188">
        <f t="shared" si="171"/>
        <v>30.504823443756827</v>
      </c>
      <c r="M784" s="188">
        <f t="shared" si="171"/>
        <v>30.82599043715847</v>
      </c>
      <c r="N784" s="188">
        <f t="shared" si="171"/>
        <v>24.187982625482629</v>
      </c>
      <c r="O784" s="188">
        <f>+O731/O783</f>
        <v>22.097456981879091</v>
      </c>
      <c r="P784" s="188">
        <f>+P731/P783</f>
        <v>0</v>
      </c>
      <c r="Q784" s="177"/>
      <c r="R784" s="187" t="s">
        <v>477</v>
      </c>
    </row>
    <row r="785" spans="8:18" x14ac:dyDescent="0.3">
      <c r="H785" s="189"/>
      <c r="I785" s="189"/>
      <c r="J785" s="189"/>
      <c r="K785" s="189"/>
      <c r="L785" s="189"/>
      <c r="M785" s="189"/>
      <c r="N785" s="189"/>
      <c r="O785" s="161"/>
      <c r="P785" s="161"/>
      <c r="Q785" s="177"/>
      <c r="R785" s="166"/>
    </row>
    <row r="786" spans="8:18" x14ac:dyDescent="0.3">
      <c r="H786" s="160"/>
      <c r="I786" s="171"/>
      <c r="J786" s="171"/>
      <c r="K786" s="158" t="s">
        <v>478</v>
      </c>
      <c r="L786" s="158"/>
      <c r="M786" s="158"/>
      <c r="N786" s="158"/>
      <c r="O786" s="158"/>
      <c r="P786" s="159"/>
      <c r="Q786" s="172"/>
      <c r="R786" s="160"/>
    </row>
    <row r="787" spans="8:18" x14ac:dyDescent="0.3">
      <c r="H787" s="186"/>
      <c r="I787" s="186"/>
      <c r="J787" s="186"/>
      <c r="K787" s="178">
        <v>0.70599999999999996</v>
      </c>
      <c r="L787" s="178">
        <v>0.70099999999999996</v>
      </c>
      <c r="M787" s="178">
        <v>0.71199999999999997</v>
      </c>
      <c r="N787" s="178">
        <v>0.71399999999999997</v>
      </c>
      <c r="O787" s="178">
        <v>0.73699999999999999</v>
      </c>
      <c r="P787" s="178">
        <v>0.73699999999999999</v>
      </c>
      <c r="Q787" s="185"/>
      <c r="R787" s="186" t="s">
        <v>479</v>
      </c>
    </row>
    <row r="788" spans="8:18" x14ac:dyDescent="0.3">
      <c r="H788" s="186"/>
      <c r="I788" s="186"/>
      <c r="J788" s="186"/>
      <c r="K788" s="180">
        <v>0.29399999999999998</v>
      </c>
      <c r="L788" s="180">
        <f>1-L787</f>
        <v>0.29900000000000004</v>
      </c>
      <c r="M788" s="180">
        <v>0.28799999999999998</v>
      </c>
      <c r="N788" s="180">
        <v>0.28599999999999998</v>
      </c>
      <c r="O788" s="180">
        <f>1-O787</f>
        <v>0.26300000000000001</v>
      </c>
      <c r="P788" s="180">
        <f>1-P787</f>
        <v>0.26300000000000001</v>
      </c>
      <c r="Q788" s="185"/>
      <c r="R788" s="186" t="s">
        <v>460</v>
      </c>
    </row>
    <row r="789" spans="8:18" x14ac:dyDescent="0.3">
      <c r="H789" s="186"/>
      <c r="I789" s="186"/>
      <c r="J789" s="186"/>
      <c r="K789" s="186"/>
      <c r="L789" s="186"/>
      <c r="M789" s="189"/>
      <c r="N789" s="186"/>
      <c r="O789" s="161"/>
      <c r="P789" s="161"/>
      <c r="Q789" s="185"/>
      <c r="R789" s="186"/>
    </row>
    <row r="790" spans="8:18" x14ac:dyDescent="0.3">
      <c r="H790" s="190" t="s">
        <v>480</v>
      </c>
      <c r="I790" s="190"/>
      <c r="J790" s="190"/>
      <c r="K790" s="190"/>
      <c r="L790" s="190"/>
      <c r="M790" s="190"/>
      <c r="N790" s="190"/>
      <c r="O790" s="190"/>
      <c r="P790" s="191"/>
      <c r="Q790" s="185"/>
      <c r="R790" s="186"/>
    </row>
    <row r="791" spans="8:18" x14ac:dyDescent="0.3">
      <c r="H791" s="192" t="s">
        <v>481</v>
      </c>
      <c r="I791" s="192"/>
      <c r="J791" s="192"/>
      <c r="K791" s="192"/>
      <c r="L791" s="192"/>
      <c r="M791" s="192"/>
      <c r="N791" s="192"/>
      <c r="O791" s="192"/>
      <c r="P791" s="193"/>
      <c r="Q791" s="185"/>
      <c r="R791" s="186"/>
    </row>
    <row r="792" spans="8:18" x14ac:dyDescent="0.3">
      <c r="H792" s="178"/>
      <c r="I792" s="178"/>
      <c r="J792" s="178"/>
      <c r="K792" s="178">
        <v>1.2E-2</v>
      </c>
      <c r="L792" s="178">
        <v>5.6000000000000001E-2</v>
      </c>
      <c r="M792" s="178">
        <v>3.1E-2</v>
      </c>
      <c r="N792" s="178">
        <v>-0.04</v>
      </c>
      <c r="O792" s="178">
        <v>-0.17100000000000001</v>
      </c>
      <c r="P792" s="178">
        <v>-0.17100000000000001</v>
      </c>
      <c r="Q792" s="165"/>
      <c r="R792" s="166" t="s">
        <v>381</v>
      </c>
    </row>
    <row r="793" spans="8:18" x14ac:dyDescent="0.3">
      <c r="H793" s="178"/>
      <c r="I793" s="178"/>
      <c r="J793" s="178"/>
      <c r="K793" s="178">
        <v>-0.01</v>
      </c>
      <c r="L793" s="178">
        <v>3.9E-2</v>
      </c>
      <c r="M793" s="178">
        <v>3.6999999999999998E-2</v>
      </c>
      <c r="N793" s="178">
        <v>-0.20200000000000001</v>
      </c>
      <c r="O793" s="178">
        <v>2.1000000000000001E-2</v>
      </c>
      <c r="P793" s="178">
        <v>2.1000000000000001E-2</v>
      </c>
      <c r="Q793" s="165"/>
      <c r="R793" s="166" t="s">
        <v>382</v>
      </c>
    </row>
    <row r="794" spans="8:18" x14ac:dyDescent="0.3">
      <c r="H794" s="178"/>
      <c r="I794" s="178"/>
      <c r="J794" s="178"/>
      <c r="K794" s="178">
        <v>2.4E-2</v>
      </c>
      <c r="L794" s="178">
        <v>1.7999999999999999E-2</v>
      </c>
      <c r="M794" s="178">
        <v>0.02</v>
      </c>
      <c r="N794" s="178">
        <v>-0.14299999999999999</v>
      </c>
      <c r="O794" s="178">
        <v>-9.1999999999999998E-2</v>
      </c>
      <c r="P794" s="178">
        <v>-9.1999999999999998E-2</v>
      </c>
      <c r="Q794" s="165"/>
      <c r="R794" s="166" t="s">
        <v>383</v>
      </c>
    </row>
    <row r="795" spans="8:18" x14ac:dyDescent="0.3">
      <c r="H795" s="180"/>
      <c r="I795" s="180"/>
      <c r="J795" s="180"/>
      <c r="K795" s="180">
        <f t="shared" ref="K795:P795" si="172">(K796*4)-K794-K793-K792</f>
        <v>3.8000000000000006E-2</v>
      </c>
      <c r="L795" s="180">
        <f t="shared" si="172"/>
        <v>1.5000000000000006E-2</v>
      </c>
      <c r="M795" s="180">
        <f t="shared" si="172"/>
        <v>-1.9999999999999997E-2</v>
      </c>
      <c r="N795" s="180">
        <f t="shared" si="172"/>
        <v>-0.19499999999999992</v>
      </c>
      <c r="O795" s="180">
        <f t="shared" si="172"/>
        <v>-2.5999999999999995E-2</v>
      </c>
      <c r="P795" s="180">
        <f t="shared" si="172"/>
        <v>-2.5999999999999995E-2</v>
      </c>
      <c r="Q795" s="165"/>
      <c r="R795" s="166" t="s">
        <v>390</v>
      </c>
    </row>
    <row r="796" spans="8:18" x14ac:dyDescent="0.3">
      <c r="H796" s="194">
        <v>-2.5999999999999999E-2</v>
      </c>
      <c r="I796" s="194">
        <v>8.9999999999999993E-3</v>
      </c>
      <c r="J796" s="194">
        <v>2.4E-2</v>
      </c>
      <c r="K796" s="194">
        <v>1.6E-2</v>
      </c>
      <c r="L796" s="194">
        <v>3.2000000000000001E-2</v>
      </c>
      <c r="M796" s="194">
        <v>1.7000000000000001E-2</v>
      </c>
      <c r="N796" s="195">
        <v>-0.14499999999999999</v>
      </c>
      <c r="O796" s="195">
        <v>-6.7000000000000004E-2</v>
      </c>
      <c r="P796" s="195">
        <v>-6.7000000000000004E-2</v>
      </c>
      <c r="Q796" s="165"/>
      <c r="R796" s="166" t="s">
        <v>469</v>
      </c>
    </row>
    <row r="797" spans="8:18" x14ac:dyDescent="0.3">
      <c r="H797" s="192" t="s">
        <v>482</v>
      </c>
      <c r="I797" s="192"/>
      <c r="J797" s="192"/>
      <c r="K797" s="192"/>
      <c r="L797" s="192"/>
      <c r="M797" s="192"/>
      <c r="N797" s="192"/>
      <c r="O797" s="192"/>
      <c r="P797" s="193"/>
      <c r="Q797" s="185"/>
      <c r="R797" s="186"/>
    </row>
    <row r="798" spans="8:18" x14ac:dyDescent="0.3">
      <c r="H798" s="164"/>
      <c r="I798" s="164"/>
      <c r="J798" s="164"/>
      <c r="K798" s="164">
        <v>77426</v>
      </c>
      <c r="L798" s="164">
        <v>81226</v>
      </c>
      <c r="M798" s="164">
        <v>82380</v>
      </c>
      <c r="N798" s="164">
        <v>78872</v>
      </c>
      <c r="O798" s="164">
        <v>65024</v>
      </c>
      <c r="P798" s="164">
        <v>65024</v>
      </c>
      <c r="Q798" s="165">
        <f>+O798/N798-1</f>
        <v>-0.17557561618825435</v>
      </c>
      <c r="R798" s="166" t="s">
        <v>381</v>
      </c>
    </row>
    <row r="799" spans="8:18" x14ac:dyDescent="0.3">
      <c r="H799" s="164"/>
      <c r="I799" s="164"/>
      <c r="J799" s="164"/>
      <c r="K799" s="164">
        <v>79613</v>
      </c>
      <c r="L799" s="164">
        <v>82036</v>
      </c>
      <c r="M799" s="164">
        <v>83725</v>
      </c>
      <c r="N799" s="164">
        <v>66950</v>
      </c>
      <c r="O799" s="164">
        <v>67767</v>
      </c>
      <c r="P799" s="164">
        <v>67767</v>
      </c>
      <c r="Q799" s="165">
        <f>+O799/N799-1</f>
        <v>1.2203136669156178E-2</v>
      </c>
      <c r="R799" s="166" t="s">
        <v>382</v>
      </c>
    </row>
    <row r="800" spans="8:18" x14ac:dyDescent="0.3">
      <c r="H800" s="164"/>
      <c r="I800" s="164"/>
      <c r="J800" s="164"/>
      <c r="K800" s="164">
        <v>79472</v>
      </c>
      <c r="L800" s="164">
        <v>79772</v>
      </c>
      <c r="M800" s="164">
        <v>80714</v>
      </c>
      <c r="N800" s="164">
        <v>69068</v>
      </c>
      <c r="O800" s="164">
        <v>62281</v>
      </c>
      <c r="P800" s="164">
        <v>62281</v>
      </c>
      <c r="Q800" s="165">
        <f>+O800/N800-1</f>
        <v>-9.8265477500434351E-2</v>
      </c>
      <c r="R800" s="166" t="s">
        <v>383</v>
      </c>
    </row>
    <row r="801" spans="8:18" x14ac:dyDescent="0.3">
      <c r="H801" s="167"/>
      <c r="I801" s="167"/>
      <c r="J801" s="167"/>
      <c r="K801" s="167">
        <f t="shared" ref="K801:P801" si="173">(K802*4)-K800-K799-K798</f>
        <v>82633</v>
      </c>
      <c r="L801" s="167">
        <f t="shared" si="173"/>
        <v>84118</v>
      </c>
      <c r="M801" s="167">
        <f t="shared" si="173"/>
        <v>84893</v>
      </c>
      <c r="N801" s="167">
        <f t="shared" si="173"/>
        <v>68514</v>
      </c>
      <c r="O801" s="167">
        <f t="shared" si="173"/>
        <v>68640</v>
      </c>
      <c r="P801" s="167">
        <f t="shared" si="173"/>
        <v>68640</v>
      </c>
      <c r="Q801" s="165">
        <f>+O801/N801-1</f>
        <v>1.839040196164321E-3</v>
      </c>
      <c r="R801" s="166" t="s">
        <v>390</v>
      </c>
    </row>
    <row r="802" spans="8:18" x14ac:dyDescent="0.3">
      <c r="H802" s="196"/>
      <c r="I802" s="197"/>
      <c r="J802" s="197">
        <v>78706</v>
      </c>
      <c r="K802" s="198">
        <v>79786</v>
      </c>
      <c r="L802" s="198">
        <v>81788</v>
      </c>
      <c r="M802" s="198">
        <v>82928</v>
      </c>
      <c r="N802" s="199">
        <v>70851</v>
      </c>
      <c r="O802" s="199">
        <v>65928</v>
      </c>
      <c r="P802" s="199">
        <v>65928</v>
      </c>
      <c r="Q802" s="165">
        <f>+O802/N802-1</f>
        <v>-6.9483846381843573E-2</v>
      </c>
      <c r="R802" s="166" t="s">
        <v>469</v>
      </c>
    </row>
    <row r="803" spans="8:18" x14ac:dyDescent="0.3">
      <c r="H803" s="192" t="s">
        <v>483</v>
      </c>
      <c r="I803" s="192"/>
      <c r="J803" s="192"/>
      <c r="K803" s="192"/>
      <c r="L803" s="192"/>
      <c r="M803" s="192"/>
      <c r="N803" s="192"/>
      <c r="O803" s="192"/>
      <c r="P803" s="193"/>
      <c r="Q803" s="185"/>
      <c r="R803" s="186"/>
    </row>
    <row r="804" spans="8:18" x14ac:dyDescent="0.3">
      <c r="H804" s="164"/>
      <c r="I804" s="164"/>
      <c r="J804" s="164"/>
      <c r="K804" s="164">
        <v>66</v>
      </c>
      <c r="L804" s="164">
        <v>69</v>
      </c>
      <c r="M804" s="164">
        <v>69</v>
      </c>
      <c r="N804" s="164">
        <v>70</v>
      </c>
      <c r="O804" s="164">
        <v>77</v>
      </c>
      <c r="P804" s="164">
        <v>77</v>
      </c>
      <c r="Q804" s="165">
        <f>+O804/N804-1</f>
        <v>0.10000000000000009</v>
      </c>
      <c r="R804" s="166" t="s">
        <v>381</v>
      </c>
    </row>
    <row r="805" spans="8:18" x14ac:dyDescent="0.3">
      <c r="H805" s="164"/>
      <c r="I805" s="164"/>
      <c r="J805" s="164"/>
      <c r="K805" s="164">
        <v>67</v>
      </c>
      <c r="L805" s="164">
        <v>69</v>
      </c>
      <c r="M805" s="164">
        <v>69</v>
      </c>
      <c r="N805" s="164">
        <v>79</v>
      </c>
      <c r="O805" s="164">
        <v>82</v>
      </c>
      <c r="P805" s="164">
        <v>82</v>
      </c>
      <c r="Q805" s="165">
        <f>+O805/N805-1</f>
        <v>3.7974683544303778E-2</v>
      </c>
      <c r="R805" s="166" t="s">
        <v>382</v>
      </c>
    </row>
    <row r="806" spans="8:18" x14ac:dyDescent="0.3">
      <c r="H806" s="164"/>
      <c r="I806" s="164"/>
      <c r="J806" s="164"/>
      <c r="K806" s="164">
        <v>67</v>
      </c>
      <c r="L806" s="164">
        <v>69</v>
      </c>
      <c r="M806" s="164">
        <v>70</v>
      </c>
      <c r="N806" s="164">
        <v>75</v>
      </c>
      <c r="O806" s="164">
        <v>85</v>
      </c>
      <c r="P806" s="164">
        <v>85</v>
      </c>
      <c r="Q806" s="165">
        <f>+O806/N806-1</f>
        <v>0.1333333333333333</v>
      </c>
      <c r="R806" s="166" t="s">
        <v>383</v>
      </c>
    </row>
    <row r="807" spans="8:18" x14ac:dyDescent="0.3">
      <c r="H807" s="167"/>
      <c r="I807" s="167"/>
      <c r="J807" s="167"/>
      <c r="K807" s="167">
        <f t="shared" ref="K807:P807" si="174">(K808*4)-K806-K805-K804</f>
        <v>68</v>
      </c>
      <c r="L807" s="167">
        <f t="shared" si="174"/>
        <v>69</v>
      </c>
      <c r="M807" s="167">
        <f t="shared" si="174"/>
        <v>72</v>
      </c>
      <c r="N807" s="167">
        <f t="shared" si="174"/>
        <v>76</v>
      </c>
      <c r="O807" s="167">
        <f t="shared" si="174"/>
        <v>84</v>
      </c>
      <c r="P807" s="167">
        <f t="shared" si="174"/>
        <v>84</v>
      </c>
      <c r="Q807" s="165">
        <f>+O807/N807-1</f>
        <v>0.10526315789473695</v>
      </c>
      <c r="R807" s="166" t="s">
        <v>390</v>
      </c>
    </row>
    <row r="808" spans="8:18" x14ac:dyDescent="0.3">
      <c r="H808" s="196"/>
      <c r="I808" s="197"/>
      <c r="J808" s="197">
        <v>65</v>
      </c>
      <c r="K808" s="198">
        <v>67</v>
      </c>
      <c r="L808" s="198">
        <v>69</v>
      </c>
      <c r="M808" s="198">
        <v>70</v>
      </c>
      <c r="N808" s="198">
        <v>75</v>
      </c>
      <c r="O808" s="198">
        <v>82</v>
      </c>
      <c r="P808" s="198">
        <v>82</v>
      </c>
      <c r="Q808" s="165">
        <f>+O808/N808-1</f>
        <v>9.3333333333333268E-2</v>
      </c>
      <c r="R808" s="166" t="s">
        <v>469</v>
      </c>
    </row>
    <row r="809" spans="8:18" x14ac:dyDescent="0.3">
      <c r="H809" s="192" t="s">
        <v>484</v>
      </c>
      <c r="I809" s="192"/>
      <c r="J809" s="192"/>
      <c r="K809" s="192"/>
      <c r="L809" s="192"/>
      <c r="M809" s="192"/>
      <c r="N809" s="192"/>
      <c r="O809" s="192"/>
      <c r="P809" s="193"/>
      <c r="Q809" s="185"/>
      <c r="R809" s="186"/>
    </row>
    <row r="810" spans="8:18" x14ac:dyDescent="0.3">
      <c r="H810" s="164"/>
      <c r="I810" s="164"/>
      <c r="J810" s="164"/>
      <c r="K810" s="164">
        <v>1175</v>
      </c>
      <c r="L810" s="164">
        <v>1183</v>
      </c>
      <c r="M810" s="164">
        <v>1199</v>
      </c>
      <c r="N810" s="164">
        <v>1122</v>
      </c>
      <c r="O810" s="164">
        <v>845</v>
      </c>
      <c r="P810" s="164">
        <v>845</v>
      </c>
      <c r="Q810" s="165">
        <f>+O810/N810-1</f>
        <v>-0.24688057040998213</v>
      </c>
      <c r="R810" s="166" t="s">
        <v>381</v>
      </c>
    </row>
    <row r="811" spans="8:18" x14ac:dyDescent="0.3">
      <c r="H811" s="164"/>
      <c r="I811" s="164"/>
      <c r="J811" s="164"/>
      <c r="K811" s="164">
        <v>1194</v>
      </c>
      <c r="L811" s="164">
        <v>1186</v>
      </c>
      <c r="M811" s="164">
        <v>1223</v>
      </c>
      <c r="N811" s="164">
        <v>841</v>
      </c>
      <c r="O811" s="164">
        <v>823</v>
      </c>
      <c r="P811" s="164">
        <v>823</v>
      </c>
      <c r="Q811" s="165">
        <f>+O811/N811-1</f>
        <v>-2.1403091557669396E-2</v>
      </c>
      <c r="R811" s="166" t="s">
        <v>382</v>
      </c>
    </row>
    <row r="812" spans="8:18" x14ac:dyDescent="0.3">
      <c r="H812" s="164"/>
      <c r="I812" s="164"/>
      <c r="J812" s="164"/>
      <c r="K812" s="164">
        <v>1178</v>
      </c>
      <c r="L812" s="164">
        <v>1156</v>
      </c>
      <c r="M812" s="164">
        <v>1153</v>
      </c>
      <c r="N812" s="164">
        <v>917</v>
      </c>
      <c r="O812" s="164">
        <v>730</v>
      </c>
      <c r="P812" s="164">
        <v>730</v>
      </c>
      <c r="Q812" s="165">
        <f>+O812/N812-1</f>
        <v>-0.20392584514721923</v>
      </c>
      <c r="R812" s="166" t="s">
        <v>383</v>
      </c>
    </row>
    <row r="813" spans="8:18" x14ac:dyDescent="0.3">
      <c r="H813" s="167"/>
      <c r="I813" s="167"/>
      <c r="J813" s="167"/>
      <c r="K813" s="167">
        <f t="shared" ref="K813:P813" si="175">(K814*4)-K812-K811-K810</f>
        <v>1189</v>
      </c>
      <c r="L813" s="167">
        <f t="shared" si="175"/>
        <v>1215</v>
      </c>
      <c r="M813" s="167">
        <f t="shared" si="175"/>
        <v>1173</v>
      </c>
      <c r="N813" s="167">
        <f t="shared" si="175"/>
        <v>916</v>
      </c>
      <c r="O813" s="167">
        <f t="shared" si="175"/>
        <v>822</v>
      </c>
      <c r="P813" s="167">
        <f t="shared" si="175"/>
        <v>822</v>
      </c>
      <c r="Q813" s="165">
        <f>+O813/N813-1</f>
        <v>-0.1026200873362445</v>
      </c>
      <c r="R813" s="166" t="s">
        <v>390</v>
      </c>
    </row>
    <row r="814" spans="8:18" x14ac:dyDescent="0.3">
      <c r="H814" s="196"/>
      <c r="I814" s="197"/>
      <c r="J814" s="197">
        <v>1216</v>
      </c>
      <c r="K814" s="199">
        <v>1184</v>
      </c>
      <c r="L814" s="198">
        <v>1185</v>
      </c>
      <c r="M814" s="198">
        <v>1187</v>
      </c>
      <c r="N814" s="199">
        <v>949</v>
      </c>
      <c r="O814" s="199">
        <v>805</v>
      </c>
      <c r="P814" s="199">
        <v>805</v>
      </c>
      <c r="Q814" s="165">
        <f>+O814/N814-1</f>
        <v>-0.15173867228661753</v>
      </c>
      <c r="R814" s="200" t="s">
        <v>485</v>
      </c>
    </row>
    <row r="815" spans="8:18" x14ac:dyDescent="0.3">
      <c r="H815" s="192" t="s">
        <v>486</v>
      </c>
      <c r="I815" s="192"/>
      <c r="J815" s="192"/>
      <c r="K815" s="192"/>
      <c r="L815" s="192"/>
      <c r="M815" s="192"/>
      <c r="N815" s="192"/>
      <c r="O815" s="192"/>
      <c r="P815" s="193"/>
      <c r="Q815" s="165"/>
      <c r="R815" s="186"/>
    </row>
    <row r="816" spans="8:18" x14ac:dyDescent="0.3">
      <c r="H816" s="178"/>
      <c r="I816" s="178"/>
      <c r="J816" s="178">
        <v>0.28399999999999997</v>
      </c>
      <c r="K816" s="178">
        <v>0.28000000000000003</v>
      </c>
      <c r="L816" s="178">
        <v>0.27500000000000002</v>
      </c>
      <c r="M816" s="178">
        <v>0.27900000000000003</v>
      </c>
      <c r="N816" s="178">
        <v>0.28000000000000003</v>
      </c>
      <c r="O816" s="178">
        <v>0.27400000000000002</v>
      </c>
      <c r="P816" s="178">
        <v>0.27400000000000002</v>
      </c>
      <c r="Q816" s="165"/>
      <c r="R816" s="166" t="s">
        <v>381</v>
      </c>
    </row>
    <row r="817" spans="8:18" x14ac:dyDescent="0.3">
      <c r="H817" s="178"/>
      <c r="I817" s="178"/>
      <c r="J817" s="178">
        <v>0.28499999999999998</v>
      </c>
      <c r="K817" s="178">
        <v>0.28299999999999997</v>
      </c>
      <c r="L817" s="178">
        <v>0.27700000000000002</v>
      </c>
      <c r="M817" s="178">
        <v>0.28199999999999997</v>
      </c>
      <c r="N817" s="178">
        <v>0.27600000000000002</v>
      </c>
      <c r="O817" s="178">
        <v>0.27700000000000002</v>
      </c>
      <c r="P817" s="178">
        <v>0.27700000000000002</v>
      </c>
      <c r="Q817" s="165"/>
      <c r="R817" s="166" t="s">
        <v>382</v>
      </c>
    </row>
    <row r="818" spans="8:18" x14ac:dyDescent="0.3">
      <c r="H818" s="178"/>
      <c r="I818" s="178"/>
      <c r="J818" s="178">
        <v>0.28000000000000003</v>
      </c>
      <c r="K818" s="178">
        <v>0.27900000000000003</v>
      </c>
      <c r="L818" s="178">
        <v>0.27600000000000002</v>
      </c>
      <c r="M818" s="178">
        <v>0.27900000000000003</v>
      </c>
      <c r="N818" s="178">
        <v>0.27700000000000002</v>
      </c>
      <c r="O818" s="178">
        <v>0.27400000000000002</v>
      </c>
      <c r="P818" s="178">
        <v>0.27400000000000002</v>
      </c>
      <c r="Q818" s="165"/>
      <c r="R818" s="166" t="s">
        <v>383</v>
      </c>
    </row>
    <row r="819" spans="8:18" x14ac:dyDescent="0.3">
      <c r="H819" s="180"/>
      <c r="I819" s="180"/>
      <c r="J819" s="180">
        <f t="shared" ref="J819:P819" si="176">(J820*4)-J818-J817-J816</f>
        <v>0.28299999999999997</v>
      </c>
      <c r="K819" s="180">
        <f t="shared" si="176"/>
        <v>0.28200000000000003</v>
      </c>
      <c r="L819" s="180">
        <f t="shared" si="176"/>
        <v>0.28000000000000003</v>
      </c>
      <c r="M819" s="180">
        <f t="shared" si="176"/>
        <v>0.27600000000000013</v>
      </c>
      <c r="N819" s="180">
        <f t="shared" si="176"/>
        <v>0.27900000000000003</v>
      </c>
      <c r="O819" s="180">
        <f t="shared" si="176"/>
        <v>0.27100000000000002</v>
      </c>
      <c r="P819" s="180">
        <f t="shared" si="176"/>
        <v>0.27100000000000002</v>
      </c>
      <c r="Q819" s="165"/>
      <c r="R819" s="166" t="s">
        <v>390</v>
      </c>
    </row>
    <row r="820" spans="8:18" x14ac:dyDescent="0.3">
      <c r="H820" s="201"/>
      <c r="I820" s="202">
        <v>0.28000000000000003</v>
      </c>
      <c r="J820" s="202">
        <v>0.28299999999999997</v>
      </c>
      <c r="K820" s="203">
        <v>0.28100000000000003</v>
      </c>
      <c r="L820" s="203">
        <v>0.27700000000000002</v>
      </c>
      <c r="M820" s="204">
        <v>0.27900000000000003</v>
      </c>
      <c r="N820" s="203">
        <v>0.27800000000000002</v>
      </c>
      <c r="O820" s="203">
        <v>0.27400000000000002</v>
      </c>
      <c r="P820" s="203">
        <v>0.27400000000000002</v>
      </c>
      <c r="Q820" s="172"/>
      <c r="R820" s="200" t="s">
        <v>487</v>
      </c>
    </row>
    <row r="821" spans="8:18" x14ac:dyDescent="0.3">
      <c r="H821" s="160"/>
      <c r="I821" s="171"/>
      <c r="J821" s="171"/>
      <c r="K821" s="171"/>
      <c r="L821" s="171"/>
      <c r="M821" s="171"/>
      <c r="N821" s="171"/>
      <c r="O821" s="161"/>
      <c r="P821" s="161"/>
      <c r="Q821" s="177"/>
      <c r="R821" s="166"/>
    </row>
    <row r="822" spans="8:18" x14ac:dyDescent="0.3">
      <c r="H822" s="160"/>
      <c r="I822" s="160"/>
      <c r="J822" s="158" t="s">
        <v>488</v>
      </c>
      <c r="K822" s="158"/>
      <c r="L822" s="158"/>
      <c r="M822" s="158"/>
      <c r="N822" s="158"/>
      <c r="O822" s="158"/>
      <c r="P822" s="159"/>
      <c r="Q822" s="205"/>
      <c r="R822" s="160"/>
    </row>
    <row r="823" spans="8:18" x14ac:dyDescent="0.3">
      <c r="H823" s="206"/>
      <c r="I823" s="206"/>
      <c r="J823" s="207">
        <v>0.64</v>
      </c>
      <c r="K823" s="206">
        <v>0.65</v>
      </c>
      <c r="L823" s="206">
        <v>0.64</v>
      </c>
      <c r="M823" s="206">
        <v>0.64</v>
      </c>
      <c r="N823" s="208"/>
      <c r="O823" s="161"/>
      <c r="P823" s="161"/>
      <c r="Q823" s="205"/>
      <c r="R823" s="206" t="s">
        <v>456</v>
      </c>
    </row>
    <row r="824" spans="8:18" x14ac:dyDescent="0.3">
      <c r="H824" s="206"/>
      <c r="I824" s="206"/>
      <c r="J824" s="207">
        <v>0.1</v>
      </c>
      <c r="K824" s="206">
        <v>0.1</v>
      </c>
      <c r="L824" s="206">
        <v>0.09</v>
      </c>
      <c r="M824" s="206">
        <v>0.09</v>
      </c>
      <c r="N824" s="208"/>
      <c r="O824" s="161"/>
      <c r="P824" s="161"/>
      <c r="Q824" s="205"/>
      <c r="R824" s="206" t="s">
        <v>489</v>
      </c>
    </row>
    <row r="825" spans="8:18" x14ac:dyDescent="0.3">
      <c r="H825" s="206"/>
      <c r="I825" s="206"/>
      <c r="J825" s="209">
        <v>0.08</v>
      </c>
      <c r="K825" s="210">
        <v>0.08</v>
      </c>
      <c r="L825" s="210">
        <v>0.06</v>
      </c>
      <c r="M825" s="210">
        <v>0.06</v>
      </c>
      <c r="N825" s="211"/>
      <c r="O825" s="161"/>
      <c r="P825" s="161"/>
      <c r="Q825" s="161"/>
      <c r="R825" s="206" t="s">
        <v>490</v>
      </c>
    </row>
  </sheetData>
  <mergeCells count="77">
    <mergeCell ref="H797:O797"/>
    <mergeCell ref="H803:O803"/>
    <mergeCell ref="H809:O809"/>
    <mergeCell ref="H815:O815"/>
    <mergeCell ref="J822:O822"/>
    <mergeCell ref="H762:O762"/>
    <mergeCell ref="H769:O769"/>
    <mergeCell ref="H780:O780"/>
    <mergeCell ref="K786:O786"/>
    <mergeCell ref="H790:O790"/>
    <mergeCell ref="H791:O791"/>
    <mergeCell ref="H726:O726"/>
    <mergeCell ref="H737:O737"/>
    <mergeCell ref="H738:O738"/>
    <mergeCell ref="H744:O744"/>
    <mergeCell ref="H750:O750"/>
    <mergeCell ref="H756:O756"/>
    <mergeCell ref="B638:O638"/>
    <mergeCell ref="B641:O641"/>
    <mergeCell ref="B646:O646"/>
    <mergeCell ref="B662:O662"/>
    <mergeCell ref="B671:O671"/>
    <mergeCell ref="H725:O725"/>
    <mergeCell ref="B615:O615"/>
    <mergeCell ref="B620:O620"/>
    <mergeCell ref="B625:O625"/>
    <mergeCell ref="B630:O630"/>
    <mergeCell ref="B631:O631"/>
    <mergeCell ref="B635:O635"/>
    <mergeCell ref="B591:O591"/>
    <mergeCell ref="B592:O592"/>
    <mergeCell ref="B598:O598"/>
    <mergeCell ref="B604:O604"/>
    <mergeCell ref="B609:O609"/>
    <mergeCell ref="B610:O610"/>
    <mergeCell ref="B546:O546"/>
    <mergeCell ref="B554:O554"/>
    <mergeCell ref="B562:O562"/>
    <mergeCell ref="B569:O569"/>
    <mergeCell ref="B576:O576"/>
    <mergeCell ref="B583:O583"/>
    <mergeCell ref="B506:O506"/>
    <mergeCell ref="B514:O514"/>
    <mergeCell ref="B515:O515"/>
    <mergeCell ref="B523:O523"/>
    <mergeCell ref="B531:O531"/>
    <mergeCell ref="B539:O539"/>
    <mergeCell ref="B473:O473"/>
    <mergeCell ref="B479:O479"/>
    <mergeCell ref="B485:O485"/>
    <mergeCell ref="B491:O491"/>
    <mergeCell ref="B497:O497"/>
    <mergeCell ref="B498:O498"/>
    <mergeCell ref="B446:O446"/>
    <mergeCell ref="B447:O447"/>
    <mergeCell ref="B453:O453"/>
    <mergeCell ref="B459:O459"/>
    <mergeCell ref="B460:O460"/>
    <mergeCell ref="B467:O467"/>
    <mergeCell ref="B410:O410"/>
    <mergeCell ref="B416:O416"/>
    <mergeCell ref="B422:O422"/>
    <mergeCell ref="B428:O428"/>
    <mergeCell ref="B434:O434"/>
    <mergeCell ref="B440:O440"/>
    <mergeCell ref="B380:O380"/>
    <mergeCell ref="B386:O386"/>
    <mergeCell ref="B392:O392"/>
    <mergeCell ref="B398:O398"/>
    <mergeCell ref="B403:O403"/>
    <mergeCell ref="B404:O404"/>
    <mergeCell ref="B349:O349"/>
    <mergeCell ref="B350:O350"/>
    <mergeCell ref="B356:O356"/>
    <mergeCell ref="B362:O362"/>
    <mergeCell ref="B368:O368"/>
    <mergeCell ref="B374:O374"/>
  </mergeCells>
  <conditionalFormatting sqref="S524:S527 S532:S535 S563:S566 S537 S589 S516:S519 S521 S568 S584:S587 R497:S498 B562 B497 S545 C351:M355 C357:M361 C363:M367 C369:M373 C375:M379 C381:M385 C391:M391 C397:M397 S458 S461:S465 B603 N357:N359 N363:N365 N369:N371 N375:N377 N381:N383 B387:N389 B390:M390 B393:N395 B396:M396 B399:N401 B405:N407 B408:M408 B411:N413 B414:M414 B417:N419 B420:M420 B423:N425 B426:M426 B429:N431 B432:M432 B433:N433 B435:N437 B438:M438 B441:N443 B444:M444 B448:N450 B451:M451 B454:N456 B457:M457 B504:N504 B568 B597 B621:N624 B552:N552 B560:N560 B575:N575 B589:N589 R641 B641 R583:S583 B583 R576:S576 B576 R554:S554 B554 B537 R467:S467 B467 R459:S460 B459:B460 B453 B446:B447 B440 B434 B422 B416 B410 B402:M402 B403:B404 B398 B392 B386 B380:B384 B374:B378 B368:B372 B362:B366 B356:B360 B349:B350 B539">
    <cfRule type="cellIs" dxfId="2043" priority="2042" operator="lessThan">
      <formula>0</formula>
    </cfRule>
  </conditionalFormatting>
  <conditionalFormatting sqref="R583">
    <cfRule type="cellIs" dxfId="2042" priority="2037" operator="lessThan">
      <formula>0</formula>
    </cfRule>
  </conditionalFormatting>
  <conditionalFormatting sqref="B348:N348">
    <cfRule type="cellIs" dxfId="2041" priority="2036" operator="lessThan">
      <formula>0</formula>
    </cfRule>
  </conditionalFormatting>
  <conditionalFormatting sqref="R514:R515">
    <cfRule type="cellIs" dxfId="2040" priority="2038" operator="lessThan">
      <formula>0</formula>
    </cfRule>
  </conditionalFormatting>
  <conditionalFormatting sqref="R523 S529 S539:S545">
    <cfRule type="cellIs" dxfId="2039" priority="2039" operator="lessThan">
      <formula>0</formula>
    </cfRule>
  </conditionalFormatting>
  <conditionalFormatting sqref="R531">
    <cfRule type="cellIs" dxfId="2038" priority="2040" operator="lessThan">
      <formula>0</formula>
    </cfRule>
  </conditionalFormatting>
  <conditionalFormatting sqref="R562">
    <cfRule type="cellIs" dxfId="2037" priority="2041" operator="lessThan">
      <formula>0</formula>
    </cfRule>
  </conditionalFormatting>
  <conditionalFormatting sqref="B348:N348">
    <cfRule type="cellIs" dxfId="2036" priority="2035" operator="lessThan">
      <formula>0</formula>
    </cfRule>
  </conditionalFormatting>
  <conditionalFormatting sqref="S588">
    <cfRule type="cellIs" dxfId="2035" priority="2020" operator="lessThan">
      <formula>0</formula>
    </cfRule>
  </conditionalFormatting>
  <conditionalFormatting sqref="S499:S502">
    <cfRule type="cellIs" dxfId="2034" priority="2034" operator="lessThan">
      <formula>0</formula>
    </cfRule>
  </conditionalFormatting>
  <conditionalFormatting sqref="S503">
    <cfRule type="cellIs" dxfId="2033" priority="2033" operator="lessThan">
      <formula>0</formula>
    </cfRule>
  </conditionalFormatting>
  <conditionalFormatting sqref="S503">
    <cfRule type="cellIs" dxfId="2032" priority="2032" operator="lessThan">
      <formula>0</formula>
    </cfRule>
  </conditionalFormatting>
  <conditionalFormatting sqref="B514">
    <cfRule type="cellIs" dxfId="2031" priority="2030" operator="lessThan">
      <formula>0</formula>
    </cfRule>
  </conditionalFormatting>
  <conditionalFormatting sqref="B531">
    <cfRule type="cellIs" dxfId="2030" priority="2029" operator="lessThan">
      <formula>0</formula>
    </cfRule>
  </conditionalFormatting>
  <conditionalFormatting sqref="S520">
    <cfRule type="cellIs" dxfId="2029" priority="2028" operator="lessThan">
      <formula>0</formula>
    </cfRule>
  </conditionalFormatting>
  <conditionalFormatting sqref="S520">
    <cfRule type="cellIs" dxfId="2028" priority="2027" operator="lessThan">
      <formula>0</formula>
    </cfRule>
  </conditionalFormatting>
  <conditionalFormatting sqref="S567">
    <cfRule type="cellIs" dxfId="2027" priority="2022" operator="lessThan">
      <formula>0</formula>
    </cfRule>
  </conditionalFormatting>
  <conditionalFormatting sqref="B523 B515">
    <cfRule type="cellIs" dxfId="2026" priority="2031" operator="lessThan">
      <formula>0</formula>
    </cfRule>
  </conditionalFormatting>
  <conditionalFormatting sqref="S528">
    <cfRule type="cellIs" dxfId="2025" priority="2025" operator="lessThan">
      <formula>0</formula>
    </cfRule>
  </conditionalFormatting>
  <conditionalFormatting sqref="S536">
    <cfRule type="cellIs" dxfId="2024" priority="2024" operator="lessThan">
      <formula>0</formula>
    </cfRule>
  </conditionalFormatting>
  <conditionalFormatting sqref="S536">
    <cfRule type="cellIs" dxfId="2023" priority="2023" operator="lessThan">
      <formula>0</formula>
    </cfRule>
  </conditionalFormatting>
  <conditionalFormatting sqref="R539">
    <cfRule type="cellIs" dxfId="2022" priority="2011" operator="lessThan">
      <formula>0</formula>
    </cfRule>
  </conditionalFormatting>
  <conditionalFormatting sqref="S528">
    <cfRule type="cellIs" dxfId="2021" priority="2026" operator="lessThan">
      <formula>0</formula>
    </cfRule>
  </conditionalFormatting>
  <conditionalFormatting sqref="S567">
    <cfRule type="cellIs" dxfId="2020" priority="2021" operator="lessThan">
      <formula>0</formula>
    </cfRule>
  </conditionalFormatting>
  <conditionalFormatting sqref="R584:R587">
    <cfRule type="cellIs" dxfId="2019" priority="2013" operator="lessThan">
      <formula>0</formula>
    </cfRule>
  </conditionalFormatting>
  <conditionalFormatting sqref="R563:R566">
    <cfRule type="cellIs" dxfId="2018" priority="2014" operator="lessThan">
      <formula>0</formula>
    </cfRule>
  </conditionalFormatting>
  <conditionalFormatting sqref="S366">
    <cfRule type="cellIs" dxfId="2017" priority="1972" operator="lessThan">
      <formula>0</formula>
    </cfRule>
  </conditionalFormatting>
  <conditionalFormatting sqref="S588">
    <cfRule type="cellIs" dxfId="2016" priority="2019" operator="lessThan">
      <formula>0</formula>
    </cfRule>
  </conditionalFormatting>
  <conditionalFormatting sqref="S544">
    <cfRule type="cellIs" dxfId="2015" priority="2010" operator="lessThan">
      <formula>0</formula>
    </cfRule>
  </conditionalFormatting>
  <conditionalFormatting sqref="J353:N354 K351:N352">
    <cfRule type="cellIs" dxfId="2014" priority="1999" operator="lessThan">
      <formula>0</formula>
    </cfRule>
  </conditionalFormatting>
  <conditionalFormatting sqref="R516:R519">
    <cfRule type="cellIs" dxfId="2013" priority="2018" operator="lessThan">
      <formula>0</formula>
    </cfRule>
  </conditionalFormatting>
  <conditionalFormatting sqref="R524:R527">
    <cfRule type="cellIs" dxfId="2012" priority="2017" operator="lessThan">
      <formula>0</formula>
    </cfRule>
  </conditionalFormatting>
  <conditionalFormatting sqref="R539:R543">
    <cfRule type="cellIs" dxfId="2011" priority="2016" operator="lessThan">
      <formula>0</formula>
    </cfRule>
  </conditionalFormatting>
  <conditionalFormatting sqref="R532:R535">
    <cfRule type="cellIs" dxfId="2010" priority="2015" operator="lessThan">
      <formula>0</formula>
    </cfRule>
  </conditionalFormatting>
  <conditionalFormatting sqref="S544">
    <cfRule type="cellIs" dxfId="2009" priority="2009" operator="lessThan">
      <formula>0</formula>
    </cfRule>
  </conditionalFormatting>
  <conditionalFormatting sqref="S354">
    <cfRule type="cellIs" dxfId="2008" priority="1992" operator="lessThan">
      <formula>0</formula>
    </cfRule>
  </conditionalFormatting>
  <conditionalFormatting sqref="S540:S543 B539">
    <cfRule type="cellIs" dxfId="2007" priority="2012" operator="lessThan">
      <formula>0</formula>
    </cfRule>
  </conditionalFormatting>
  <conditionalFormatting sqref="R555:R558">
    <cfRule type="cellIs" dxfId="2006" priority="2004" operator="lessThan">
      <formula>0</formula>
    </cfRule>
  </conditionalFormatting>
  <conditionalFormatting sqref="S555:S558 S560">
    <cfRule type="cellIs" dxfId="2005" priority="2007" operator="lessThan">
      <formula>0</formula>
    </cfRule>
  </conditionalFormatting>
  <conditionalFormatting sqref="S559">
    <cfRule type="cellIs" dxfId="2004" priority="2006" operator="lessThan">
      <formula>0</formula>
    </cfRule>
  </conditionalFormatting>
  <conditionalFormatting sqref="S468:S472">
    <cfRule type="cellIs" dxfId="2003" priority="2003" operator="lessThan">
      <formula>0</formula>
    </cfRule>
  </conditionalFormatting>
  <conditionalFormatting sqref="S559">
    <cfRule type="cellIs" dxfId="2002" priority="2005" operator="lessThan">
      <formula>0</formula>
    </cfRule>
  </conditionalFormatting>
  <conditionalFormatting sqref="J351">
    <cfRule type="cellIs" dxfId="2001" priority="1998" operator="lessThan">
      <formula>0</formula>
    </cfRule>
  </conditionalFormatting>
  <conditionalFormatting sqref="R540:R543">
    <cfRule type="cellIs" dxfId="2000" priority="2008" operator="lessThan">
      <formula>0</formula>
    </cfRule>
  </conditionalFormatting>
  <conditionalFormatting sqref="R349:S350 S351:S353">
    <cfRule type="cellIs" dxfId="1999" priority="2002" operator="lessThan">
      <formula>0</formula>
    </cfRule>
  </conditionalFormatting>
  <conditionalFormatting sqref="S396">
    <cfRule type="cellIs" dxfId="1998" priority="1925" operator="lessThan">
      <formula>0</formula>
    </cfRule>
  </conditionalFormatting>
  <conditionalFormatting sqref="B349">
    <cfRule type="cellIs" dxfId="1997" priority="1997" operator="lessThan">
      <formula>0</formula>
    </cfRule>
  </conditionalFormatting>
  <conditionalFormatting sqref="R393:R395">
    <cfRule type="cellIs" dxfId="1996" priority="1929" operator="lessThan">
      <formula>0</formula>
    </cfRule>
  </conditionalFormatting>
  <conditionalFormatting sqref="S397">
    <cfRule type="cellIs" dxfId="1995" priority="1927" operator="lessThan">
      <formula>0</formula>
    </cfRule>
  </conditionalFormatting>
  <conditionalFormatting sqref="R349:R350">
    <cfRule type="cellIs" dxfId="1994" priority="2001" operator="lessThan">
      <formula>0</formula>
    </cfRule>
  </conditionalFormatting>
  <conditionalFormatting sqref="R351:R354">
    <cfRule type="cellIs" dxfId="1993" priority="2000" operator="lessThan">
      <formula>0</formula>
    </cfRule>
  </conditionalFormatting>
  <conditionalFormatting sqref="C397:M397">
    <cfRule type="cellIs" dxfId="1992" priority="1924" operator="lessThan">
      <formula>0</formula>
    </cfRule>
  </conditionalFormatting>
  <conditionalFormatting sqref="S355">
    <cfRule type="cellIs" dxfId="1991" priority="1995" operator="lessThan">
      <formula>0</formula>
    </cfRule>
  </conditionalFormatting>
  <conditionalFormatting sqref="R398:S398 S399:S401">
    <cfRule type="cellIs" dxfId="1990" priority="1923" operator="lessThan">
      <formula>0</formula>
    </cfRule>
  </conditionalFormatting>
  <conditionalFormatting sqref="R399:R401">
    <cfRule type="cellIs" dxfId="1989" priority="1921" operator="lessThan">
      <formula>0</formula>
    </cfRule>
  </conditionalFormatting>
  <conditionalFormatting sqref="C357:J357">
    <cfRule type="cellIs" dxfId="1988" priority="1986" operator="lessThan">
      <formula>0</formula>
    </cfRule>
  </conditionalFormatting>
  <conditionalFormatting sqref="H385">
    <cfRule type="cellIs" dxfId="1987" priority="1886" operator="lessThan">
      <formula>0</formula>
    </cfRule>
  </conditionalFormatting>
  <conditionalFormatting sqref="S402">
    <cfRule type="cellIs" dxfId="1986" priority="1919" operator="lessThan">
      <formula>0</formula>
    </cfRule>
  </conditionalFormatting>
  <conditionalFormatting sqref="B350">
    <cfRule type="cellIs" dxfId="1985" priority="1996" operator="lessThan">
      <formula>0</formula>
    </cfRule>
  </conditionalFormatting>
  <conditionalFormatting sqref="J352">
    <cfRule type="cellIs" dxfId="1984" priority="1993" operator="lessThan">
      <formula>0</formula>
    </cfRule>
  </conditionalFormatting>
  <conditionalFormatting sqref="R355">
    <cfRule type="cellIs" dxfId="1983" priority="1994" operator="lessThan">
      <formula>0</formula>
    </cfRule>
  </conditionalFormatting>
  <conditionalFormatting sqref="R440">
    <cfRule type="cellIs" dxfId="1982" priority="1872" operator="lessThan">
      <formula>0</formula>
    </cfRule>
  </conditionalFormatting>
  <conditionalFormatting sqref="S354">
    <cfRule type="cellIs" dxfId="1981" priority="1991" operator="lessThan">
      <formula>0</formula>
    </cfRule>
  </conditionalFormatting>
  <conditionalFormatting sqref="R356:S356 S357:S359">
    <cfRule type="cellIs" dxfId="1980" priority="1990" operator="lessThan">
      <formula>0</formula>
    </cfRule>
  </conditionalFormatting>
  <conditionalFormatting sqref="R356">
    <cfRule type="cellIs" dxfId="1979" priority="1989" operator="lessThan">
      <formula>0</formula>
    </cfRule>
  </conditionalFormatting>
  <conditionalFormatting sqref="R357:R360">
    <cfRule type="cellIs" dxfId="1978" priority="1988" operator="lessThan">
      <formula>0</formula>
    </cfRule>
  </conditionalFormatting>
  <conditionalFormatting sqref="I358 K358:N358 C359:M360 K357:M357">
    <cfRule type="cellIs" dxfId="1977" priority="1987" operator="lessThan">
      <formula>0</formula>
    </cfRule>
  </conditionalFormatting>
  <conditionalFormatting sqref="B356">
    <cfRule type="cellIs" dxfId="1976" priority="1984" operator="lessThan">
      <formula>0</formula>
    </cfRule>
  </conditionalFormatting>
  <conditionalFormatting sqref="I357">
    <cfRule type="cellIs" dxfId="1975" priority="1985" operator="lessThan">
      <formula>0</formula>
    </cfRule>
  </conditionalFormatting>
  <conditionalFormatting sqref="S361">
    <cfRule type="cellIs" dxfId="1974" priority="1983" operator="lessThan">
      <formula>0</formula>
    </cfRule>
  </conditionalFormatting>
  <conditionalFormatting sqref="C358:J358">
    <cfRule type="cellIs" dxfId="1973" priority="1982" operator="lessThan">
      <formula>0</formula>
    </cfRule>
  </conditionalFormatting>
  <conditionalFormatting sqref="S360">
    <cfRule type="cellIs" dxfId="1972" priority="1981" operator="lessThan">
      <formula>0</formula>
    </cfRule>
  </conditionalFormatting>
  <conditionalFormatting sqref="S360">
    <cfRule type="cellIs" dxfId="1971" priority="1980" operator="lessThan">
      <formula>0</formula>
    </cfRule>
  </conditionalFormatting>
  <conditionalFormatting sqref="R362:S362 S363:S365">
    <cfRule type="cellIs" dxfId="1970" priority="1979" operator="lessThan">
      <formula>0</formula>
    </cfRule>
  </conditionalFormatting>
  <conditionalFormatting sqref="R362">
    <cfRule type="cellIs" dxfId="1969" priority="1978" operator="lessThan">
      <formula>0</formula>
    </cfRule>
  </conditionalFormatting>
  <conditionalFormatting sqref="J363">
    <cfRule type="cellIs" dxfId="1968" priority="1976" operator="lessThan">
      <formula>0</formula>
    </cfRule>
  </conditionalFormatting>
  <conditionalFormatting sqref="K363:N364 J365:M366">
    <cfRule type="cellIs" dxfId="1967" priority="1977" operator="lessThan">
      <formula>0</formula>
    </cfRule>
  </conditionalFormatting>
  <conditionalFormatting sqref="R368">
    <cfRule type="cellIs" dxfId="1966" priority="1969" operator="lessThan">
      <formula>0</formula>
    </cfRule>
  </conditionalFormatting>
  <conditionalFormatting sqref="S367">
    <cfRule type="cellIs" dxfId="1965" priority="1974" operator="lessThan">
      <formula>0</formula>
    </cfRule>
  </conditionalFormatting>
  <conditionalFormatting sqref="B362">
    <cfRule type="cellIs" dxfId="1964" priority="1975" operator="lessThan">
      <formula>0</formula>
    </cfRule>
  </conditionalFormatting>
  <conditionalFormatting sqref="R405:R407">
    <cfRule type="cellIs" dxfId="1963" priority="1907" operator="lessThan">
      <formula>0</formula>
    </cfRule>
  </conditionalFormatting>
  <conditionalFormatting sqref="J364">
    <cfRule type="cellIs" dxfId="1962" priority="1973" operator="lessThan">
      <formula>0</formula>
    </cfRule>
  </conditionalFormatting>
  <conditionalFormatting sqref="S366">
    <cfRule type="cellIs" dxfId="1961" priority="1971" operator="lessThan">
      <formula>0</formula>
    </cfRule>
  </conditionalFormatting>
  <conditionalFormatting sqref="R368:S368 S369:S371">
    <cfRule type="cellIs" dxfId="1960" priority="1970" operator="lessThan">
      <formula>0</formula>
    </cfRule>
  </conditionalFormatting>
  <conditionalFormatting sqref="S372">
    <cfRule type="cellIs" dxfId="1959" priority="1961" operator="lessThan">
      <formula>0</formula>
    </cfRule>
  </conditionalFormatting>
  <conditionalFormatting sqref="I370 K369:N370 C371:M372">
    <cfRule type="cellIs" dxfId="1958" priority="1968" operator="lessThan">
      <formula>0</formula>
    </cfRule>
  </conditionalFormatting>
  <conditionalFormatting sqref="I369">
    <cfRule type="cellIs" dxfId="1957" priority="1966" operator="lessThan">
      <formula>0</formula>
    </cfRule>
  </conditionalFormatting>
  <conditionalFormatting sqref="C369:J369">
    <cfRule type="cellIs" dxfId="1956" priority="1967" operator="lessThan">
      <formula>0</formula>
    </cfRule>
  </conditionalFormatting>
  <conditionalFormatting sqref="B368">
    <cfRule type="cellIs" dxfId="1955" priority="1965" operator="lessThan">
      <formula>0</formula>
    </cfRule>
  </conditionalFormatting>
  <conditionalFormatting sqref="S373">
    <cfRule type="cellIs" dxfId="1954" priority="1964" operator="lessThan">
      <formula>0</formula>
    </cfRule>
  </conditionalFormatting>
  <conditionalFormatting sqref="R411:R413">
    <cfRule type="cellIs" dxfId="1953" priority="1900" operator="lessThan">
      <formula>0</formula>
    </cfRule>
  </conditionalFormatting>
  <conditionalFormatting sqref="C370:J370">
    <cfRule type="cellIs" dxfId="1952" priority="1963" operator="lessThan">
      <formula>0</formula>
    </cfRule>
  </conditionalFormatting>
  <conditionalFormatting sqref="S372">
    <cfRule type="cellIs" dxfId="1951" priority="1962" operator="lessThan">
      <formula>0</formula>
    </cfRule>
  </conditionalFormatting>
  <conditionalFormatting sqref="R374:S374 S375:S377">
    <cfRule type="cellIs" dxfId="1950" priority="1960" operator="lessThan">
      <formula>0</formula>
    </cfRule>
  </conditionalFormatting>
  <conditionalFormatting sqref="R374">
    <cfRule type="cellIs" dxfId="1949" priority="1959" operator="lessThan">
      <formula>0</formula>
    </cfRule>
  </conditionalFormatting>
  <conditionalFormatting sqref="R375:R377">
    <cfRule type="cellIs" dxfId="1948" priority="1958" operator="lessThan">
      <formula>0</formula>
    </cfRule>
  </conditionalFormatting>
  <conditionalFormatting sqref="I376 K375:N376 C377:M378">
    <cfRule type="cellIs" dxfId="1947" priority="1957" operator="lessThan">
      <formula>0</formula>
    </cfRule>
  </conditionalFormatting>
  <conditionalFormatting sqref="I375">
    <cfRule type="cellIs" dxfId="1946" priority="1955" operator="lessThan">
      <formula>0</formula>
    </cfRule>
  </conditionalFormatting>
  <conditionalFormatting sqref="C375:J375">
    <cfRule type="cellIs" dxfId="1945" priority="1956" operator="lessThan">
      <formula>0</formula>
    </cfRule>
  </conditionalFormatting>
  <conditionalFormatting sqref="B374">
    <cfRule type="cellIs" dxfId="1944" priority="1954" operator="lessThan">
      <formula>0</formula>
    </cfRule>
  </conditionalFormatting>
  <conditionalFormatting sqref="S379">
    <cfRule type="cellIs" dxfId="1943" priority="1953" operator="lessThan">
      <formula>0</formula>
    </cfRule>
  </conditionalFormatting>
  <conditionalFormatting sqref="C376:J376">
    <cfRule type="cellIs" dxfId="1942" priority="1952" operator="lessThan">
      <formula>0</formula>
    </cfRule>
  </conditionalFormatting>
  <conditionalFormatting sqref="S378">
    <cfRule type="cellIs" dxfId="1941" priority="1951" operator="lessThan">
      <formula>0</formula>
    </cfRule>
  </conditionalFormatting>
  <conditionalFormatting sqref="S378">
    <cfRule type="cellIs" dxfId="1940" priority="1950" operator="lessThan">
      <formula>0</formula>
    </cfRule>
  </conditionalFormatting>
  <conditionalFormatting sqref="R380:S380 S381:S383">
    <cfRule type="cellIs" dxfId="1939" priority="1949" operator="lessThan">
      <formula>0</formula>
    </cfRule>
  </conditionalFormatting>
  <conditionalFormatting sqref="R380">
    <cfRule type="cellIs" dxfId="1938" priority="1948" operator="lessThan">
      <formula>0</formula>
    </cfRule>
  </conditionalFormatting>
  <conditionalFormatting sqref="R381:R383">
    <cfRule type="cellIs" dxfId="1937" priority="1947" operator="lessThan">
      <formula>0</formula>
    </cfRule>
  </conditionalFormatting>
  <conditionalFormatting sqref="I382 K381:N382 C383:N383 C384:M384">
    <cfRule type="cellIs" dxfId="1936" priority="1946" operator="lessThan">
      <formula>0</formula>
    </cfRule>
  </conditionalFormatting>
  <conditionalFormatting sqref="I381">
    <cfRule type="cellIs" dxfId="1935" priority="1944" operator="lessThan">
      <formula>0</formula>
    </cfRule>
  </conditionalFormatting>
  <conditionalFormatting sqref="C381:J381">
    <cfRule type="cellIs" dxfId="1934" priority="1945" operator="lessThan">
      <formula>0</formula>
    </cfRule>
  </conditionalFormatting>
  <conditionalFormatting sqref="B380">
    <cfRule type="cellIs" dxfId="1933" priority="1943" operator="lessThan">
      <formula>0</formula>
    </cfRule>
  </conditionalFormatting>
  <conditionalFormatting sqref="S385">
    <cfRule type="cellIs" dxfId="1932" priority="1942" operator="lessThan">
      <formula>0</formula>
    </cfRule>
  </conditionalFormatting>
  <conditionalFormatting sqref="C382:J382">
    <cfRule type="cellIs" dxfId="1931" priority="1941" operator="lessThan">
      <formula>0</formula>
    </cfRule>
  </conditionalFormatting>
  <conditionalFormatting sqref="S384">
    <cfRule type="cellIs" dxfId="1930" priority="1940" operator="lessThan">
      <formula>0</formula>
    </cfRule>
  </conditionalFormatting>
  <conditionalFormatting sqref="S384">
    <cfRule type="cellIs" dxfId="1929" priority="1939" operator="lessThan">
      <formula>0</formula>
    </cfRule>
  </conditionalFormatting>
  <conditionalFormatting sqref="R386:S386 S387:S389">
    <cfRule type="cellIs" dxfId="1928" priority="1938" operator="lessThan">
      <formula>0</formula>
    </cfRule>
  </conditionalFormatting>
  <conditionalFormatting sqref="R386">
    <cfRule type="cellIs" dxfId="1927" priority="1937" operator="lessThan">
      <formula>0</formula>
    </cfRule>
  </conditionalFormatting>
  <conditionalFormatting sqref="R387:R389">
    <cfRule type="cellIs" dxfId="1926" priority="1936" operator="lessThan">
      <formula>0</formula>
    </cfRule>
  </conditionalFormatting>
  <conditionalFormatting sqref="B386">
    <cfRule type="cellIs" dxfId="1925" priority="1935" operator="lessThan">
      <formula>0</formula>
    </cfRule>
  </conditionalFormatting>
  <conditionalFormatting sqref="S391">
    <cfRule type="cellIs" dxfId="1924" priority="1934" operator="lessThan">
      <formula>0</formula>
    </cfRule>
  </conditionalFormatting>
  <conditionalFormatting sqref="S390">
    <cfRule type="cellIs" dxfId="1923" priority="1933" operator="lessThan">
      <formula>0</formula>
    </cfRule>
  </conditionalFormatting>
  <conditionalFormatting sqref="S390">
    <cfRule type="cellIs" dxfId="1922" priority="1932" operator="lessThan">
      <formula>0</formula>
    </cfRule>
  </conditionalFormatting>
  <conditionalFormatting sqref="R392:S392 S393:S395">
    <cfRule type="cellIs" dxfId="1921" priority="1931" operator="lessThan">
      <formula>0</formula>
    </cfRule>
  </conditionalFormatting>
  <conditionalFormatting sqref="R392">
    <cfRule type="cellIs" dxfId="1920" priority="1930" operator="lessThan">
      <formula>0</formula>
    </cfRule>
  </conditionalFormatting>
  <conditionalFormatting sqref="H397">
    <cfRule type="cellIs" dxfId="1919" priority="1889" operator="lessThan">
      <formula>0</formula>
    </cfRule>
  </conditionalFormatting>
  <conditionalFormatting sqref="B392">
    <cfRule type="cellIs" dxfId="1918" priority="1928" operator="lessThan">
      <formula>0</formula>
    </cfRule>
  </conditionalFormatting>
  <conditionalFormatting sqref="H378">
    <cfRule type="cellIs" dxfId="1917" priority="1885" operator="lessThan">
      <formula>0</formula>
    </cfRule>
  </conditionalFormatting>
  <conditionalFormatting sqref="S396">
    <cfRule type="cellIs" dxfId="1916" priority="1926" operator="lessThan">
      <formula>0</formula>
    </cfRule>
  </conditionalFormatting>
  <conditionalFormatting sqref="H360">
    <cfRule type="cellIs" dxfId="1915" priority="1883" operator="lessThan">
      <formula>0</formula>
    </cfRule>
  </conditionalFormatting>
  <conditionalFormatting sqref="H361">
    <cfRule type="cellIs" dxfId="1914" priority="1882" operator="lessThan">
      <formula>0</formula>
    </cfRule>
  </conditionalFormatting>
  <conditionalFormatting sqref="R398">
    <cfRule type="cellIs" dxfId="1913" priority="1922" operator="lessThan">
      <formula>0</formula>
    </cfRule>
  </conditionalFormatting>
  <conditionalFormatting sqref="S438">
    <cfRule type="cellIs" dxfId="1912" priority="1875" operator="lessThan">
      <formula>0</formula>
    </cfRule>
  </conditionalFormatting>
  <conditionalFormatting sqref="H372">
    <cfRule type="cellIs" dxfId="1911" priority="1881" operator="lessThan">
      <formula>0</formula>
    </cfRule>
  </conditionalFormatting>
  <conditionalFormatting sqref="S402">
    <cfRule type="cellIs" dxfId="1910" priority="1920" operator="lessThan">
      <formula>0</formula>
    </cfRule>
  </conditionalFormatting>
  <conditionalFormatting sqref="R440:S440 S441:S443">
    <cfRule type="cellIs" dxfId="1909" priority="1873" operator="lessThan">
      <formula>0</formula>
    </cfRule>
  </conditionalFormatting>
  <conditionalFormatting sqref="C391:M391">
    <cfRule type="cellIs" dxfId="1908" priority="1918" operator="lessThan">
      <formula>0</formula>
    </cfRule>
  </conditionalFormatting>
  <conditionalFormatting sqref="C385:M385">
    <cfRule type="cellIs" dxfId="1907" priority="1917" operator="lessThan">
      <formula>0</formula>
    </cfRule>
  </conditionalFormatting>
  <conditionalFormatting sqref="C379:M379">
    <cfRule type="cellIs" dxfId="1906" priority="1916" operator="lessThan">
      <formula>0</formula>
    </cfRule>
  </conditionalFormatting>
  <conditionalFormatting sqref="C373:M373">
    <cfRule type="cellIs" dxfId="1905" priority="1915" operator="lessThan">
      <formula>0</formula>
    </cfRule>
  </conditionalFormatting>
  <conditionalFormatting sqref="J367:M367">
    <cfRule type="cellIs" dxfId="1904" priority="1914" operator="lessThan">
      <formula>0</formula>
    </cfRule>
  </conditionalFormatting>
  <conditionalFormatting sqref="C361:M361">
    <cfRule type="cellIs" dxfId="1903" priority="1913" operator="lessThan">
      <formula>0</formula>
    </cfRule>
  </conditionalFormatting>
  <conditionalFormatting sqref="J355:N355">
    <cfRule type="cellIs" dxfId="1902" priority="1912" operator="lessThan">
      <formula>0</formula>
    </cfRule>
  </conditionalFormatting>
  <conditionalFormatting sqref="B398">
    <cfRule type="cellIs" dxfId="1901" priority="1911" operator="lessThan">
      <formula>0</formula>
    </cfRule>
  </conditionalFormatting>
  <conditionalFormatting sqref="B403">
    <cfRule type="cellIs" dxfId="1900" priority="1910" operator="lessThan">
      <formula>0</formula>
    </cfRule>
  </conditionalFormatting>
  <conditionalFormatting sqref="S408">
    <cfRule type="cellIs" dxfId="1899" priority="1904" operator="lessThan">
      <formula>0</formula>
    </cfRule>
  </conditionalFormatting>
  <conditionalFormatting sqref="S409">
    <cfRule type="cellIs" dxfId="1898" priority="1906" operator="lessThan">
      <formula>0</formula>
    </cfRule>
  </conditionalFormatting>
  <conditionalFormatting sqref="R404:S404 S405:S407">
    <cfRule type="cellIs" dxfId="1897" priority="1909" operator="lessThan">
      <formula>0</formula>
    </cfRule>
  </conditionalFormatting>
  <conditionalFormatting sqref="R404">
    <cfRule type="cellIs" dxfId="1896" priority="1908" operator="lessThan">
      <formula>0</formula>
    </cfRule>
  </conditionalFormatting>
  <conditionalFormatting sqref="S408">
    <cfRule type="cellIs" dxfId="1895" priority="1905" operator="lessThan">
      <formula>0</formula>
    </cfRule>
  </conditionalFormatting>
  <conditionalFormatting sqref="B404">
    <cfRule type="cellIs" dxfId="1894" priority="1903" operator="lessThan">
      <formula>0</formula>
    </cfRule>
  </conditionalFormatting>
  <conditionalFormatting sqref="S414">
    <cfRule type="cellIs" dxfId="1893" priority="1897" operator="lessThan">
      <formula>0</formula>
    </cfRule>
  </conditionalFormatting>
  <conditionalFormatting sqref="S415">
    <cfRule type="cellIs" dxfId="1892" priority="1899" operator="lessThan">
      <formula>0</formula>
    </cfRule>
  </conditionalFormatting>
  <conditionalFormatting sqref="R410:S410 S411:S413">
    <cfRule type="cellIs" dxfId="1891" priority="1902" operator="lessThan">
      <formula>0</formula>
    </cfRule>
  </conditionalFormatting>
  <conditionalFormatting sqref="R410">
    <cfRule type="cellIs" dxfId="1890" priority="1901" operator="lessThan">
      <formula>0</formula>
    </cfRule>
  </conditionalFormatting>
  <conditionalFormatting sqref="S414">
    <cfRule type="cellIs" dxfId="1889" priority="1898" operator="lessThan">
      <formula>0</formula>
    </cfRule>
  </conditionalFormatting>
  <conditionalFormatting sqref="B410">
    <cfRule type="cellIs" dxfId="1888" priority="1896" operator="lessThan">
      <formula>0</formula>
    </cfRule>
  </conditionalFormatting>
  <conditionalFormatting sqref="S432">
    <cfRule type="cellIs" dxfId="1887" priority="1890" operator="lessThan">
      <formula>0</formula>
    </cfRule>
  </conditionalFormatting>
  <conditionalFormatting sqref="R429:R431">
    <cfRule type="cellIs" dxfId="1886" priority="1893" operator="lessThan">
      <formula>0</formula>
    </cfRule>
  </conditionalFormatting>
  <conditionalFormatting sqref="S433">
    <cfRule type="cellIs" dxfId="1885" priority="1892" operator="lessThan">
      <formula>0</formula>
    </cfRule>
  </conditionalFormatting>
  <conditionalFormatting sqref="R428:S428 S429:S431">
    <cfRule type="cellIs" dxfId="1884" priority="1895" operator="lessThan">
      <formula>0</formula>
    </cfRule>
  </conditionalFormatting>
  <conditionalFormatting sqref="R428">
    <cfRule type="cellIs" dxfId="1883" priority="1894" operator="lessThan">
      <formula>0</formula>
    </cfRule>
  </conditionalFormatting>
  <conditionalFormatting sqref="S432">
    <cfRule type="cellIs" dxfId="1882" priority="1891" operator="lessThan">
      <formula>0</formula>
    </cfRule>
  </conditionalFormatting>
  <conditionalFormatting sqref="H391">
    <cfRule type="cellIs" dxfId="1881" priority="1888" operator="lessThan">
      <formula>0</formula>
    </cfRule>
  </conditionalFormatting>
  <conditionalFormatting sqref="R435:R437">
    <cfRule type="cellIs" dxfId="1880" priority="1877" operator="lessThan">
      <formula>0</formula>
    </cfRule>
  </conditionalFormatting>
  <conditionalFormatting sqref="S444">
    <cfRule type="cellIs" dxfId="1879" priority="1869" operator="lessThan">
      <formula>0</formula>
    </cfRule>
  </conditionalFormatting>
  <conditionalFormatting sqref="H384">
    <cfRule type="cellIs" dxfId="1878" priority="1887" operator="lessThan">
      <formula>0</formula>
    </cfRule>
  </conditionalFormatting>
  <conditionalFormatting sqref="H379">
    <cfRule type="cellIs" dxfId="1877" priority="1884" operator="lessThan">
      <formula>0</formula>
    </cfRule>
  </conditionalFormatting>
  <conditionalFormatting sqref="S438">
    <cfRule type="cellIs" dxfId="1876" priority="1876" operator="lessThan">
      <formula>0</formula>
    </cfRule>
  </conditionalFormatting>
  <conditionalFormatting sqref="H373">
    <cfRule type="cellIs" dxfId="1875" priority="1880" operator="lessThan">
      <formula>0</formula>
    </cfRule>
  </conditionalFormatting>
  <conditionalFormatting sqref="R441:R443">
    <cfRule type="cellIs" dxfId="1874" priority="1871" operator="lessThan">
      <formula>0</formula>
    </cfRule>
  </conditionalFormatting>
  <conditionalFormatting sqref="R434:S434 S435:S437">
    <cfRule type="cellIs" dxfId="1873" priority="1879" operator="lessThan">
      <formula>0</formula>
    </cfRule>
  </conditionalFormatting>
  <conditionalFormatting sqref="R434">
    <cfRule type="cellIs" dxfId="1872" priority="1878" operator="lessThan">
      <formula>0</formula>
    </cfRule>
  </conditionalFormatting>
  <conditionalFormatting sqref="B434">
    <cfRule type="cellIs" dxfId="1871" priority="1874" operator="lessThan">
      <formula>0</formula>
    </cfRule>
  </conditionalFormatting>
  <conditionalFormatting sqref="S445:S446">
    <cfRule type="cellIs" dxfId="1870" priority="1865" operator="lessThan">
      <formula>0</formula>
    </cfRule>
  </conditionalFormatting>
  <conditionalFormatting sqref="S444">
    <cfRule type="cellIs" dxfId="1869" priority="1868" operator="lessThan">
      <formula>0</formula>
    </cfRule>
  </conditionalFormatting>
  <conditionalFormatting sqref="B446">
    <cfRule type="cellIs" dxfId="1868" priority="1864" operator="lessThan">
      <formula>0</formula>
    </cfRule>
  </conditionalFormatting>
  <conditionalFormatting sqref="B440">
    <cfRule type="cellIs" dxfId="1867" priority="1867" operator="lessThan">
      <formula>0</formula>
    </cfRule>
  </conditionalFormatting>
  <conditionalFormatting sqref="R446">
    <cfRule type="cellIs" dxfId="1866" priority="1870" operator="lessThan">
      <formula>0</formula>
    </cfRule>
  </conditionalFormatting>
  <conditionalFormatting sqref="B447">
    <cfRule type="cellIs" dxfId="1865" priority="1863" operator="lessThan">
      <formula>0</formula>
    </cfRule>
  </conditionalFormatting>
  <conditionalFormatting sqref="S439">
    <cfRule type="cellIs" dxfId="1864" priority="1866" operator="lessThan">
      <formula>0</formula>
    </cfRule>
  </conditionalFormatting>
  <conditionalFormatting sqref="S448:S450">
    <cfRule type="cellIs" dxfId="1863" priority="1862" operator="lessThan">
      <formula>0</formula>
    </cfRule>
  </conditionalFormatting>
  <conditionalFormatting sqref="R448:R450">
    <cfRule type="cellIs" dxfId="1862" priority="1861" operator="lessThan">
      <formula>0</formula>
    </cfRule>
  </conditionalFormatting>
  <conditionalFormatting sqref="S603">
    <cfRule type="cellIs" dxfId="1861" priority="1836" operator="lessThan">
      <formula>0</formula>
    </cfRule>
  </conditionalFormatting>
  <conditionalFormatting sqref="B625">
    <cfRule type="cellIs" dxfId="1860" priority="1800" operator="lessThan">
      <formula>0</formula>
    </cfRule>
  </conditionalFormatting>
  <conditionalFormatting sqref="R454:R456">
    <cfRule type="cellIs" dxfId="1859" priority="1857" operator="lessThan">
      <formula>0</formula>
    </cfRule>
  </conditionalFormatting>
  <conditionalFormatting sqref="S457">
    <cfRule type="cellIs" dxfId="1858" priority="1856" operator="lessThan">
      <formula>0</formula>
    </cfRule>
  </conditionalFormatting>
  <conditionalFormatting sqref="S597">
    <cfRule type="cellIs" dxfId="1857" priority="1845" operator="lessThan">
      <formula>0</formula>
    </cfRule>
  </conditionalFormatting>
  <conditionalFormatting sqref="S451">
    <cfRule type="cellIs" dxfId="1856" priority="1860" operator="lessThan">
      <formula>0</formula>
    </cfRule>
  </conditionalFormatting>
  <conditionalFormatting sqref="S451">
    <cfRule type="cellIs" dxfId="1855" priority="1859" operator="lessThan">
      <formula>0</formula>
    </cfRule>
  </conditionalFormatting>
  <conditionalFormatting sqref="S457">
    <cfRule type="cellIs" dxfId="1854" priority="1855" operator="lessThan">
      <formula>0</formula>
    </cfRule>
  </conditionalFormatting>
  <conditionalFormatting sqref="J593:N595 J596:M596">
    <cfRule type="cellIs" dxfId="1853" priority="1849" operator="lessThan">
      <formula>0</formula>
    </cfRule>
  </conditionalFormatting>
  <conditionalFormatting sqref="B453">
    <cfRule type="cellIs" dxfId="1852" priority="1853" operator="lessThan">
      <formula>0</formula>
    </cfRule>
  </conditionalFormatting>
  <conditionalFormatting sqref="R599:R602">
    <cfRule type="cellIs" dxfId="1851" priority="1842" operator="lessThan">
      <formula>0</formula>
    </cfRule>
  </conditionalFormatting>
  <conditionalFormatting sqref="S454:S456">
    <cfRule type="cellIs" dxfId="1850" priority="1858" operator="lessThan">
      <formula>0</formula>
    </cfRule>
  </conditionalFormatting>
  <conditionalFormatting sqref="S593:S595">
    <cfRule type="cellIs" dxfId="1849" priority="1852" operator="lessThan">
      <formula>0</formula>
    </cfRule>
  </conditionalFormatting>
  <conditionalFormatting sqref="S596">
    <cfRule type="cellIs" dxfId="1848" priority="1847" operator="lessThan">
      <formula>0</formula>
    </cfRule>
  </conditionalFormatting>
  <conditionalFormatting sqref="S452">
    <cfRule type="cellIs" dxfId="1847" priority="1854" operator="lessThan">
      <formula>0</formula>
    </cfRule>
  </conditionalFormatting>
  <conditionalFormatting sqref="B592">
    <cfRule type="cellIs" dxfId="1846" priority="1844" operator="lessThan">
      <formula>0</formula>
    </cfRule>
  </conditionalFormatting>
  <conditionalFormatting sqref="R593:R595">
    <cfRule type="cellIs" dxfId="1845" priority="1851" operator="lessThan">
      <formula>0</formula>
    </cfRule>
  </conditionalFormatting>
  <conditionalFormatting sqref="J594">
    <cfRule type="cellIs" dxfId="1844" priority="1848" operator="lessThan">
      <formula>0</formula>
    </cfRule>
  </conditionalFormatting>
  <conditionalFormatting sqref="S602">
    <cfRule type="cellIs" dxfId="1843" priority="1837" operator="lessThan">
      <formula>0</formula>
    </cfRule>
  </conditionalFormatting>
  <conditionalFormatting sqref="J595:N595 K593:N594 J596:M596">
    <cfRule type="cellIs" dxfId="1842" priority="1850" operator="lessThan">
      <formula>0</formula>
    </cfRule>
  </conditionalFormatting>
  <conditionalFormatting sqref="S596">
    <cfRule type="cellIs" dxfId="1841" priority="1846" operator="lessThan">
      <formula>0</formula>
    </cfRule>
  </conditionalFormatting>
  <conditionalFormatting sqref="J599:N599 J601:N602 J600:M600">
    <cfRule type="cellIs" dxfId="1840" priority="1840" operator="lessThan">
      <formula>0</formula>
    </cfRule>
  </conditionalFormatting>
  <conditionalFormatting sqref="R616:R619">
    <cfRule type="cellIs" dxfId="1839" priority="1834" operator="lessThan">
      <formula>0</formula>
    </cfRule>
  </conditionalFormatting>
  <conditionalFormatting sqref="S602">
    <cfRule type="cellIs" dxfId="1838" priority="1838" operator="lessThan">
      <formula>0</formula>
    </cfRule>
  </conditionalFormatting>
  <conditionalFormatting sqref="J600">
    <cfRule type="cellIs" dxfId="1837" priority="1839" operator="lessThan">
      <formula>0</formula>
    </cfRule>
  </conditionalFormatting>
  <conditionalFormatting sqref="J601:N602 K599:N599 K600:M600">
    <cfRule type="cellIs" dxfId="1836" priority="1841" operator="lessThan">
      <formula>0</formula>
    </cfRule>
  </conditionalFormatting>
  <conditionalFormatting sqref="S599:S601">
    <cfRule type="cellIs" dxfId="1835" priority="1843" operator="lessThan">
      <formula>0</formula>
    </cfRule>
  </conditionalFormatting>
  <conditionalFormatting sqref="S629">
    <cfRule type="cellIs" dxfId="1834" priority="1804" operator="lessThan">
      <formula>0</formula>
    </cfRule>
  </conditionalFormatting>
  <conditionalFormatting sqref="I626">
    <cfRule type="cellIs" dxfId="1833" priority="1807" operator="lessThan">
      <formula>0</formula>
    </cfRule>
  </conditionalFormatting>
  <conditionalFormatting sqref="C616:N619">
    <cfRule type="cellIs" dxfId="1832" priority="1832" operator="lessThan">
      <formula>0</formula>
    </cfRule>
  </conditionalFormatting>
  <conditionalFormatting sqref="S619">
    <cfRule type="cellIs" dxfId="1831" priority="1828" operator="lessThan">
      <formula>0</formula>
    </cfRule>
  </conditionalFormatting>
  <conditionalFormatting sqref="I616">
    <cfRule type="cellIs" dxfId="1830" priority="1831" operator="lessThan">
      <formula>0</formula>
    </cfRule>
  </conditionalFormatting>
  <conditionalFormatting sqref="H621:H624">
    <cfRule type="cellIs" dxfId="1829" priority="1814" operator="lessThan">
      <formula>0</formula>
    </cfRule>
  </conditionalFormatting>
  <conditionalFormatting sqref="S619">
    <cfRule type="cellIs" dxfId="1828" priority="1829" operator="lessThan">
      <formula>0</formula>
    </cfRule>
  </conditionalFormatting>
  <conditionalFormatting sqref="H616">
    <cfRule type="cellIs" dxfId="1827" priority="1825" operator="lessThan">
      <formula>0</formula>
    </cfRule>
  </conditionalFormatting>
  <conditionalFormatting sqref="H616:H619">
    <cfRule type="cellIs" dxfId="1826" priority="1826" operator="lessThan">
      <formula>0</formula>
    </cfRule>
  </conditionalFormatting>
  <conditionalFormatting sqref="C617:J617">
    <cfRule type="cellIs" dxfId="1825" priority="1830" operator="lessThan">
      <formula>0</formula>
    </cfRule>
  </conditionalFormatting>
  <conditionalFormatting sqref="H617:H619">
    <cfRule type="cellIs" dxfId="1824" priority="1827" operator="lessThan">
      <formula>0</formula>
    </cfRule>
  </conditionalFormatting>
  <conditionalFormatting sqref="I617 K616:N617 C618:N619">
    <cfRule type="cellIs" dxfId="1823" priority="1833" operator="lessThan">
      <formula>0</formula>
    </cfRule>
  </conditionalFormatting>
  <conditionalFormatting sqref="S616:S618">
    <cfRule type="cellIs" dxfId="1822" priority="1835" operator="lessThan">
      <formula>0</formula>
    </cfRule>
  </conditionalFormatting>
  <conditionalFormatting sqref="B615">
    <cfRule type="cellIs" dxfId="1821" priority="1824" operator="lessThan">
      <formula>0</formula>
    </cfRule>
  </conditionalFormatting>
  <conditionalFormatting sqref="S624">
    <cfRule type="cellIs" dxfId="1820" priority="1816" operator="lessThan">
      <formula>0</formula>
    </cfRule>
  </conditionalFormatting>
  <conditionalFormatting sqref="I621">
    <cfRule type="cellIs" dxfId="1819" priority="1819" operator="lessThan">
      <formula>0</formula>
    </cfRule>
  </conditionalFormatting>
  <conditionalFormatting sqref="C621:N624">
    <cfRule type="cellIs" dxfId="1818" priority="1820" operator="lessThan">
      <formula>0</formula>
    </cfRule>
  </conditionalFormatting>
  <conditionalFormatting sqref="S624">
    <cfRule type="cellIs" dxfId="1817" priority="1817" operator="lessThan">
      <formula>0</formula>
    </cfRule>
  </conditionalFormatting>
  <conditionalFormatting sqref="H621">
    <cfRule type="cellIs" dxfId="1816" priority="1813" operator="lessThan">
      <formula>0</formula>
    </cfRule>
  </conditionalFormatting>
  <conditionalFormatting sqref="R621:R624">
    <cfRule type="cellIs" dxfId="1815" priority="1822" operator="lessThan">
      <formula>0</formula>
    </cfRule>
  </conditionalFormatting>
  <conditionalFormatting sqref="C622:J622">
    <cfRule type="cellIs" dxfId="1814" priority="1818" operator="lessThan">
      <formula>0</formula>
    </cfRule>
  </conditionalFormatting>
  <conditionalFormatting sqref="H622:H624">
    <cfRule type="cellIs" dxfId="1813" priority="1815" operator="lessThan">
      <formula>0</formula>
    </cfRule>
  </conditionalFormatting>
  <conditionalFormatting sqref="I622 K621:N622 C623:N624">
    <cfRule type="cellIs" dxfId="1812" priority="1821" operator="lessThan">
      <formula>0</formula>
    </cfRule>
  </conditionalFormatting>
  <conditionalFormatting sqref="S621:S623">
    <cfRule type="cellIs" dxfId="1811" priority="1823" operator="lessThan">
      <formula>0</formula>
    </cfRule>
  </conditionalFormatting>
  <conditionalFormatting sqref="B620">
    <cfRule type="cellIs" dxfId="1810" priority="1812" operator="lessThan">
      <formula>0</formula>
    </cfRule>
  </conditionalFormatting>
  <conditionalFormatting sqref="C626:N629">
    <cfRule type="cellIs" dxfId="1809" priority="1808" operator="lessThan">
      <formula>0</formula>
    </cfRule>
  </conditionalFormatting>
  <conditionalFormatting sqref="S629">
    <cfRule type="cellIs" dxfId="1808" priority="1805" operator="lessThan">
      <formula>0</formula>
    </cfRule>
  </conditionalFormatting>
  <conditionalFormatting sqref="H626">
    <cfRule type="cellIs" dxfId="1807" priority="1801" operator="lessThan">
      <formula>0</formula>
    </cfRule>
  </conditionalFormatting>
  <conditionalFormatting sqref="H626:H629">
    <cfRule type="cellIs" dxfId="1806" priority="1802" operator="lessThan">
      <formula>0</formula>
    </cfRule>
  </conditionalFormatting>
  <conditionalFormatting sqref="R626:R629">
    <cfRule type="cellIs" dxfId="1805" priority="1810" operator="lessThan">
      <formula>0</formula>
    </cfRule>
  </conditionalFormatting>
  <conditionalFormatting sqref="C627:J627">
    <cfRule type="cellIs" dxfId="1804" priority="1806" operator="lessThan">
      <formula>0</formula>
    </cfRule>
  </conditionalFormatting>
  <conditionalFormatting sqref="H627:H629">
    <cfRule type="cellIs" dxfId="1803" priority="1803" operator="lessThan">
      <formula>0</formula>
    </cfRule>
  </conditionalFormatting>
  <conditionalFormatting sqref="I627 K626:N627 C628:N629">
    <cfRule type="cellIs" dxfId="1802" priority="1809" operator="lessThan">
      <formula>0</formula>
    </cfRule>
  </conditionalFormatting>
  <conditionalFormatting sqref="S626:S628">
    <cfRule type="cellIs" dxfId="1801" priority="1811" operator="lessThan">
      <formula>0</formula>
    </cfRule>
  </conditionalFormatting>
  <conditionalFormatting sqref="C351:I351">
    <cfRule type="cellIs" dxfId="1800" priority="1797" operator="lessThan">
      <formula>0</formula>
    </cfRule>
  </conditionalFormatting>
  <conditionalFormatting sqref="C353:I354">
    <cfRule type="cellIs" dxfId="1799" priority="1798" operator="lessThan">
      <formula>0</formula>
    </cfRule>
  </conditionalFormatting>
  <conditionalFormatting sqref="R506:S506">
    <cfRule type="cellIs" dxfId="1798" priority="1781" operator="lessThan">
      <formula>0</formula>
    </cfRule>
  </conditionalFormatting>
  <conditionalFormatting sqref="R499:R502">
    <cfRule type="cellIs" dxfId="1797" priority="1782" operator="lessThan">
      <formula>0</formula>
    </cfRule>
  </conditionalFormatting>
  <conditionalFormatting sqref="S611:S613">
    <cfRule type="cellIs" dxfId="1796" priority="1744" operator="lessThan">
      <formula>0</formula>
    </cfRule>
  </conditionalFormatting>
  <conditionalFormatting sqref="B498">
    <cfRule type="cellIs" dxfId="1795" priority="1799" operator="lessThan">
      <formula>0</formula>
    </cfRule>
  </conditionalFormatting>
  <conditionalFormatting sqref="N427">
    <cfRule type="cellIs" dxfId="1794" priority="1519" operator="lessThan">
      <formula>0</formula>
    </cfRule>
  </conditionalFormatting>
  <conditionalFormatting sqref="C352:I352">
    <cfRule type="cellIs" dxfId="1793" priority="1796" operator="lessThan">
      <formula>0</formula>
    </cfRule>
  </conditionalFormatting>
  <conditionalFormatting sqref="C355:I355">
    <cfRule type="cellIs" dxfId="1792" priority="1795" operator="lessThan">
      <formula>0</formula>
    </cfRule>
  </conditionalFormatting>
  <conditionalFormatting sqref="C365:I366">
    <cfRule type="cellIs" dxfId="1791" priority="1794" operator="lessThan">
      <formula>0</formula>
    </cfRule>
  </conditionalFormatting>
  <conditionalFormatting sqref="C363:I363">
    <cfRule type="cellIs" dxfId="1790" priority="1793" operator="lessThan">
      <formula>0</formula>
    </cfRule>
  </conditionalFormatting>
  <conditionalFormatting sqref="C364:I364">
    <cfRule type="cellIs" dxfId="1789" priority="1792" operator="lessThan">
      <formula>0</formula>
    </cfRule>
  </conditionalFormatting>
  <conditionalFormatting sqref="C367:I367">
    <cfRule type="cellIs" dxfId="1788" priority="1791" operator="lessThan">
      <formula>0</formula>
    </cfRule>
  </conditionalFormatting>
  <conditionalFormatting sqref="C593:I596">
    <cfRule type="cellIs" dxfId="1787" priority="1789" operator="lessThan">
      <formula>0</formula>
    </cfRule>
  </conditionalFormatting>
  <conditionalFormatting sqref="C594:I594">
    <cfRule type="cellIs" dxfId="1786" priority="1788" operator="lessThan">
      <formula>0</formula>
    </cfRule>
  </conditionalFormatting>
  <conditionalFormatting sqref="C595:I596">
    <cfRule type="cellIs" dxfId="1785" priority="1790" operator="lessThan">
      <formula>0</formula>
    </cfRule>
  </conditionalFormatting>
  <conditionalFormatting sqref="S551">
    <cfRule type="cellIs" dxfId="1784" priority="1770" operator="lessThan">
      <formula>0</formula>
    </cfRule>
  </conditionalFormatting>
  <conditionalFormatting sqref="S551">
    <cfRule type="cellIs" dxfId="1783" priority="1771" operator="lessThan">
      <formula>0</formula>
    </cfRule>
  </conditionalFormatting>
  <conditionalFormatting sqref="C599:I602">
    <cfRule type="cellIs" dxfId="1782" priority="1786" operator="lessThan">
      <formula>0</formula>
    </cfRule>
  </conditionalFormatting>
  <conditionalFormatting sqref="C600:I600">
    <cfRule type="cellIs" dxfId="1781" priority="1785" operator="lessThan">
      <formula>0</formula>
    </cfRule>
  </conditionalFormatting>
  <conditionalFormatting sqref="C601:I602">
    <cfRule type="cellIs" dxfId="1780" priority="1787" operator="lessThan">
      <formula>0</formula>
    </cfRule>
  </conditionalFormatting>
  <conditionalFormatting sqref="C461:C464">
    <cfRule type="cellIs" dxfId="1779" priority="1784" operator="lessThan">
      <formula>0</formula>
    </cfRule>
  </conditionalFormatting>
  <conditionalFormatting sqref="R468:R471">
    <cfRule type="cellIs" dxfId="1778" priority="1783" operator="lessThan">
      <formula>0</formula>
    </cfRule>
  </conditionalFormatting>
  <conditionalFormatting sqref="S507:S510">
    <cfRule type="cellIs" dxfId="1777" priority="1780" operator="lessThan">
      <formula>0</formula>
    </cfRule>
  </conditionalFormatting>
  <conditionalFormatting sqref="S511:S512">
    <cfRule type="cellIs" dxfId="1776" priority="1779" operator="lessThan">
      <formula>0</formula>
    </cfRule>
  </conditionalFormatting>
  <conditionalFormatting sqref="S512">
    <cfRule type="cellIs" dxfId="1775" priority="1778" operator="lessThan">
      <formula>0</formula>
    </cfRule>
  </conditionalFormatting>
  <conditionalFormatting sqref="S511">
    <cfRule type="cellIs" dxfId="1774" priority="1777" operator="lessThan">
      <formula>0</formula>
    </cfRule>
  </conditionalFormatting>
  <conditionalFormatting sqref="R507:R510">
    <cfRule type="cellIs" dxfId="1773" priority="1776" operator="lessThan">
      <formula>0</formula>
    </cfRule>
  </conditionalFormatting>
  <conditionalFormatting sqref="B506">
    <cfRule type="cellIs" dxfId="1772" priority="1775" operator="lessThan">
      <formula>0</formula>
    </cfRule>
  </conditionalFormatting>
  <conditionalFormatting sqref="C611:N614">
    <cfRule type="cellIs" dxfId="1771" priority="1741" operator="lessThan">
      <formula>0</formula>
    </cfRule>
  </conditionalFormatting>
  <conditionalFormatting sqref="S614">
    <cfRule type="cellIs" dxfId="1770" priority="1738" operator="lessThan">
      <formula>0</formula>
    </cfRule>
  </conditionalFormatting>
  <conditionalFormatting sqref="R547:R550">
    <cfRule type="cellIs" dxfId="1769" priority="1769" operator="lessThan">
      <formula>0</formula>
    </cfRule>
  </conditionalFormatting>
  <conditionalFormatting sqref="H611:H614">
    <cfRule type="cellIs" dxfId="1768" priority="1735" operator="lessThan">
      <formula>0</formula>
    </cfRule>
  </conditionalFormatting>
  <conditionalFormatting sqref="S504">
    <cfRule type="cellIs" dxfId="1767" priority="1774" operator="lessThan">
      <formula>0</formula>
    </cfRule>
  </conditionalFormatting>
  <conditionalFormatting sqref="S547:S550 S552 S554:S560">
    <cfRule type="cellIs" dxfId="1766" priority="1773" operator="lessThan">
      <formula>0</formula>
    </cfRule>
  </conditionalFormatting>
  <conditionalFormatting sqref="R546">
    <cfRule type="cellIs" dxfId="1765" priority="1772" operator="lessThan">
      <formula>0</formula>
    </cfRule>
  </conditionalFormatting>
  <conditionalFormatting sqref="R554:R558">
    <cfRule type="cellIs" dxfId="1764" priority="1768" operator="lessThan">
      <formula>0</formula>
    </cfRule>
  </conditionalFormatting>
  <conditionalFormatting sqref="S570:S573 S575">
    <cfRule type="cellIs" dxfId="1763" priority="1766" operator="lessThan">
      <formula>0</formula>
    </cfRule>
  </conditionalFormatting>
  <conditionalFormatting sqref="B546">
    <cfRule type="cellIs" dxfId="1762" priority="1767" operator="lessThan">
      <formula>0</formula>
    </cfRule>
  </conditionalFormatting>
  <conditionalFormatting sqref="R569">
    <cfRule type="cellIs" dxfId="1761" priority="1765" operator="lessThan">
      <formula>0</formula>
    </cfRule>
  </conditionalFormatting>
  <conditionalFormatting sqref="S574">
    <cfRule type="cellIs" dxfId="1760" priority="1764" operator="lessThan">
      <formula>0</formula>
    </cfRule>
  </conditionalFormatting>
  <conditionalFormatting sqref="S574">
    <cfRule type="cellIs" dxfId="1759" priority="1763" operator="lessThan">
      <formula>0</formula>
    </cfRule>
  </conditionalFormatting>
  <conditionalFormatting sqref="R570:R573">
    <cfRule type="cellIs" dxfId="1758" priority="1762" operator="lessThan">
      <formula>0</formula>
    </cfRule>
  </conditionalFormatting>
  <conditionalFormatting sqref="S582 S577:S580">
    <cfRule type="cellIs" dxfId="1757" priority="1760" operator="lessThan">
      <formula>0</formula>
    </cfRule>
  </conditionalFormatting>
  <conditionalFormatting sqref="S581">
    <cfRule type="cellIs" dxfId="1756" priority="1758" operator="lessThan">
      <formula>0</formula>
    </cfRule>
  </conditionalFormatting>
  <conditionalFormatting sqref="B569">
    <cfRule type="cellIs" dxfId="1755" priority="1761" operator="lessThan">
      <formula>0</formula>
    </cfRule>
  </conditionalFormatting>
  <conditionalFormatting sqref="R576">
    <cfRule type="cellIs" dxfId="1754" priority="1759" operator="lessThan">
      <formula>0</formula>
    </cfRule>
  </conditionalFormatting>
  <conditionalFormatting sqref="R577:R580">
    <cfRule type="cellIs" dxfId="1753" priority="1756" operator="lessThan">
      <formula>0</formula>
    </cfRule>
  </conditionalFormatting>
  <conditionalFormatting sqref="S581">
    <cfRule type="cellIs" dxfId="1752" priority="1757" operator="lessThan">
      <formula>0</formula>
    </cfRule>
  </conditionalFormatting>
  <conditionalFormatting sqref="R605:R607 R609">
    <cfRule type="cellIs" dxfId="1751" priority="1754" operator="lessThan">
      <formula>0</formula>
    </cfRule>
  </conditionalFormatting>
  <conditionalFormatting sqref="S605:S607">
    <cfRule type="cellIs" dxfId="1750" priority="1755" operator="lessThan">
      <formula>0</formula>
    </cfRule>
  </conditionalFormatting>
  <conditionalFormatting sqref="C607:I607">
    <cfRule type="cellIs" dxfId="1749" priority="1747" operator="lessThan">
      <formula>0</formula>
    </cfRule>
  </conditionalFormatting>
  <conditionalFormatting sqref="C605:I607">
    <cfRule type="cellIs" dxfId="1748" priority="1746" operator="lessThan">
      <formula>0</formula>
    </cfRule>
  </conditionalFormatting>
  <conditionalFormatting sqref="B604">
    <cfRule type="cellIs" dxfId="1747" priority="1748" operator="lessThan">
      <formula>0</formula>
    </cfRule>
  </conditionalFormatting>
  <conditionalFormatting sqref="J605:N607">
    <cfRule type="cellIs" dxfId="1746" priority="1752" operator="lessThan">
      <formula>0</formula>
    </cfRule>
  </conditionalFormatting>
  <conditionalFormatting sqref="R611:R614">
    <cfRule type="cellIs" dxfId="1745" priority="1743" operator="lessThan">
      <formula>0</formula>
    </cfRule>
  </conditionalFormatting>
  <conditionalFormatting sqref="S608:S609">
    <cfRule type="cellIs" dxfId="1744" priority="1749" operator="lessThan">
      <formula>0</formula>
    </cfRule>
  </conditionalFormatting>
  <conditionalFormatting sqref="C433:M433">
    <cfRule type="cellIs" dxfId="1743" priority="1517" operator="lessThan">
      <formula>0</formula>
    </cfRule>
  </conditionalFormatting>
  <conditionalFormatting sqref="S608:S609">
    <cfRule type="cellIs" dxfId="1742" priority="1750" operator="lessThan">
      <formula>0</formula>
    </cfRule>
  </conditionalFormatting>
  <conditionalFormatting sqref="J606">
    <cfRule type="cellIs" dxfId="1741" priority="1751" operator="lessThan">
      <formula>0</formula>
    </cfRule>
  </conditionalFormatting>
  <conditionalFormatting sqref="J607:N607 K605:N606">
    <cfRule type="cellIs" dxfId="1740" priority="1753" operator="lessThan">
      <formula>0</formula>
    </cfRule>
  </conditionalFormatting>
  <conditionalFormatting sqref="I612 K611:N612 C613:N614">
    <cfRule type="cellIs" dxfId="1739" priority="1742" operator="lessThan">
      <formula>0</formula>
    </cfRule>
  </conditionalFormatting>
  <conditionalFormatting sqref="N427">
    <cfRule type="cellIs" dxfId="1738" priority="1520" operator="lessThan">
      <formula>0</formula>
    </cfRule>
  </conditionalFormatting>
  <conditionalFormatting sqref="B429:N429">
    <cfRule type="cellIs" dxfId="1737" priority="1512" operator="lessThan">
      <formula>0</formula>
    </cfRule>
  </conditionalFormatting>
  <conditionalFormatting sqref="C606:I606">
    <cfRule type="cellIs" dxfId="1736" priority="1745" operator="lessThan">
      <formula>0</formula>
    </cfRule>
  </conditionalFormatting>
  <conditionalFormatting sqref="B429:N429">
    <cfRule type="cellIs" dxfId="1735" priority="1513" operator="lessThan">
      <formula>0</formula>
    </cfRule>
  </conditionalFormatting>
  <conditionalFormatting sqref="H433">
    <cfRule type="cellIs" dxfId="1734" priority="1516" operator="lessThan">
      <formula>0</formula>
    </cfRule>
  </conditionalFormatting>
  <conditionalFormatting sqref="B433">
    <cfRule type="cellIs" dxfId="1733" priority="1515" operator="lessThan">
      <formula>0</formula>
    </cfRule>
  </conditionalFormatting>
  <conditionalFormatting sqref="B433">
    <cfRule type="cellIs" dxfId="1732" priority="1514" operator="lessThan">
      <formula>0</formula>
    </cfRule>
  </conditionalFormatting>
  <conditionalFormatting sqref="B429:N429">
    <cfRule type="cellIs" dxfId="1731" priority="1510" operator="lessThan">
      <formula>0</formula>
    </cfRule>
  </conditionalFormatting>
  <conditionalFormatting sqref="B429:N429">
    <cfRule type="cellIs" dxfId="1730" priority="1511" operator="lessThan">
      <formula>0</formula>
    </cfRule>
  </conditionalFormatting>
  <conditionalFormatting sqref="B435:N435">
    <cfRule type="cellIs" dxfId="1729" priority="1497" operator="lessThan">
      <formula>0</formula>
    </cfRule>
  </conditionalFormatting>
  <conditionalFormatting sqref="H611">
    <cfRule type="cellIs" dxfId="1728" priority="1734" operator="lessThan">
      <formula>0</formula>
    </cfRule>
  </conditionalFormatting>
  <conditionalFormatting sqref="C433:M433">
    <cfRule type="cellIs" dxfId="1727" priority="1518" operator="lessThan">
      <formula>0</formula>
    </cfRule>
  </conditionalFormatting>
  <conditionalFormatting sqref="H612:H614">
    <cfRule type="cellIs" dxfId="1726" priority="1736" operator="lessThan">
      <formula>0</formula>
    </cfRule>
  </conditionalFormatting>
  <conditionalFormatting sqref="S614">
    <cfRule type="cellIs" dxfId="1725" priority="1737" operator="lessThan">
      <formula>0</formula>
    </cfRule>
  </conditionalFormatting>
  <conditionalFormatting sqref="I611">
    <cfRule type="cellIs" dxfId="1724" priority="1740" operator="lessThan">
      <formula>0</formula>
    </cfRule>
  </conditionalFormatting>
  <conditionalFormatting sqref="N439">
    <cfRule type="cellIs" dxfId="1723" priority="1490" operator="lessThan">
      <formula>0</formula>
    </cfRule>
  </conditionalFormatting>
  <conditionalFormatting sqref="C612:J612">
    <cfRule type="cellIs" dxfId="1722" priority="1739" operator="lessThan">
      <formula>0</formula>
    </cfRule>
  </conditionalFormatting>
  <conditionalFormatting sqref="B610">
    <cfRule type="cellIs" dxfId="1721" priority="1733" operator="lessThan">
      <formula>0</formula>
    </cfRule>
  </conditionalFormatting>
  <conditionalFormatting sqref="B435:N435">
    <cfRule type="cellIs" dxfId="1720" priority="1496" operator="lessThan">
      <formula>0</formula>
    </cfRule>
  </conditionalFormatting>
  <conditionalFormatting sqref="C445:M445">
    <cfRule type="cellIs" dxfId="1719" priority="1487" operator="lessThan">
      <formula>0</formula>
    </cfRule>
  </conditionalFormatting>
  <conditionalFormatting sqref="C445:M445">
    <cfRule type="cellIs" dxfId="1718" priority="1488" operator="lessThan">
      <formula>0</formula>
    </cfRule>
  </conditionalFormatting>
  <conditionalFormatting sqref="B435:N435">
    <cfRule type="cellIs" dxfId="1717" priority="1495" operator="lessThan">
      <formula>0</formula>
    </cfRule>
  </conditionalFormatting>
  <conditionalFormatting sqref="N438">
    <cfRule type="cellIs" dxfId="1716" priority="1491" operator="lessThan">
      <formula>0</formula>
    </cfRule>
  </conditionalFormatting>
  <conditionalFormatting sqref="B435:N435">
    <cfRule type="cellIs" dxfId="1715" priority="1494" operator="lessThan">
      <formula>0</formula>
    </cfRule>
  </conditionalFormatting>
  <conditionalFormatting sqref="B435:N435">
    <cfRule type="cellIs" dxfId="1714" priority="1492" operator="lessThan">
      <formula>0</formula>
    </cfRule>
  </conditionalFormatting>
  <conditionalFormatting sqref="B598">
    <cfRule type="cellIs" dxfId="1713" priority="1732" operator="lessThan">
      <formula>0</formula>
    </cfRule>
  </conditionalFormatting>
  <conditionalFormatting sqref="N439">
    <cfRule type="cellIs" dxfId="1712" priority="1489" operator="lessThan">
      <formula>0</formula>
    </cfRule>
  </conditionalFormatting>
  <conditionalFormatting sqref="B435:N435">
    <cfRule type="cellIs" dxfId="1711" priority="1493" operator="lessThan">
      <formula>0</formula>
    </cfRule>
  </conditionalFormatting>
  <conditionalFormatting sqref="B598">
    <cfRule type="cellIs" dxfId="1710" priority="1731" operator="lessThan">
      <formula>0</formula>
    </cfRule>
  </conditionalFormatting>
  <conditionalFormatting sqref="B641">
    <cfRule type="cellIs" dxfId="1709" priority="1719" operator="lessThan">
      <formula>0</formula>
    </cfRule>
  </conditionalFormatting>
  <conditionalFormatting sqref="B591">
    <cfRule type="cellIs" dxfId="1708" priority="1729" operator="lessThan">
      <formula>0</formula>
    </cfRule>
  </conditionalFormatting>
  <conditionalFormatting sqref="B591">
    <cfRule type="cellIs" dxfId="1707" priority="1730" operator="lessThan">
      <formula>0</formula>
    </cfRule>
  </conditionalFormatting>
  <conditionalFormatting sqref="B609">
    <cfRule type="cellIs" dxfId="1706" priority="1727" operator="lessThan">
      <formula>0</formula>
    </cfRule>
  </conditionalFormatting>
  <conditionalFormatting sqref="B609">
    <cfRule type="cellIs" dxfId="1705" priority="1728" operator="lessThan">
      <formula>0</formula>
    </cfRule>
  </conditionalFormatting>
  <conditionalFormatting sqref="B630 R630:S631 R635:S635 S632:S634 S636:S637 C650:N650 C655:N657 N658 C663:N663 I664:N670 C665:H668 I659:N661 C642:N645 C670:H670 J652:N653 S648:S652 B672:N675 B708:N711 B641 R653:S653 S654:S658 R641:S647 O661 R659:S671">
    <cfRule type="cellIs" dxfId="1704" priority="1726" operator="lessThan">
      <formula>0</formula>
    </cfRule>
  </conditionalFormatting>
  <conditionalFormatting sqref="B646">
    <cfRule type="cellIs" dxfId="1703" priority="1723" operator="lessThan">
      <formula>0</formula>
    </cfRule>
  </conditionalFormatting>
  <conditionalFormatting sqref="B631">
    <cfRule type="cellIs" dxfId="1702" priority="1725" operator="lessThan">
      <formula>0</formula>
    </cfRule>
  </conditionalFormatting>
  <conditionalFormatting sqref="B635">
    <cfRule type="cellIs" dxfId="1701" priority="1724" operator="lessThan">
      <formula>0</formula>
    </cfRule>
  </conditionalFormatting>
  <conditionalFormatting sqref="B662">
    <cfRule type="cellIs" dxfId="1700" priority="1722" operator="lessThan">
      <formula>0</formula>
    </cfRule>
  </conditionalFormatting>
  <conditionalFormatting sqref="B671">
    <cfRule type="cellIs" dxfId="1699" priority="1721" operator="lessThan">
      <formula>0</formula>
    </cfRule>
  </conditionalFormatting>
  <conditionalFormatting sqref="I674:N674 R672:S675">
    <cfRule type="cellIs" dxfId="1698" priority="1720" operator="lessThan">
      <formula>0</formula>
    </cfRule>
  </conditionalFormatting>
  <conditionalFormatting sqref="R641">
    <cfRule type="cellIs" dxfId="1697" priority="1717" operator="lessThan">
      <formula>0</formula>
    </cfRule>
  </conditionalFormatting>
  <conditionalFormatting sqref="R641">
    <cfRule type="cellIs" dxfId="1696" priority="1718" operator="lessThan">
      <formula>0</formula>
    </cfRule>
  </conditionalFormatting>
  <conditionalFormatting sqref="R422:S422 S423:S425">
    <cfRule type="cellIs" dxfId="1695" priority="1704" operator="lessThan">
      <formula>0</formula>
    </cfRule>
  </conditionalFormatting>
  <conditionalFormatting sqref="B416">
    <cfRule type="cellIs" dxfId="1694" priority="1705" operator="lessThan">
      <formula>0</formula>
    </cfRule>
  </conditionalFormatting>
  <conditionalFormatting sqref="R423:R425">
    <cfRule type="cellIs" dxfId="1693" priority="1702" operator="lessThan">
      <formula>0</formula>
    </cfRule>
  </conditionalFormatting>
  <conditionalFormatting sqref="R422">
    <cfRule type="cellIs" dxfId="1692" priority="1703" operator="lessThan">
      <formula>0</formula>
    </cfRule>
  </conditionalFormatting>
  <conditionalFormatting sqref="S426">
    <cfRule type="cellIs" dxfId="1691" priority="1700" operator="lessThan">
      <formula>0</formula>
    </cfRule>
  </conditionalFormatting>
  <conditionalFormatting sqref="S427">
    <cfRule type="cellIs" dxfId="1690" priority="1701" operator="lessThan">
      <formula>0</formula>
    </cfRule>
  </conditionalFormatting>
  <conditionalFormatting sqref="B422">
    <cfRule type="cellIs" dxfId="1689" priority="1698" operator="lessThan">
      <formula>0</formula>
    </cfRule>
  </conditionalFormatting>
  <conditionalFormatting sqref="S426">
    <cfRule type="cellIs" dxfId="1688" priority="1699" operator="lessThan">
      <formula>0</formula>
    </cfRule>
  </conditionalFormatting>
  <conditionalFormatting sqref="B454:N454">
    <cfRule type="cellIs" dxfId="1687" priority="1450" operator="lessThan">
      <formula>0</formula>
    </cfRule>
  </conditionalFormatting>
  <conditionalFormatting sqref="B454:N454">
    <cfRule type="cellIs" dxfId="1686" priority="1451" operator="lessThan">
      <formula>0</formula>
    </cfRule>
  </conditionalFormatting>
  <conditionalFormatting sqref="C652:I652">
    <cfRule type="cellIs" dxfId="1685" priority="1716" operator="lessThan">
      <formula>0</formula>
    </cfRule>
  </conditionalFormatting>
  <conditionalFormatting sqref="C653:I653">
    <cfRule type="cellIs" dxfId="1684" priority="1715" operator="lessThan">
      <formula>0</formula>
    </cfRule>
  </conditionalFormatting>
  <conditionalFormatting sqref="C658:M658">
    <cfRule type="cellIs" dxfId="1683" priority="1714" operator="lessThan">
      <formula>0</formula>
    </cfRule>
  </conditionalFormatting>
  <conditionalFormatting sqref="B647:N647">
    <cfRule type="cellIs" dxfId="1682" priority="1713" operator="lessThan">
      <formula>0</formula>
    </cfRule>
  </conditionalFormatting>
  <conditionalFormatting sqref="R650">
    <cfRule type="cellIs" dxfId="1681" priority="1712" operator="lessThan">
      <formula>0</formula>
    </cfRule>
  </conditionalFormatting>
  <conditionalFormatting sqref="R417:R419">
    <cfRule type="cellIs" dxfId="1680" priority="1709" operator="lessThan">
      <formula>0</formula>
    </cfRule>
  </conditionalFormatting>
  <conditionalFormatting sqref="S420">
    <cfRule type="cellIs" dxfId="1679" priority="1706" operator="lessThan">
      <formula>0</formula>
    </cfRule>
  </conditionalFormatting>
  <conditionalFormatting sqref="S421">
    <cfRule type="cellIs" dxfId="1678" priority="1708" operator="lessThan">
      <formula>0</formula>
    </cfRule>
  </conditionalFormatting>
  <conditionalFormatting sqref="R416:S416 S417:S419">
    <cfRule type="cellIs" dxfId="1677" priority="1711" operator="lessThan">
      <formula>0</formula>
    </cfRule>
  </conditionalFormatting>
  <conditionalFormatting sqref="R416">
    <cfRule type="cellIs" dxfId="1676" priority="1710" operator="lessThan">
      <formula>0</formula>
    </cfRule>
  </conditionalFormatting>
  <conditionalFormatting sqref="S420">
    <cfRule type="cellIs" dxfId="1675" priority="1707" operator="lessThan">
      <formula>0</formula>
    </cfRule>
  </conditionalFormatting>
  <conditionalFormatting sqref="B454:N454">
    <cfRule type="cellIs" dxfId="1674" priority="1449" operator="lessThan">
      <formula>0</formula>
    </cfRule>
  </conditionalFormatting>
  <conditionalFormatting sqref="B454:N454">
    <cfRule type="cellIs" dxfId="1673" priority="1448" operator="lessThan">
      <formula>0</formula>
    </cfRule>
  </conditionalFormatting>
  <conditionalFormatting sqref="B454:N454">
    <cfRule type="cellIs" dxfId="1672" priority="1447" operator="lessThan">
      <formula>0</formula>
    </cfRule>
  </conditionalFormatting>
  <conditionalFormatting sqref="B454:N454">
    <cfRule type="cellIs" dxfId="1671" priority="1445" operator="lessThan">
      <formula>0</formula>
    </cfRule>
  </conditionalFormatting>
  <conditionalFormatting sqref="B454:N454">
    <cfRule type="cellIs" dxfId="1670" priority="1446" operator="lessThan">
      <formula>0</formula>
    </cfRule>
  </conditionalFormatting>
  <conditionalFormatting sqref="N457">
    <cfRule type="cellIs" dxfId="1669" priority="1443" operator="lessThan">
      <formula>0</formula>
    </cfRule>
  </conditionalFormatting>
  <conditionalFormatting sqref="B454:N454">
    <cfRule type="cellIs" dxfId="1668" priority="1444" operator="lessThan">
      <formula>0</formula>
    </cfRule>
  </conditionalFormatting>
  <conditionalFormatting sqref="N458">
    <cfRule type="cellIs" dxfId="1667" priority="1442" operator="lessThan">
      <formula>0</formula>
    </cfRule>
  </conditionalFormatting>
  <conditionalFormatting sqref="R530">
    <cfRule type="cellIs" dxfId="1666" priority="1164" operator="lessThan">
      <formula>0</formula>
    </cfRule>
  </conditionalFormatting>
  <conditionalFormatting sqref="N458">
    <cfRule type="cellIs" dxfId="1665" priority="1441" operator="lessThan">
      <formula>0</formula>
    </cfRule>
  </conditionalFormatting>
  <conditionalFormatting sqref="D461:N464">
    <cfRule type="cellIs" dxfId="1664" priority="1438" operator="lessThan">
      <formula>0</formula>
    </cfRule>
  </conditionalFormatting>
  <conditionalFormatting sqref="R538">
    <cfRule type="cellIs" dxfId="1663" priority="1161" operator="lessThan">
      <formula>0</formula>
    </cfRule>
  </conditionalFormatting>
  <conditionalFormatting sqref="B461:B464">
    <cfRule type="cellIs" dxfId="1662" priority="1435" operator="lessThan">
      <formula>0</formula>
    </cfRule>
  </conditionalFormatting>
  <conditionalFormatting sqref="R553">
    <cfRule type="cellIs" dxfId="1661" priority="1158" operator="lessThan">
      <formula>0</formula>
    </cfRule>
  </conditionalFormatting>
  <conditionalFormatting sqref="B512">
    <cfRule type="cellIs" dxfId="1660" priority="1432" operator="lessThan">
      <formula>0</formula>
    </cfRule>
  </conditionalFormatting>
  <conditionalFormatting sqref="C512">
    <cfRule type="cellIs" dxfId="1659" priority="1429" operator="lessThan">
      <formula>0</formula>
    </cfRule>
  </conditionalFormatting>
  <conditionalFormatting sqref="R561">
    <cfRule type="cellIs" dxfId="1658" priority="1155" operator="lessThan">
      <formula>0</formula>
    </cfRule>
  </conditionalFormatting>
  <conditionalFormatting sqref="R590">
    <cfRule type="cellIs" dxfId="1657" priority="1152" operator="lessThan">
      <formula>0</formula>
    </cfRule>
  </conditionalFormatting>
  <conditionalFormatting sqref="N365">
    <cfRule type="cellIs" dxfId="1656" priority="1697" operator="lessThan">
      <formula>0</formula>
    </cfRule>
  </conditionalFormatting>
  <conditionalFormatting sqref="N371">
    <cfRule type="cellIs" dxfId="1655" priority="1696" operator="lessThan">
      <formula>0</formula>
    </cfRule>
  </conditionalFormatting>
  <conditionalFormatting sqref="N377">
    <cfRule type="cellIs" dxfId="1654" priority="1695" operator="lessThan">
      <formula>0</formula>
    </cfRule>
  </conditionalFormatting>
  <conditionalFormatting sqref="N359">
    <cfRule type="cellIs" dxfId="1653" priority="1694" operator="lessThan">
      <formula>0</formula>
    </cfRule>
  </conditionalFormatting>
  <conditionalFormatting sqref="B376">
    <cfRule type="cellIs" dxfId="1652" priority="1678" operator="lessThan">
      <formula>0</formula>
    </cfRule>
  </conditionalFormatting>
  <conditionalFormatting sqref="B588">
    <cfRule type="cellIs" dxfId="1651" priority="1688" operator="lessThan">
      <formula>0</formula>
    </cfRule>
  </conditionalFormatting>
  <conditionalFormatting sqref="B371:B372">
    <cfRule type="cellIs" dxfId="1650" priority="1683" operator="lessThan">
      <formula>0</formula>
    </cfRule>
  </conditionalFormatting>
  <conditionalFormatting sqref="B377:B378">
    <cfRule type="cellIs" dxfId="1649" priority="1680" operator="lessThan">
      <formula>0</formula>
    </cfRule>
  </conditionalFormatting>
  <conditionalFormatting sqref="C351:M354">
    <cfRule type="cellIs" dxfId="1648" priority="1693" operator="lessThan">
      <formula>0</formula>
    </cfRule>
  </conditionalFormatting>
  <conditionalFormatting sqref="B428">
    <cfRule type="cellIs" dxfId="1647" priority="1692" operator="lessThan">
      <formula>0</formula>
    </cfRule>
  </conditionalFormatting>
  <conditionalFormatting sqref="B428">
    <cfRule type="cellIs" dxfId="1646" priority="1691" operator="lessThan">
      <formula>0</formula>
    </cfRule>
  </conditionalFormatting>
  <conditionalFormatting sqref="B391 B397 B381:B385 B375:B379 B369:B373 B363:B367 B357:B361 B351:B355">
    <cfRule type="cellIs" dxfId="1645" priority="1690" operator="lessThan">
      <formula>0</formula>
    </cfRule>
  </conditionalFormatting>
  <conditionalFormatting sqref="B359:B360">
    <cfRule type="cellIs" dxfId="1644" priority="1686" operator="lessThan">
      <formula>0</formula>
    </cfRule>
  </conditionalFormatting>
  <conditionalFormatting sqref="B357">
    <cfRule type="cellIs" dxfId="1643" priority="1685" operator="lessThan">
      <formula>0</formula>
    </cfRule>
  </conditionalFormatting>
  <conditionalFormatting sqref="B585:B587">
    <cfRule type="cellIs" dxfId="1642" priority="1689" operator="lessThan">
      <formula>0</formula>
    </cfRule>
  </conditionalFormatting>
  <conditionalFormatting sqref="B584">
    <cfRule type="cellIs" dxfId="1641" priority="1687" operator="lessThan">
      <formula>0</formula>
    </cfRule>
  </conditionalFormatting>
  <conditionalFormatting sqref="B397">
    <cfRule type="cellIs" dxfId="1640" priority="1674" operator="lessThan">
      <formula>0</formula>
    </cfRule>
  </conditionalFormatting>
  <conditionalFormatting sqref="B358">
    <cfRule type="cellIs" dxfId="1639" priority="1684" operator="lessThan">
      <formula>0</formula>
    </cfRule>
  </conditionalFormatting>
  <conditionalFormatting sqref="B369">
    <cfRule type="cellIs" dxfId="1638" priority="1682" operator="lessThan">
      <formula>0</formula>
    </cfRule>
  </conditionalFormatting>
  <conditionalFormatting sqref="B370">
    <cfRule type="cellIs" dxfId="1637" priority="1681" operator="lessThan">
      <formula>0</formula>
    </cfRule>
  </conditionalFormatting>
  <conditionalFormatting sqref="B375">
    <cfRule type="cellIs" dxfId="1636" priority="1679" operator="lessThan">
      <formula>0</formula>
    </cfRule>
  </conditionalFormatting>
  <conditionalFormatting sqref="B383:B384">
    <cfRule type="cellIs" dxfId="1635" priority="1677" operator="lessThan">
      <formula>0</formula>
    </cfRule>
  </conditionalFormatting>
  <conditionalFormatting sqref="B381">
    <cfRule type="cellIs" dxfId="1634" priority="1676" operator="lessThan">
      <formula>0</formula>
    </cfRule>
  </conditionalFormatting>
  <conditionalFormatting sqref="B382">
    <cfRule type="cellIs" dxfId="1633" priority="1675" operator="lessThan">
      <formula>0</formula>
    </cfRule>
  </conditionalFormatting>
  <conditionalFormatting sqref="B391">
    <cfRule type="cellIs" dxfId="1632" priority="1673" operator="lessThan">
      <formula>0</formula>
    </cfRule>
  </conditionalFormatting>
  <conditionalFormatting sqref="B385">
    <cfRule type="cellIs" dxfId="1631" priority="1672" operator="lessThan">
      <formula>0</formula>
    </cfRule>
  </conditionalFormatting>
  <conditionalFormatting sqref="B379">
    <cfRule type="cellIs" dxfId="1630" priority="1671" operator="lessThan">
      <formula>0</formula>
    </cfRule>
  </conditionalFormatting>
  <conditionalFormatting sqref="B373">
    <cfRule type="cellIs" dxfId="1629" priority="1670" operator="lessThan">
      <formula>0</formula>
    </cfRule>
  </conditionalFormatting>
  <conditionalFormatting sqref="B361">
    <cfRule type="cellIs" dxfId="1628" priority="1669" operator="lessThan">
      <formula>0</formula>
    </cfRule>
  </conditionalFormatting>
  <conditionalFormatting sqref="B621:B624">
    <cfRule type="cellIs" dxfId="1627" priority="1664" operator="lessThan">
      <formula>0</formula>
    </cfRule>
  </conditionalFormatting>
  <conditionalFormatting sqref="B616:B619">
    <cfRule type="cellIs" dxfId="1626" priority="1667" operator="lessThan">
      <formula>0</formula>
    </cfRule>
  </conditionalFormatting>
  <conditionalFormatting sqref="B617">
    <cfRule type="cellIs" dxfId="1625" priority="1666" operator="lessThan">
      <formula>0</formula>
    </cfRule>
  </conditionalFormatting>
  <conditionalFormatting sqref="B618:B619">
    <cfRule type="cellIs" dxfId="1624" priority="1668" operator="lessThan">
      <formula>0</formula>
    </cfRule>
  </conditionalFormatting>
  <conditionalFormatting sqref="B628:B629">
    <cfRule type="cellIs" dxfId="1623" priority="1662" operator="lessThan">
      <formula>0</formula>
    </cfRule>
  </conditionalFormatting>
  <conditionalFormatting sqref="B622">
    <cfRule type="cellIs" dxfId="1622" priority="1663" operator="lessThan">
      <formula>0</formula>
    </cfRule>
  </conditionalFormatting>
  <conditionalFormatting sqref="B623:B624">
    <cfRule type="cellIs" dxfId="1621" priority="1665" operator="lessThan">
      <formula>0</formula>
    </cfRule>
  </conditionalFormatting>
  <conditionalFormatting sqref="B626:B629">
    <cfRule type="cellIs" dxfId="1620" priority="1661" operator="lessThan">
      <formula>0</formula>
    </cfRule>
  </conditionalFormatting>
  <conditionalFormatting sqref="B627">
    <cfRule type="cellIs" dxfId="1619" priority="1660" operator="lessThan">
      <formula>0</formula>
    </cfRule>
  </conditionalFormatting>
  <conditionalFormatting sqref="B365:B366">
    <cfRule type="cellIs" dxfId="1618" priority="1655" operator="lessThan">
      <formula>0</formula>
    </cfRule>
  </conditionalFormatting>
  <conditionalFormatting sqref="B355">
    <cfRule type="cellIs" dxfId="1617" priority="1656" operator="lessThan">
      <formula>0</formula>
    </cfRule>
  </conditionalFormatting>
  <conditionalFormatting sqref="B393:N393">
    <cfRule type="cellIs" dxfId="1616" priority="1611" operator="lessThan">
      <formula>0</formula>
    </cfRule>
  </conditionalFormatting>
  <conditionalFormatting sqref="B387:N387">
    <cfRule type="cellIs" dxfId="1615" priority="1622" operator="lessThan">
      <formula>0</formula>
    </cfRule>
  </conditionalFormatting>
  <conditionalFormatting sqref="B387:N387">
    <cfRule type="cellIs" dxfId="1614" priority="1621" operator="lessThan">
      <formula>0</formula>
    </cfRule>
  </conditionalFormatting>
  <conditionalFormatting sqref="B353:B354">
    <cfRule type="cellIs" dxfId="1613" priority="1659" operator="lessThan">
      <formula>0</formula>
    </cfRule>
  </conditionalFormatting>
  <conditionalFormatting sqref="B351">
    <cfRule type="cellIs" dxfId="1612" priority="1658" operator="lessThan">
      <formula>0</formula>
    </cfRule>
  </conditionalFormatting>
  <conditionalFormatting sqref="B352">
    <cfRule type="cellIs" dxfId="1611" priority="1657" operator="lessThan">
      <formula>0</formula>
    </cfRule>
  </conditionalFormatting>
  <conditionalFormatting sqref="B363">
    <cfRule type="cellIs" dxfId="1610" priority="1654" operator="lessThan">
      <formula>0</formula>
    </cfRule>
  </conditionalFormatting>
  <conditionalFormatting sqref="B364">
    <cfRule type="cellIs" dxfId="1609" priority="1653" operator="lessThan">
      <formula>0</formula>
    </cfRule>
  </conditionalFormatting>
  <conditionalFormatting sqref="B367">
    <cfRule type="cellIs" dxfId="1608" priority="1652" operator="lessThan">
      <formula>0</formula>
    </cfRule>
  </conditionalFormatting>
  <conditionalFormatting sqref="B593:B596">
    <cfRule type="cellIs" dxfId="1607" priority="1650" operator="lessThan">
      <formula>0</formula>
    </cfRule>
  </conditionalFormatting>
  <conditionalFormatting sqref="B594">
    <cfRule type="cellIs" dxfId="1606" priority="1649" operator="lessThan">
      <formula>0</formula>
    </cfRule>
  </conditionalFormatting>
  <conditionalFormatting sqref="B595:B596">
    <cfRule type="cellIs" dxfId="1605" priority="1651" operator="lessThan">
      <formula>0</formula>
    </cfRule>
  </conditionalFormatting>
  <conditionalFormatting sqref="B603">
    <cfRule type="cellIs" dxfId="1604" priority="1644" operator="lessThan">
      <formula>0</formula>
    </cfRule>
  </conditionalFormatting>
  <conditionalFormatting sqref="B603">
    <cfRule type="cellIs" dxfId="1603" priority="1645" operator="lessThan">
      <formula>0</formula>
    </cfRule>
  </conditionalFormatting>
  <conditionalFormatting sqref="B599:B602">
    <cfRule type="cellIs" dxfId="1602" priority="1647" operator="lessThan">
      <formula>0</formula>
    </cfRule>
  </conditionalFormatting>
  <conditionalFormatting sqref="B600">
    <cfRule type="cellIs" dxfId="1601" priority="1646" operator="lessThan">
      <formula>0</formula>
    </cfRule>
  </conditionalFormatting>
  <conditionalFormatting sqref="B601:B602">
    <cfRule type="cellIs" dxfId="1600" priority="1648" operator="lessThan">
      <formula>0</formula>
    </cfRule>
  </conditionalFormatting>
  <conditionalFormatting sqref="N390">
    <cfRule type="cellIs" dxfId="1599" priority="1616" operator="lessThan">
      <formula>0</formula>
    </cfRule>
  </conditionalFormatting>
  <conditionalFormatting sqref="B393:N393">
    <cfRule type="cellIs" dxfId="1598" priority="1614" operator="lessThan">
      <formula>0</formula>
    </cfRule>
  </conditionalFormatting>
  <conditionalFormatting sqref="B571:B573">
    <cfRule type="cellIs" dxfId="1597" priority="1643" operator="lessThan">
      <formula>0</formula>
    </cfRule>
  </conditionalFormatting>
  <conditionalFormatting sqref="B574">
    <cfRule type="cellIs" dxfId="1596" priority="1642" operator="lessThan">
      <formula>0</formula>
    </cfRule>
  </conditionalFormatting>
  <conditionalFormatting sqref="B570">
    <cfRule type="cellIs" dxfId="1595" priority="1641" operator="lessThan">
      <formula>0</formula>
    </cfRule>
  </conditionalFormatting>
  <conditionalFormatting sqref="B607:B608">
    <cfRule type="cellIs" dxfId="1594" priority="1640" operator="lessThan">
      <formula>0</formula>
    </cfRule>
  </conditionalFormatting>
  <conditionalFormatting sqref="B605:B608">
    <cfRule type="cellIs" dxfId="1593" priority="1639" operator="lessThan">
      <formula>0</formula>
    </cfRule>
  </conditionalFormatting>
  <conditionalFormatting sqref="B589">
    <cfRule type="cellIs" dxfId="1592" priority="1366" operator="lessThan">
      <formula>0</formula>
    </cfRule>
  </conditionalFormatting>
  <conditionalFormatting sqref="B613:B614">
    <cfRule type="cellIs" dxfId="1591" priority="1637" operator="lessThan">
      <formula>0</formula>
    </cfRule>
  </conditionalFormatting>
  <conditionalFormatting sqref="B606">
    <cfRule type="cellIs" dxfId="1590" priority="1638" operator="lessThan">
      <formula>0</formula>
    </cfRule>
  </conditionalFormatting>
  <conditionalFormatting sqref="B611:B614">
    <cfRule type="cellIs" dxfId="1589" priority="1636" operator="lessThan">
      <formula>0</formula>
    </cfRule>
  </conditionalFormatting>
  <conditionalFormatting sqref="O616:O619">
    <cfRule type="cellIs" dxfId="1588" priority="1115" operator="lessThan">
      <formula>0</formula>
    </cfRule>
  </conditionalFormatting>
  <conditionalFormatting sqref="O599 O601:O602">
    <cfRule type="cellIs" dxfId="1587" priority="1117" operator="lessThan">
      <formula>0</formula>
    </cfRule>
  </conditionalFormatting>
  <conditionalFormatting sqref="B612">
    <cfRule type="cellIs" dxfId="1586" priority="1635" operator="lessThan">
      <formula>0</formula>
    </cfRule>
  </conditionalFormatting>
  <conditionalFormatting sqref="D589">
    <cfRule type="cellIs" dxfId="1585" priority="1360" operator="lessThan">
      <formula>0</formula>
    </cfRule>
  </conditionalFormatting>
  <conditionalFormatting sqref="O605:O607">
    <cfRule type="cellIs" dxfId="1584" priority="1109" operator="lessThan">
      <formula>0</formula>
    </cfRule>
  </conditionalFormatting>
  <conditionalFormatting sqref="O626:O629">
    <cfRule type="cellIs" dxfId="1583" priority="1111" operator="lessThan">
      <formula>0</formula>
    </cfRule>
  </conditionalFormatting>
  <conditionalFormatting sqref="B650 B655:B657 B663 B665:B668 B642:B645 B670">
    <cfRule type="cellIs" dxfId="1582" priority="1634" operator="lessThan">
      <formula>0</formula>
    </cfRule>
  </conditionalFormatting>
  <conditionalFormatting sqref="N378">
    <cfRule type="cellIs" dxfId="1581" priority="1626" operator="lessThan">
      <formula>0</formula>
    </cfRule>
  </conditionalFormatting>
  <conditionalFormatting sqref="N372">
    <cfRule type="cellIs" dxfId="1580" priority="1627" operator="lessThan">
      <formula>0</formula>
    </cfRule>
  </conditionalFormatting>
  <conditionalFormatting sqref="B387:N387">
    <cfRule type="cellIs" dxfId="1579" priority="1624" operator="lessThan">
      <formula>0</formula>
    </cfRule>
  </conditionalFormatting>
  <conditionalFormatting sqref="N384">
    <cfRule type="cellIs" dxfId="1578" priority="1625" operator="lessThan">
      <formula>0</formula>
    </cfRule>
  </conditionalFormatting>
  <conditionalFormatting sqref="B387:N387">
    <cfRule type="cellIs" dxfId="1577" priority="1623" operator="lessThan">
      <formula>0</formula>
    </cfRule>
  </conditionalFormatting>
  <conditionalFormatting sqref="B387:N387">
    <cfRule type="cellIs" dxfId="1576" priority="1620" operator="lessThan">
      <formula>0</formula>
    </cfRule>
  </conditionalFormatting>
  <conditionalFormatting sqref="B652">
    <cfRule type="cellIs" dxfId="1575" priority="1633" operator="lessThan">
      <formula>0</formula>
    </cfRule>
  </conditionalFormatting>
  <conditionalFormatting sqref="B653">
    <cfRule type="cellIs" dxfId="1574" priority="1632" operator="lessThan">
      <formula>0</formula>
    </cfRule>
  </conditionalFormatting>
  <conditionalFormatting sqref="B658">
    <cfRule type="cellIs" dxfId="1573" priority="1631" operator="lessThan">
      <formula>0</formula>
    </cfRule>
  </conditionalFormatting>
  <conditionalFormatting sqref="O365">
    <cfRule type="cellIs" dxfId="1572" priority="1103" operator="lessThan">
      <formula>0</formula>
    </cfRule>
  </conditionalFormatting>
  <conditionalFormatting sqref="O371">
    <cfRule type="cellIs" dxfId="1571" priority="1102" operator="lessThan">
      <formula>0</formula>
    </cfRule>
  </conditionalFormatting>
  <conditionalFormatting sqref="G589">
    <cfRule type="cellIs" dxfId="1570" priority="1351" operator="lessThan">
      <formula>0</formula>
    </cfRule>
  </conditionalFormatting>
  <conditionalFormatting sqref="H589">
    <cfRule type="cellIs" dxfId="1569" priority="1348" operator="lessThan">
      <formula>0</formula>
    </cfRule>
  </conditionalFormatting>
  <conditionalFormatting sqref="B351:B354">
    <cfRule type="cellIs" dxfId="1568" priority="1630" operator="lessThan">
      <formula>0</formula>
    </cfRule>
  </conditionalFormatting>
  <conditionalFormatting sqref="N360">
    <cfRule type="cellIs" dxfId="1567" priority="1629" operator="lessThan">
      <formula>0</formula>
    </cfRule>
  </conditionalFormatting>
  <conditionalFormatting sqref="N366">
    <cfRule type="cellIs" dxfId="1566" priority="1628" operator="lessThan">
      <formula>0</formula>
    </cfRule>
  </conditionalFormatting>
  <conditionalFormatting sqref="B387:N387">
    <cfRule type="cellIs" dxfId="1565" priority="1619" operator="lessThan">
      <formula>0</formula>
    </cfRule>
  </conditionalFormatting>
  <conditionalFormatting sqref="B387:N387">
    <cfRule type="cellIs" dxfId="1564" priority="1618" operator="lessThan">
      <formula>0</formula>
    </cfRule>
  </conditionalFormatting>
  <conditionalFormatting sqref="B387:N387">
    <cfRule type="cellIs" dxfId="1563" priority="1617" operator="lessThan">
      <formula>0</formula>
    </cfRule>
  </conditionalFormatting>
  <conditionalFormatting sqref="B393:N393">
    <cfRule type="cellIs" dxfId="1562" priority="1612" operator="lessThan">
      <formula>0</formula>
    </cfRule>
  </conditionalFormatting>
  <conditionalFormatting sqref="B393:N393">
    <cfRule type="cellIs" dxfId="1561" priority="1615" operator="lessThan">
      <formula>0</formula>
    </cfRule>
  </conditionalFormatting>
  <conditionalFormatting sqref="B393:N393">
    <cfRule type="cellIs" dxfId="1560" priority="1610" operator="lessThan">
      <formula>0</formula>
    </cfRule>
  </conditionalFormatting>
  <conditionalFormatting sqref="B393:N393">
    <cfRule type="cellIs" dxfId="1559" priority="1613" operator="lessThan">
      <formula>0</formula>
    </cfRule>
  </conditionalFormatting>
  <conditionalFormatting sqref="B393:N393">
    <cfRule type="cellIs" dxfId="1558" priority="1608" operator="lessThan">
      <formula>0</formula>
    </cfRule>
  </conditionalFormatting>
  <conditionalFormatting sqref="B393:N393">
    <cfRule type="cellIs" dxfId="1557" priority="1609" operator="lessThan">
      <formula>0</formula>
    </cfRule>
  </conditionalFormatting>
  <conditionalFormatting sqref="B399:N399">
    <cfRule type="cellIs" dxfId="1556" priority="1606" operator="lessThan">
      <formula>0</formula>
    </cfRule>
  </conditionalFormatting>
  <conditionalFormatting sqref="N396">
    <cfRule type="cellIs" dxfId="1555" priority="1607" operator="lessThan">
      <formula>0</formula>
    </cfRule>
  </conditionalFormatting>
  <conditionalFormatting sqref="B399:N399">
    <cfRule type="cellIs" dxfId="1554" priority="1605" operator="lessThan">
      <formula>0</formula>
    </cfRule>
  </conditionalFormatting>
  <conditionalFormatting sqref="B399:N399">
    <cfRule type="cellIs" dxfId="1553" priority="1604" operator="lessThan">
      <formula>0</formula>
    </cfRule>
  </conditionalFormatting>
  <conditionalFormatting sqref="B399:N399">
    <cfRule type="cellIs" dxfId="1552" priority="1603" operator="lessThan">
      <formula>0</formula>
    </cfRule>
  </conditionalFormatting>
  <conditionalFormatting sqref="B399:N399">
    <cfRule type="cellIs" dxfId="1551" priority="1602" operator="lessThan">
      <formula>0</formula>
    </cfRule>
  </conditionalFormatting>
  <conditionalFormatting sqref="B399:N399">
    <cfRule type="cellIs" dxfId="1550" priority="1601" operator="lessThan">
      <formula>0</formula>
    </cfRule>
  </conditionalFormatting>
  <conditionalFormatting sqref="B399:N399">
    <cfRule type="cellIs" dxfId="1549" priority="1600" operator="lessThan">
      <formula>0</formula>
    </cfRule>
  </conditionalFormatting>
  <conditionalFormatting sqref="B399:N399">
    <cfRule type="cellIs" dxfId="1548" priority="1599" operator="lessThan">
      <formula>0</formula>
    </cfRule>
  </conditionalFormatting>
  <conditionalFormatting sqref="N402">
    <cfRule type="cellIs" dxfId="1547" priority="1598" operator="lessThan">
      <formula>0</formula>
    </cfRule>
  </conditionalFormatting>
  <conditionalFormatting sqref="N355">
    <cfRule type="cellIs" dxfId="1546" priority="1597" operator="lessThan">
      <formula>0</formula>
    </cfRule>
  </conditionalFormatting>
  <conditionalFormatting sqref="N361">
    <cfRule type="cellIs" dxfId="1545" priority="1596" operator="lessThan">
      <formula>0</formula>
    </cfRule>
  </conditionalFormatting>
  <conditionalFormatting sqref="N361">
    <cfRule type="cellIs" dxfId="1544" priority="1595" operator="lessThan">
      <formula>0</formula>
    </cfRule>
  </conditionalFormatting>
  <conditionalFormatting sqref="N367">
    <cfRule type="cellIs" dxfId="1543" priority="1594" operator="lessThan">
      <formula>0</formula>
    </cfRule>
  </conditionalFormatting>
  <conditionalFormatting sqref="N367">
    <cfRule type="cellIs" dxfId="1542" priority="1593" operator="lessThan">
      <formula>0</formula>
    </cfRule>
  </conditionalFormatting>
  <conditionalFormatting sqref="N373">
    <cfRule type="cellIs" dxfId="1541" priority="1592" operator="lessThan">
      <formula>0</formula>
    </cfRule>
  </conditionalFormatting>
  <conditionalFormatting sqref="N373">
    <cfRule type="cellIs" dxfId="1540" priority="1591" operator="lessThan">
      <formula>0</formula>
    </cfRule>
  </conditionalFormatting>
  <conditionalFormatting sqref="N379">
    <cfRule type="cellIs" dxfId="1539" priority="1590" operator="lessThan">
      <formula>0</formula>
    </cfRule>
  </conditionalFormatting>
  <conditionalFormatting sqref="N379">
    <cfRule type="cellIs" dxfId="1538" priority="1589" operator="lessThan">
      <formula>0</formula>
    </cfRule>
  </conditionalFormatting>
  <conditionalFormatting sqref="N385">
    <cfRule type="cellIs" dxfId="1537" priority="1588" operator="lessThan">
      <formula>0</formula>
    </cfRule>
  </conditionalFormatting>
  <conditionalFormatting sqref="N385">
    <cfRule type="cellIs" dxfId="1536" priority="1587" operator="lessThan">
      <formula>0</formula>
    </cfRule>
  </conditionalFormatting>
  <conditionalFormatting sqref="N391">
    <cfRule type="cellIs" dxfId="1535" priority="1586" operator="lessThan">
      <formula>0</formula>
    </cfRule>
  </conditionalFormatting>
  <conditionalFormatting sqref="N391">
    <cfRule type="cellIs" dxfId="1534" priority="1585" operator="lessThan">
      <formula>0</formula>
    </cfRule>
  </conditionalFormatting>
  <conditionalFormatting sqref="N397">
    <cfRule type="cellIs" dxfId="1533" priority="1584" operator="lessThan">
      <formula>0</formula>
    </cfRule>
  </conditionalFormatting>
  <conditionalFormatting sqref="N397">
    <cfRule type="cellIs" dxfId="1532" priority="1583" operator="lessThan">
      <formula>0</formula>
    </cfRule>
  </conditionalFormatting>
  <conditionalFormatting sqref="C409:M409">
    <cfRule type="cellIs" dxfId="1531" priority="1582" operator="lessThan">
      <formula>0</formula>
    </cfRule>
  </conditionalFormatting>
  <conditionalFormatting sqref="C409:M409">
    <cfRule type="cellIs" dxfId="1530" priority="1581" operator="lessThan">
      <formula>0</formula>
    </cfRule>
  </conditionalFormatting>
  <conditionalFormatting sqref="H409">
    <cfRule type="cellIs" dxfId="1529" priority="1580" operator="lessThan">
      <formula>0</formula>
    </cfRule>
  </conditionalFormatting>
  <conditionalFormatting sqref="B409">
    <cfRule type="cellIs" dxfId="1528" priority="1579" operator="lessThan">
      <formula>0</formula>
    </cfRule>
  </conditionalFormatting>
  <conditionalFormatting sqref="B409">
    <cfRule type="cellIs" dxfId="1527" priority="1578" operator="lessThan">
      <formula>0</formula>
    </cfRule>
  </conditionalFormatting>
  <conditionalFormatting sqref="B405:N405">
    <cfRule type="cellIs" dxfId="1526" priority="1577" operator="lessThan">
      <formula>0</formula>
    </cfRule>
  </conditionalFormatting>
  <conditionalFormatting sqref="B405:N405">
    <cfRule type="cellIs" dxfId="1525" priority="1576" operator="lessThan">
      <formula>0</formula>
    </cfRule>
  </conditionalFormatting>
  <conditionalFormatting sqref="B405:N405">
    <cfRule type="cellIs" dxfId="1524" priority="1575" operator="lessThan">
      <formula>0</formula>
    </cfRule>
  </conditionalFormatting>
  <conditionalFormatting sqref="B405:N405">
    <cfRule type="cellIs" dxfId="1523" priority="1574" operator="lessThan">
      <formula>0</formula>
    </cfRule>
  </conditionalFormatting>
  <conditionalFormatting sqref="B405:N405">
    <cfRule type="cellIs" dxfId="1522" priority="1573" operator="lessThan">
      <formula>0</formula>
    </cfRule>
  </conditionalFormatting>
  <conditionalFormatting sqref="B405:N405">
    <cfRule type="cellIs" dxfId="1521" priority="1572" operator="lessThan">
      <formula>0</formula>
    </cfRule>
  </conditionalFormatting>
  <conditionalFormatting sqref="B405:N405">
    <cfRule type="cellIs" dxfId="1520" priority="1571" operator="lessThan">
      <formula>0</formula>
    </cfRule>
  </conditionalFormatting>
  <conditionalFormatting sqref="B405:N405">
    <cfRule type="cellIs" dxfId="1519" priority="1570" operator="lessThan">
      <formula>0</formula>
    </cfRule>
  </conditionalFormatting>
  <conditionalFormatting sqref="N408">
    <cfRule type="cellIs" dxfId="1518" priority="1569" operator="lessThan">
      <formula>0</formula>
    </cfRule>
  </conditionalFormatting>
  <conditionalFormatting sqref="N409">
    <cfRule type="cellIs" dxfId="1517" priority="1568" operator="lessThan">
      <formula>0</formula>
    </cfRule>
  </conditionalFormatting>
  <conditionalFormatting sqref="N409">
    <cfRule type="cellIs" dxfId="1516" priority="1567" operator="lessThan">
      <formula>0</formula>
    </cfRule>
  </conditionalFormatting>
  <conditionalFormatting sqref="C415:M415">
    <cfRule type="cellIs" dxfId="1515" priority="1566" operator="lessThan">
      <formula>0</formula>
    </cfRule>
  </conditionalFormatting>
  <conditionalFormatting sqref="C415:M415">
    <cfRule type="cellIs" dxfId="1514" priority="1565" operator="lessThan">
      <formula>0</formula>
    </cfRule>
  </conditionalFormatting>
  <conditionalFormatting sqref="H415">
    <cfRule type="cellIs" dxfId="1513" priority="1564" operator="lessThan">
      <formula>0</formula>
    </cfRule>
  </conditionalFormatting>
  <conditionalFormatting sqref="B415">
    <cfRule type="cellIs" dxfId="1512" priority="1563" operator="lessThan">
      <formula>0</formula>
    </cfRule>
  </conditionalFormatting>
  <conditionalFormatting sqref="B415">
    <cfRule type="cellIs" dxfId="1511" priority="1562" operator="lessThan">
      <formula>0</formula>
    </cfRule>
  </conditionalFormatting>
  <conditionalFormatting sqref="B411:N411">
    <cfRule type="cellIs" dxfId="1510" priority="1561" operator="lessThan">
      <formula>0</formula>
    </cfRule>
  </conditionalFormatting>
  <conditionalFormatting sqref="B411:N411">
    <cfRule type="cellIs" dxfId="1509" priority="1560" operator="lessThan">
      <formula>0</formula>
    </cfRule>
  </conditionalFormatting>
  <conditionalFormatting sqref="B411:N411">
    <cfRule type="cellIs" dxfId="1508" priority="1559" operator="lessThan">
      <formula>0</formula>
    </cfRule>
  </conditionalFormatting>
  <conditionalFormatting sqref="B411:N411">
    <cfRule type="cellIs" dxfId="1507" priority="1558" operator="lessThan">
      <formula>0</formula>
    </cfRule>
  </conditionalFormatting>
  <conditionalFormatting sqref="B411:N411">
    <cfRule type="cellIs" dxfId="1506" priority="1557" operator="lessThan">
      <formula>0</formula>
    </cfRule>
  </conditionalFormatting>
  <conditionalFormatting sqref="B411:N411">
    <cfRule type="cellIs" dxfId="1505" priority="1556" operator="lessThan">
      <formula>0</formula>
    </cfRule>
  </conditionalFormatting>
  <conditionalFormatting sqref="B411:N411">
    <cfRule type="cellIs" dxfId="1504" priority="1555" operator="lessThan">
      <formula>0</formula>
    </cfRule>
  </conditionalFormatting>
  <conditionalFormatting sqref="B411:N411">
    <cfRule type="cellIs" dxfId="1503" priority="1554" operator="lessThan">
      <formula>0</formula>
    </cfRule>
  </conditionalFormatting>
  <conditionalFormatting sqref="N414">
    <cfRule type="cellIs" dxfId="1502" priority="1553" operator="lessThan">
      <formula>0</formula>
    </cfRule>
  </conditionalFormatting>
  <conditionalFormatting sqref="N415">
    <cfRule type="cellIs" dxfId="1501" priority="1552" operator="lessThan">
      <formula>0</formula>
    </cfRule>
  </conditionalFormatting>
  <conditionalFormatting sqref="N415">
    <cfRule type="cellIs" dxfId="1500" priority="1551" operator="lessThan">
      <formula>0</formula>
    </cfRule>
  </conditionalFormatting>
  <conditionalFormatting sqref="C421:M421">
    <cfRule type="cellIs" dxfId="1499" priority="1550" operator="lessThan">
      <formula>0</formula>
    </cfRule>
  </conditionalFormatting>
  <conditionalFormatting sqref="C421:M421">
    <cfRule type="cellIs" dxfId="1498" priority="1549" operator="lessThan">
      <formula>0</formula>
    </cfRule>
  </conditionalFormatting>
  <conditionalFormatting sqref="H421">
    <cfRule type="cellIs" dxfId="1497" priority="1548" operator="lessThan">
      <formula>0</formula>
    </cfRule>
  </conditionalFormatting>
  <conditionalFormatting sqref="B421">
    <cfRule type="cellIs" dxfId="1496" priority="1547" operator="lessThan">
      <formula>0</formula>
    </cfRule>
  </conditionalFormatting>
  <conditionalFormatting sqref="B421">
    <cfRule type="cellIs" dxfId="1495" priority="1546" operator="lessThan">
      <formula>0</formula>
    </cfRule>
  </conditionalFormatting>
  <conditionalFormatting sqref="B417:N417">
    <cfRule type="cellIs" dxfId="1494" priority="1545" operator="lessThan">
      <formula>0</formula>
    </cfRule>
  </conditionalFormatting>
  <conditionalFormatting sqref="B417:N417">
    <cfRule type="cellIs" dxfId="1493" priority="1544" operator="lessThan">
      <formula>0</formula>
    </cfRule>
  </conditionalFormatting>
  <conditionalFormatting sqref="B417:N417">
    <cfRule type="cellIs" dxfId="1492" priority="1543" operator="lessThan">
      <formula>0</formula>
    </cfRule>
  </conditionalFormatting>
  <conditionalFormatting sqref="B417:N417">
    <cfRule type="cellIs" dxfId="1491" priority="1542" operator="lessThan">
      <formula>0</formula>
    </cfRule>
  </conditionalFormatting>
  <conditionalFormatting sqref="B417:N417">
    <cfRule type="cellIs" dxfId="1490" priority="1541" operator="lessThan">
      <formula>0</formula>
    </cfRule>
  </conditionalFormatting>
  <conditionalFormatting sqref="B417:N417">
    <cfRule type="cellIs" dxfId="1489" priority="1540" operator="lessThan">
      <formula>0</formula>
    </cfRule>
  </conditionalFormatting>
  <conditionalFormatting sqref="B417:N417">
    <cfRule type="cellIs" dxfId="1488" priority="1539" operator="lessThan">
      <formula>0</formula>
    </cfRule>
  </conditionalFormatting>
  <conditionalFormatting sqref="B417:N417">
    <cfRule type="cellIs" dxfId="1487" priority="1538" operator="lessThan">
      <formula>0</formula>
    </cfRule>
  </conditionalFormatting>
  <conditionalFormatting sqref="N420">
    <cfRule type="cellIs" dxfId="1486" priority="1537" operator="lessThan">
      <formula>0</formula>
    </cfRule>
  </conditionalFormatting>
  <conditionalFormatting sqref="N421">
    <cfRule type="cellIs" dxfId="1485" priority="1536" operator="lessThan">
      <formula>0</formula>
    </cfRule>
  </conditionalFormatting>
  <conditionalFormatting sqref="N421">
    <cfRule type="cellIs" dxfId="1484" priority="1535" operator="lessThan">
      <formula>0</formula>
    </cfRule>
  </conditionalFormatting>
  <conditionalFormatting sqref="C427:M427">
    <cfRule type="cellIs" dxfId="1483" priority="1534" operator="lessThan">
      <formula>0</formula>
    </cfRule>
  </conditionalFormatting>
  <conditionalFormatting sqref="C427:M427">
    <cfRule type="cellIs" dxfId="1482" priority="1533" operator="lessThan">
      <formula>0</formula>
    </cfRule>
  </conditionalFormatting>
  <conditionalFormatting sqref="H427">
    <cfRule type="cellIs" dxfId="1481" priority="1532" operator="lessThan">
      <formula>0</formula>
    </cfRule>
  </conditionalFormatting>
  <conditionalFormatting sqref="B427">
    <cfRule type="cellIs" dxfId="1480" priority="1531" operator="lessThan">
      <formula>0</formula>
    </cfRule>
  </conditionalFormatting>
  <conditionalFormatting sqref="B427">
    <cfRule type="cellIs" dxfId="1479" priority="1530" operator="lessThan">
      <formula>0</formula>
    </cfRule>
  </conditionalFormatting>
  <conditionalFormatting sqref="B423:N423">
    <cfRule type="cellIs" dxfId="1478" priority="1529" operator="lessThan">
      <formula>0</formula>
    </cfRule>
  </conditionalFormatting>
  <conditionalFormatting sqref="B423:N423">
    <cfRule type="cellIs" dxfId="1477" priority="1528" operator="lessThan">
      <formula>0</formula>
    </cfRule>
  </conditionalFormatting>
  <conditionalFormatting sqref="B423:N423">
    <cfRule type="cellIs" dxfId="1476" priority="1527" operator="lessThan">
      <formula>0</formula>
    </cfRule>
  </conditionalFormatting>
  <conditionalFormatting sqref="B423:N423">
    <cfRule type="cellIs" dxfId="1475" priority="1526" operator="lessThan">
      <formula>0</formula>
    </cfRule>
  </conditionalFormatting>
  <conditionalFormatting sqref="B423:N423">
    <cfRule type="cellIs" dxfId="1474" priority="1525" operator="lessThan">
      <formula>0</formula>
    </cfRule>
  </conditionalFormatting>
  <conditionalFormatting sqref="B423:N423">
    <cfRule type="cellIs" dxfId="1473" priority="1524" operator="lessThan">
      <formula>0</formula>
    </cfRule>
  </conditionalFormatting>
  <conditionalFormatting sqref="B423:N423">
    <cfRule type="cellIs" dxfId="1472" priority="1523" operator="lessThan">
      <formula>0</formula>
    </cfRule>
  </conditionalFormatting>
  <conditionalFormatting sqref="B423:N423">
    <cfRule type="cellIs" dxfId="1471" priority="1522" operator="lessThan">
      <formula>0</formula>
    </cfRule>
  </conditionalFormatting>
  <conditionalFormatting sqref="N426">
    <cfRule type="cellIs" dxfId="1470" priority="1521" operator="lessThan">
      <formula>0</formula>
    </cfRule>
  </conditionalFormatting>
  <conditionalFormatting sqref="C537:N537">
    <cfRule type="cellIs" dxfId="1469" priority="1241" operator="lessThan">
      <formula>0</formula>
    </cfRule>
  </conditionalFormatting>
  <conditionalFormatting sqref="C568:N568">
    <cfRule type="cellIs" dxfId="1468" priority="1238" operator="lessThan">
      <formula>0</formula>
    </cfRule>
  </conditionalFormatting>
  <conditionalFormatting sqref="I552:N552">
    <cfRule type="cellIs" dxfId="1467" priority="1235" operator="lessThan">
      <formula>0</formula>
    </cfRule>
  </conditionalFormatting>
  <conditionalFormatting sqref="I560:N560">
    <cfRule type="cellIs" dxfId="1466" priority="1232" operator="lessThan">
      <formula>0</formula>
    </cfRule>
  </conditionalFormatting>
  <conditionalFormatting sqref="B429:N429">
    <cfRule type="cellIs" dxfId="1465" priority="1509" operator="lessThan">
      <formula>0</formula>
    </cfRule>
  </conditionalFormatting>
  <conditionalFormatting sqref="B429:N429">
    <cfRule type="cellIs" dxfId="1464" priority="1508" operator="lessThan">
      <formula>0</formula>
    </cfRule>
  </conditionalFormatting>
  <conditionalFormatting sqref="B429:N429">
    <cfRule type="cellIs" dxfId="1463" priority="1507" operator="lessThan">
      <formula>0</formula>
    </cfRule>
  </conditionalFormatting>
  <conditionalFormatting sqref="B429:N429">
    <cfRule type="cellIs" dxfId="1462" priority="1506" operator="lessThan">
      <formula>0</formula>
    </cfRule>
  </conditionalFormatting>
  <conditionalFormatting sqref="N432">
    <cfRule type="cellIs" dxfId="1461" priority="1505" operator="lessThan">
      <formula>0</formula>
    </cfRule>
  </conditionalFormatting>
  <conditionalFormatting sqref="C439:M439">
    <cfRule type="cellIs" dxfId="1460" priority="1504" operator="lessThan">
      <formula>0</formula>
    </cfRule>
  </conditionalFormatting>
  <conditionalFormatting sqref="C439:M439">
    <cfRule type="cellIs" dxfId="1459" priority="1503" operator="lessThan">
      <formula>0</formula>
    </cfRule>
  </conditionalFormatting>
  <conditionalFormatting sqref="H439">
    <cfRule type="cellIs" dxfId="1458" priority="1502" operator="lessThan">
      <formula>0</formula>
    </cfRule>
  </conditionalFormatting>
  <conditionalFormatting sqref="B439">
    <cfRule type="cellIs" dxfId="1457" priority="1501" operator="lessThan">
      <formula>0</formula>
    </cfRule>
  </conditionalFormatting>
  <conditionalFormatting sqref="B439">
    <cfRule type="cellIs" dxfId="1456" priority="1500" operator="lessThan">
      <formula>0</formula>
    </cfRule>
  </conditionalFormatting>
  <conditionalFormatting sqref="B435:N435">
    <cfRule type="cellIs" dxfId="1455" priority="1499" operator="lessThan">
      <formula>0</formula>
    </cfRule>
  </conditionalFormatting>
  <conditionalFormatting sqref="B435:N435">
    <cfRule type="cellIs" dxfId="1454" priority="1498" operator="lessThan">
      <formula>0</formula>
    </cfRule>
  </conditionalFormatting>
  <conditionalFormatting sqref="C642:N645">
    <cfRule type="cellIs" dxfId="1453" priority="1217" operator="lessThan">
      <formula>0</formula>
    </cfRule>
  </conditionalFormatting>
  <conditionalFormatting sqref="C597:N597">
    <cfRule type="cellIs" dxfId="1452" priority="1216" operator="lessThan">
      <formula>0</formula>
    </cfRule>
  </conditionalFormatting>
  <conditionalFormatting sqref="C603:N603">
    <cfRule type="cellIs" dxfId="1451" priority="1213" operator="lessThan">
      <formula>0</formula>
    </cfRule>
  </conditionalFormatting>
  <conditionalFormatting sqref="C603:N603">
    <cfRule type="cellIs" dxfId="1450" priority="1212" operator="lessThan">
      <formula>0</formula>
    </cfRule>
  </conditionalFormatting>
  <conditionalFormatting sqref="C603:N603">
    <cfRule type="cellIs" dxfId="1449" priority="1211" operator="lessThan">
      <formula>0</formula>
    </cfRule>
  </conditionalFormatting>
  <conditionalFormatting sqref="H445">
    <cfRule type="cellIs" dxfId="1448" priority="1486" operator="lessThan">
      <formula>0</formula>
    </cfRule>
  </conditionalFormatting>
  <conditionalFormatting sqref="B445">
    <cfRule type="cellIs" dxfId="1447" priority="1485" operator="lessThan">
      <formula>0</formula>
    </cfRule>
  </conditionalFormatting>
  <conditionalFormatting sqref="B445">
    <cfRule type="cellIs" dxfId="1446" priority="1484" operator="lessThan">
      <formula>0</formula>
    </cfRule>
  </conditionalFormatting>
  <conditionalFormatting sqref="B441:N441">
    <cfRule type="cellIs" dxfId="1445" priority="1483" operator="lessThan">
      <formula>0</formula>
    </cfRule>
  </conditionalFormatting>
  <conditionalFormatting sqref="B441:N441">
    <cfRule type="cellIs" dxfId="1444" priority="1482" operator="lessThan">
      <formula>0</formula>
    </cfRule>
  </conditionalFormatting>
  <conditionalFormatting sqref="B441:N441">
    <cfRule type="cellIs" dxfId="1443" priority="1481" operator="lessThan">
      <formula>0</formula>
    </cfRule>
  </conditionalFormatting>
  <conditionalFormatting sqref="B441:N441">
    <cfRule type="cellIs" dxfId="1442" priority="1480" operator="lessThan">
      <formula>0</formula>
    </cfRule>
  </conditionalFormatting>
  <conditionalFormatting sqref="B441:N441">
    <cfRule type="cellIs" dxfId="1441" priority="1479" operator="lessThan">
      <formula>0</formula>
    </cfRule>
  </conditionalFormatting>
  <conditionalFormatting sqref="B441:N441">
    <cfRule type="cellIs" dxfId="1440" priority="1478" operator="lessThan">
      <formula>0</formula>
    </cfRule>
  </conditionalFormatting>
  <conditionalFormatting sqref="B441:N441">
    <cfRule type="cellIs" dxfId="1439" priority="1477" operator="lessThan">
      <formula>0</formula>
    </cfRule>
  </conditionalFormatting>
  <conditionalFormatting sqref="B441:N441">
    <cfRule type="cellIs" dxfId="1438" priority="1476" operator="lessThan">
      <formula>0</formula>
    </cfRule>
  </conditionalFormatting>
  <conditionalFormatting sqref="N444">
    <cfRule type="cellIs" dxfId="1437" priority="1475" operator="lessThan">
      <formula>0</formula>
    </cfRule>
  </conditionalFormatting>
  <conditionalFormatting sqref="N445">
    <cfRule type="cellIs" dxfId="1436" priority="1474" operator="lessThan">
      <formula>0</formula>
    </cfRule>
  </conditionalFormatting>
  <conditionalFormatting sqref="N445">
    <cfRule type="cellIs" dxfId="1435" priority="1473" operator="lessThan">
      <formula>0</formula>
    </cfRule>
  </conditionalFormatting>
  <conditionalFormatting sqref="C452:M452">
    <cfRule type="cellIs" dxfId="1434" priority="1472" operator="lessThan">
      <formula>0</formula>
    </cfRule>
  </conditionalFormatting>
  <conditionalFormatting sqref="C452:M452">
    <cfRule type="cellIs" dxfId="1433" priority="1471" operator="lessThan">
      <formula>0</formula>
    </cfRule>
  </conditionalFormatting>
  <conditionalFormatting sqref="H452">
    <cfRule type="cellIs" dxfId="1432" priority="1470" operator="lessThan">
      <formula>0</formula>
    </cfRule>
  </conditionalFormatting>
  <conditionalFormatting sqref="B452">
    <cfRule type="cellIs" dxfId="1431" priority="1469" operator="lessThan">
      <formula>0</formula>
    </cfRule>
  </conditionalFormatting>
  <conditionalFormatting sqref="B452">
    <cfRule type="cellIs" dxfId="1430" priority="1468" operator="lessThan">
      <formula>0</formula>
    </cfRule>
  </conditionalFormatting>
  <conditionalFormatting sqref="B448:N448">
    <cfRule type="cellIs" dxfId="1429" priority="1467" operator="lessThan">
      <formula>0</formula>
    </cfRule>
  </conditionalFormatting>
  <conditionalFormatting sqref="B448:N448">
    <cfRule type="cellIs" dxfId="1428" priority="1466" operator="lessThan">
      <formula>0</formula>
    </cfRule>
  </conditionalFormatting>
  <conditionalFormatting sqref="B448:N448">
    <cfRule type="cellIs" dxfId="1427" priority="1465" operator="lessThan">
      <formula>0</formula>
    </cfRule>
  </conditionalFormatting>
  <conditionalFormatting sqref="B448:N448">
    <cfRule type="cellIs" dxfId="1426" priority="1464" operator="lessThan">
      <formula>0</formula>
    </cfRule>
  </conditionalFormatting>
  <conditionalFormatting sqref="B448:N448">
    <cfRule type="cellIs" dxfId="1425" priority="1463" operator="lessThan">
      <formula>0</formula>
    </cfRule>
  </conditionalFormatting>
  <conditionalFormatting sqref="B448:N448">
    <cfRule type="cellIs" dxfId="1424" priority="1462" operator="lessThan">
      <formula>0</formula>
    </cfRule>
  </conditionalFormatting>
  <conditionalFormatting sqref="B448:N448">
    <cfRule type="cellIs" dxfId="1423" priority="1461" operator="lessThan">
      <formula>0</formula>
    </cfRule>
  </conditionalFormatting>
  <conditionalFormatting sqref="B448:N448">
    <cfRule type="cellIs" dxfId="1422" priority="1460" operator="lessThan">
      <formula>0</formula>
    </cfRule>
  </conditionalFormatting>
  <conditionalFormatting sqref="N451">
    <cfRule type="cellIs" dxfId="1421" priority="1459" operator="lessThan">
      <formula>0</formula>
    </cfRule>
  </conditionalFormatting>
  <conditionalFormatting sqref="N452">
    <cfRule type="cellIs" dxfId="1420" priority="1458" operator="lessThan">
      <formula>0</formula>
    </cfRule>
  </conditionalFormatting>
  <conditionalFormatting sqref="N452">
    <cfRule type="cellIs" dxfId="1419" priority="1457" operator="lessThan">
      <formula>0</formula>
    </cfRule>
  </conditionalFormatting>
  <conditionalFormatting sqref="C458:M458">
    <cfRule type="cellIs" dxfId="1418" priority="1456" operator="lessThan">
      <formula>0</formula>
    </cfRule>
  </conditionalFormatting>
  <conditionalFormatting sqref="C458:M458">
    <cfRule type="cellIs" dxfId="1417" priority="1455" operator="lessThan">
      <formula>0</formula>
    </cfRule>
  </conditionalFormatting>
  <conditionalFormatting sqref="H458">
    <cfRule type="cellIs" dxfId="1416" priority="1454" operator="lessThan">
      <formula>0</formula>
    </cfRule>
  </conditionalFormatting>
  <conditionalFormatting sqref="B458">
    <cfRule type="cellIs" dxfId="1415" priority="1453" operator="lessThan">
      <formula>0</formula>
    </cfRule>
  </conditionalFormatting>
  <conditionalFormatting sqref="B458">
    <cfRule type="cellIs" dxfId="1414" priority="1452" operator="lessThan">
      <formula>0</formula>
    </cfRule>
  </conditionalFormatting>
  <conditionalFormatting sqref="S505">
    <cfRule type="cellIs" dxfId="1413" priority="1174" operator="lessThan">
      <formula>0</formula>
    </cfRule>
  </conditionalFormatting>
  <conditionalFormatting sqref="R505">
    <cfRule type="cellIs" dxfId="1412" priority="1173" operator="lessThan">
      <formula>0</formula>
    </cfRule>
  </conditionalFormatting>
  <conditionalFormatting sqref="S513">
    <cfRule type="cellIs" dxfId="1411" priority="1171" operator="lessThan">
      <formula>0</formula>
    </cfRule>
  </conditionalFormatting>
  <conditionalFormatting sqref="R513">
    <cfRule type="cellIs" dxfId="1410" priority="1170" operator="lessThan">
      <formula>0</formula>
    </cfRule>
  </conditionalFormatting>
  <conditionalFormatting sqref="S522">
    <cfRule type="cellIs" dxfId="1409" priority="1168" operator="lessThan">
      <formula>0</formula>
    </cfRule>
  </conditionalFormatting>
  <conditionalFormatting sqref="R522">
    <cfRule type="cellIs" dxfId="1408" priority="1167" operator="lessThan">
      <formula>0</formula>
    </cfRule>
  </conditionalFormatting>
  <conditionalFormatting sqref="S530">
    <cfRule type="cellIs" dxfId="1407" priority="1165" operator="lessThan">
      <formula>0</formula>
    </cfRule>
  </conditionalFormatting>
  <conditionalFormatting sqref="C461:C464">
    <cfRule type="expression" dxfId="1406" priority="1439">
      <formula>C461/B461&gt;1</formula>
    </cfRule>
    <cfRule type="expression" dxfId="1405" priority="1440">
      <formula>C461/B461&lt;1</formula>
    </cfRule>
  </conditionalFormatting>
  <conditionalFormatting sqref="S538">
    <cfRule type="cellIs" dxfId="1404" priority="1162" operator="lessThan">
      <formula>0</formula>
    </cfRule>
  </conditionalFormatting>
  <conditionalFormatting sqref="D461:N464">
    <cfRule type="expression" dxfId="1403" priority="1436">
      <formula>D461/C461&gt;1</formula>
    </cfRule>
    <cfRule type="expression" dxfId="1402" priority="1437">
      <formula>D461/C461&lt;1</formula>
    </cfRule>
  </conditionalFormatting>
  <conditionalFormatting sqref="S553">
    <cfRule type="cellIs" dxfId="1401" priority="1159" operator="lessThan">
      <formula>0</formula>
    </cfRule>
  </conditionalFormatting>
  <conditionalFormatting sqref="B461:B464 B552:N552 B560:N560 B575:N575 B589:N589">
    <cfRule type="expression" dxfId="1400" priority="1433">
      <formula>B461/#REF!&gt;1</formula>
    </cfRule>
    <cfRule type="expression" dxfId="1399" priority="1434">
      <formula>B461/#REF!&lt;1</formula>
    </cfRule>
  </conditionalFormatting>
  <conditionalFormatting sqref="S561">
    <cfRule type="cellIs" dxfId="1398" priority="1156" operator="lessThan">
      <formula>0</formula>
    </cfRule>
  </conditionalFormatting>
  <conditionalFormatting sqref="B512">
    <cfRule type="expression" dxfId="1397" priority="1430">
      <formula>B512/#REF!&gt;1</formula>
    </cfRule>
    <cfRule type="expression" dxfId="1396" priority="1431">
      <formula>B512/#REF!&lt;1</formula>
    </cfRule>
  </conditionalFormatting>
  <conditionalFormatting sqref="S590">
    <cfRule type="cellIs" dxfId="1395" priority="1153" operator="lessThan">
      <formula>0</formula>
    </cfRule>
  </conditionalFormatting>
  <conditionalFormatting sqref="C512">
    <cfRule type="expression" dxfId="1394" priority="1427">
      <formula>C512/B512&gt;1</formula>
    </cfRule>
    <cfRule type="expression" dxfId="1393" priority="1428">
      <formula>C512/B512&lt;1</formula>
    </cfRule>
  </conditionalFormatting>
  <conditionalFormatting sqref="D512">
    <cfRule type="cellIs" dxfId="1392" priority="1426" operator="lessThan">
      <formula>0</formula>
    </cfRule>
  </conditionalFormatting>
  <conditionalFormatting sqref="D512">
    <cfRule type="expression" dxfId="1391" priority="1424">
      <formula>D512/C512&gt;1</formula>
    </cfRule>
    <cfRule type="expression" dxfId="1390" priority="1425">
      <formula>D512/C512&lt;1</formula>
    </cfRule>
  </conditionalFormatting>
  <conditionalFormatting sqref="E512">
    <cfRule type="cellIs" dxfId="1389" priority="1423" operator="lessThan">
      <formula>0</formula>
    </cfRule>
  </conditionalFormatting>
  <conditionalFormatting sqref="E512">
    <cfRule type="expression" dxfId="1388" priority="1421">
      <formula>E512/D512&gt;1</formula>
    </cfRule>
    <cfRule type="expression" dxfId="1387" priority="1422">
      <formula>E512/D512&lt;1</formula>
    </cfRule>
  </conditionalFormatting>
  <conditionalFormatting sqref="F512">
    <cfRule type="cellIs" dxfId="1386" priority="1420" operator="lessThan">
      <formula>0</formula>
    </cfRule>
  </conditionalFormatting>
  <conditionalFormatting sqref="F512">
    <cfRule type="expression" dxfId="1385" priority="1418">
      <formula>F512/E512&gt;1</formula>
    </cfRule>
    <cfRule type="expression" dxfId="1384" priority="1419">
      <formula>F512/E512&lt;1</formula>
    </cfRule>
  </conditionalFormatting>
  <conditionalFormatting sqref="G512">
    <cfRule type="cellIs" dxfId="1383" priority="1417" operator="lessThan">
      <formula>0</formula>
    </cfRule>
  </conditionalFormatting>
  <conditionalFormatting sqref="G512">
    <cfRule type="expression" dxfId="1382" priority="1415">
      <formula>G512/F512&gt;1</formula>
    </cfRule>
    <cfRule type="expression" dxfId="1381" priority="1416">
      <formula>G512/F512&lt;1</formula>
    </cfRule>
  </conditionalFormatting>
  <conditionalFormatting sqref="H512">
    <cfRule type="cellIs" dxfId="1380" priority="1414" operator="lessThan">
      <formula>0</formula>
    </cfRule>
  </conditionalFormatting>
  <conditionalFormatting sqref="H512">
    <cfRule type="expression" dxfId="1379" priority="1412">
      <formula>H512/G512&gt;1</formula>
    </cfRule>
    <cfRule type="expression" dxfId="1378" priority="1413">
      <formula>H512/G512&lt;1</formula>
    </cfRule>
  </conditionalFormatting>
  <conditionalFormatting sqref="I512:N512">
    <cfRule type="cellIs" dxfId="1377" priority="1411" operator="lessThan">
      <formula>0</formula>
    </cfRule>
  </conditionalFormatting>
  <conditionalFormatting sqref="I512:N512">
    <cfRule type="expression" dxfId="1376" priority="1409">
      <formula>I512/H512&gt;1</formula>
    </cfRule>
    <cfRule type="expression" dxfId="1375" priority="1410">
      <formula>I512/H512&lt;1</formula>
    </cfRule>
  </conditionalFormatting>
  <conditionalFormatting sqref="B552">
    <cfRule type="cellIs" dxfId="1374" priority="1408" operator="lessThan">
      <formula>0</formula>
    </cfRule>
  </conditionalFormatting>
  <conditionalFormatting sqref="B552">
    <cfRule type="expression" dxfId="1373" priority="1406">
      <formula>B552/#REF!&gt;1</formula>
    </cfRule>
    <cfRule type="expression" dxfId="1372" priority="1407">
      <formula>B552/#REF!&lt;1</formula>
    </cfRule>
  </conditionalFormatting>
  <conditionalFormatting sqref="C552">
    <cfRule type="cellIs" dxfId="1371" priority="1405" operator="lessThan">
      <formula>0</formula>
    </cfRule>
  </conditionalFormatting>
  <conditionalFormatting sqref="C552">
    <cfRule type="expression" dxfId="1370" priority="1403">
      <formula>C552/B552&gt;1</formula>
    </cfRule>
    <cfRule type="expression" dxfId="1369" priority="1404">
      <formula>C552/B552&lt;1</formula>
    </cfRule>
  </conditionalFormatting>
  <conditionalFormatting sqref="D552">
    <cfRule type="cellIs" dxfId="1368" priority="1402" operator="lessThan">
      <formula>0</formula>
    </cfRule>
  </conditionalFormatting>
  <conditionalFormatting sqref="D552">
    <cfRule type="expression" dxfId="1367" priority="1400">
      <formula>D552/C552&gt;1</formula>
    </cfRule>
    <cfRule type="expression" dxfId="1366" priority="1401">
      <formula>D552/C552&lt;1</formula>
    </cfRule>
  </conditionalFormatting>
  <conditionalFormatting sqref="E552">
    <cfRule type="cellIs" dxfId="1365" priority="1399" operator="lessThan">
      <formula>0</formula>
    </cfRule>
  </conditionalFormatting>
  <conditionalFormatting sqref="E552">
    <cfRule type="expression" dxfId="1364" priority="1397">
      <formula>E552/D552&gt;1</formula>
    </cfRule>
    <cfRule type="expression" dxfId="1363" priority="1398">
      <formula>E552/D552&lt;1</formula>
    </cfRule>
  </conditionalFormatting>
  <conditionalFormatting sqref="F552">
    <cfRule type="cellIs" dxfId="1362" priority="1396" operator="lessThan">
      <formula>0</formula>
    </cfRule>
  </conditionalFormatting>
  <conditionalFormatting sqref="F552">
    <cfRule type="expression" dxfId="1361" priority="1394">
      <formula>F552/E552&gt;1</formula>
    </cfRule>
    <cfRule type="expression" dxfId="1360" priority="1395">
      <formula>F552/E552&lt;1</formula>
    </cfRule>
  </conditionalFormatting>
  <conditionalFormatting sqref="G552">
    <cfRule type="cellIs" dxfId="1359" priority="1393" operator="lessThan">
      <formula>0</formula>
    </cfRule>
  </conditionalFormatting>
  <conditionalFormatting sqref="G552">
    <cfRule type="expression" dxfId="1358" priority="1391">
      <formula>G552/F552&gt;1</formula>
    </cfRule>
    <cfRule type="expression" dxfId="1357" priority="1392">
      <formula>G552/F552&lt;1</formula>
    </cfRule>
  </conditionalFormatting>
  <conditionalFormatting sqref="H552">
    <cfRule type="cellIs" dxfId="1356" priority="1390" operator="lessThan">
      <formula>0</formula>
    </cfRule>
  </conditionalFormatting>
  <conditionalFormatting sqref="H552">
    <cfRule type="expression" dxfId="1355" priority="1388">
      <formula>H552/G552&gt;1</formula>
    </cfRule>
    <cfRule type="expression" dxfId="1354" priority="1389">
      <formula>H552/G552&lt;1</formula>
    </cfRule>
  </conditionalFormatting>
  <conditionalFormatting sqref="B560">
    <cfRule type="cellIs" dxfId="1353" priority="1387" operator="lessThan">
      <formula>0</formula>
    </cfRule>
  </conditionalFormatting>
  <conditionalFormatting sqref="B560">
    <cfRule type="expression" dxfId="1352" priority="1385">
      <formula>B560/#REF!&gt;1</formula>
    </cfRule>
    <cfRule type="expression" dxfId="1351" priority="1386">
      <formula>B560/#REF!&lt;1</formula>
    </cfRule>
  </conditionalFormatting>
  <conditionalFormatting sqref="C560">
    <cfRule type="cellIs" dxfId="1350" priority="1384" operator="lessThan">
      <formula>0</formula>
    </cfRule>
  </conditionalFormatting>
  <conditionalFormatting sqref="C560">
    <cfRule type="expression" dxfId="1349" priority="1382">
      <formula>C560/B560&gt;1</formula>
    </cfRule>
    <cfRule type="expression" dxfId="1348" priority="1383">
      <formula>C560/B560&lt;1</formula>
    </cfRule>
  </conditionalFormatting>
  <conditionalFormatting sqref="D560">
    <cfRule type="cellIs" dxfId="1347" priority="1381" operator="lessThan">
      <formula>0</formula>
    </cfRule>
  </conditionalFormatting>
  <conditionalFormatting sqref="D560">
    <cfRule type="expression" dxfId="1346" priority="1379">
      <formula>D560/C560&gt;1</formula>
    </cfRule>
    <cfRule type="expression" dxfId="1345" priority="1380">
      <formula>D560/C560&lt;1</formula>
    </cfRule>
  </conditionalFormatting>
  <conditionalFormatting sqref="E560">
    <cfRule type="cellIs" dxfId="1344" priority="1378" operator="lessThan">
      <formula>0</formula>
    </cfRule>
  </conditionalFormatting>
  <conditionalFormatting sqref="E560">
    <cfRule type="expression" dxfId="1343" priority="1376">
      <formula>E560/D560&gt;1</formula>
    </cfRule>
    <cfRule type="expression" dxfId="1342" priority="1377">
      <formula>E560/D560&lt;1</formula>
    </cfRule>
  </conditionalFormatting>
  <conditionalFormatting sqref="F560">
    <cfRule type="cellIs" dxfId="1341" priority="1375" operator="lessThan">
      <formula>0</formula>
    </cfRule>
  </conditionalFormatting>
  <conditionalFormatting sqref="F560">
    <cfRule type="expression" dxfId="1340" priority="1373">
      <formula>F560/E560&gt;1</formula>
    </cfRule>
    <cfRule type="expression" dxfId="1339" priority="1374">
      <formula>F560/E560&lt;1</formula>
    </cfRule>
  </conditionalFormatting>
  <conditionalFormatting sqref="G560">
    <cfRule type="cellIs" dxfId="1338" priority="1372" operator="lessThan">
      <formula>0</formula>
    </cfRule>
  </conditionalFormatting>
  <conditionalFormatting sqref="G560">
    <cfRule type="expression" dxfId="1337" priority="1370">
      <formula>G560/F560&gt;1</formula>
    </cfRule>
    <cfRule type="expression" dxfId="1336" priority="1371">
      <formula>G560/F560&lt;1</formula>
    </cfRule>
  </conditionalFormatting>
  <conditionalFormatting sqref="H560">
    <cfRule type="cellIs" dxfId="1335" priority="1369" operator="lessThan">
      <formula>0</formula>
    </cfRule>
  </conditionalFormatting>
  <conditionalFormatting sqref="H560">
    <cfRule type="expression" dxfId="1334" priority="1367">
      <formula>H560/G560&gt;1</formula>
    </cfRule>
    <cfRule type="expression" dxfId="1333" priority="1368">
      <formula>H560/G560&lt;1</formula>
    </cfRule>
  </conditionalFormatting>
  <conditionalFormatting sqref="O616:O619">
    <cfRule type="cellIs" dxfId="1332" priority="1116" operator="lessThan">
      <formula>0</formula>
    </cfRule>
  </conditionalFormatting>
  <conditionalFormatting sqref="B589">
    <cfRule type="expression" dxfId="1331" priority="1364">
      <formula>B589/#REF!&gt;1</formula>
    </cfRule>
    <cfRule type="expression" dxfId="1330" priority="1365">
      <formula>B589/#REF!&lt;1</formula>
    </cfRule>
  </conditionalFormatting>
  <conditionalFormatting sqref="C589">
    <cfRule type="cellIs" dxfId="1329" priority="1363" operator="lessThan">
      <formula>0</formula>
    </cfRule>
  </conditionalFormatting>
  <conditionalFormatting sqref="C589">
    <cfRule type="expression" dxfId="1328" priority="1361">
      <formula>C589/B589&gt;1</formula>
    </cfRule>
    <cfRule type="expression" dxfId="1327" priority="1362">
      <formula>C589/B589&lt;1</formula>
    </cfRule>
  </conditionalFormatting>
  <conditionalFormatting sqref="O605:O607">
    <cfRule type="cellIs" dxfId="1326" priority="1110" operator="lessThan">
      <formula>0</formula>
    </cfRule>
  </conditionalFormatting>
  <conditionalFormatting sqref="D589">
    <cfRule type="expression" dxfId="1325" priority="1358">
      <formula>D589/C589&gt;1</formula>
    </cfRule>
    <cfRule type="expression" dxfId="1324" priority="1359">
      <formula>D589/C589&lt;1</formula>
    </cfRule>
  </conditionalFormatting>
  <conditionalFormatting sqref="E589">
    <cfRule type="cellIs" dxfId="1323" priority="1357" operator="lessThan">
      <formula>0</formula>
    </cfRule>
  </conditionalFormatting>
  <conditionalFormatting sqref="E589">
    <cfRule type="expression" dxfId="1322" priority="1355">
      <formula>E589/D589&gt;1</formula>
    </cfRule>
    <cfRule type="expression" dxfId="1321" priority="1356">
      <formula>E589/D589&lt;1</formula>
    </cfRule>
  </conditionalFormatting>
  <conditionalFormatting sqref="F589">
    <cfRule type="cellIs" dxfId="1320" priority="1354" operator="lessThan">
      <formula>0</formula>
    </cfRule>
  </conditionalFormatting>
  <conditionalFormatting sqref="F589">
    <cfRule type="expression" dxfId="1319" priority="1352">
      <formula>F589/E589&gt;1</formula>
    </cfRule>
    <cfRule type="expression" dxfId="1318" priority="1353">
      <formula>F589/E589&lt;1</formula>
    </cfRule>
  </conditionalFormatting>
  <conditionalFormatting sqref="O377">
    <cfRule type="cellIs" dxfId="1317" priority="1101" operator="lessThan">
      <formula>0</formula>
    </cfRule>
  </conditionalFormatting>
  <conditionalFormatting sqref="G589">
    <cfRule type="expression" dxfId="1316" priority="1349">
      <formula>G589/F589&gt;1</formula>
    </cfRule>
    <cfRule type="expression" dxfId="1315" priority="1350">
      <formula>G589/F589&lt;1</formula>
    </cfRule>
  </conditionalFormatting>
  <conditionalFormatting sqref="O366">
    <cfRule type="cellIs" dxfId="1314" priority="1100" operator="lessThan">
      <formula>0</formula>
    </cfRule>
  </conditionalFormatting>
  <conditionalFormatting sqref="H589">
    <cfRule type="expression" dxfId="1313" priority="1346">
      <formula>H589/G589&gt;1</formula>
    </cfRule>
    <cfRule type="expression" dxfId="1312" priority="1347">
      <formula>H589/G589&lt;1</formula>
    </cfRule>
  </conditionalFormatting>
  <conditionalFormatting sqref="N596">
    <cfRule type="cellIs" dxfId="1311" priority="1345" operator="lessThan">
      <formula>0</formula>
    </cfRule>
  </conditionalFormatting>
  <conditionalFormatting sqref="O387">
    <cfRule type="cellIs" dxfId="1310" priority="1095" operator="lessThan">
      <formula>0</formula>
    </cfRule>
  </conditionalFormatting>
  <conditionalFormatting sqref="O387">
    <cfRule type="cellIs" dxfId="1309" priority="1096" operator="lessThan">
      <formula>0</formula>
    </cfRule>
  </conditionalFormatting>
  <conditionalFormatting sqref="O387">
    <cfRule type="cellIs" dxfId="1308" priority="1093" operator="lessThan">
      <formula>0</formula>
    </cfRule>
  </conditionalFormatting>
  <conditionalFormatting sqref="O387">
    <cfRule type="cellIs" dxfId="1307" priority="1094" operator="lessThan">
      <formula>0</formula>
    </cfRule>
  </conditionalFormatting>
  <conditionalFormatting sqref="N600">
    <cfRule type="cellIs" dxfId="1306" priority="1344" operator="lessThan">
      <formula>0</formula>
    </cfRule>
  </conditionalFormatting>
  <conditionalFormatting sqref="N600">
    <cfRule type="cellIs" dxfId="1305" priority="1343" operator="lessThan">
      <formula>0</formula>
    </cfRule>
  </conditionalFormatting>
  <conditionalFormatting sqref="R363">
    <cfRule type="cellIs" dxfId="1304" priority="1342" operator="lessThan">
      <formula>0</formula>
    </cfRule>
  </conditionalFormatting>
  <conditionalFormatting sqref="R364:R365">
    <cfRule type="cellIs" dxfId="1303" priority="1341" operator="lessThan">
      <formula>0</formula>
    </cfRule>
  </conditionalFormatting>
  <conditionalFormatting sqref="R461:R464">
    <cfRule type="cellIs" dxfId="1302" priority="1340" operator="lessThan">
      <formula>0</formula>
    </cfRule>
  </conditionalFormatting>
  <conditionalFormatting sqref="R361">
    <cfRule type="cellIs" dxfId="1301" priority="1339" operator="lessThan">
      <formula>0</formula>
    </cfRule>
  </conditionalFormatting>
  <conditionalFormatting sqref="R366:R367">
    <cfRule type="cellIs" dxfId="1300" priority="1338" operator="lessThan">
      <formula>0</formula>
    </cfRule>
  </conditionalFormatting>
  <conditionalFormatting sqref="R369:R373">
    <cfRule type="cellIs" dxfId="1299" priority="1337" operator="lessThan">
      <formula>0</formula>
    </cfRule>
  </conditionalFormatting>
  <conditionalFormatting sqref="R378:R379">
    <cfRule type="cellIs" dxfId="1298" priority="1336" operator="lessThan">
      <formula>0</formula>
    </cfRule>
  </conditionalFormatting>
  <conditionalFormatting sqref="R384:R385">
    <cfRule type="cellIs" dxfId="1297" priority="1335" operator="lessThan">
      <formula>0</formula>
    </cfRule>
  </conditionalFormatting>
  <conditionalFormatting sqref="R390:R391">
    <cfRule type="cellIs" dxfId="1296" priority="1334" operator="lessThan">
      <formula>0</formula>
    </cfRule>
  </conditionalFormatting>
  <conditionalFormatting sqref="R396:R397">
    <cfRule type="cellIs" dxfId="1295" priority="1333" operator="lessThan">
      <formula>0</formula>
    </cfRule>
  </conditionalFormatting>
  <conditionalFormatting sqref="R402">
    <cfRule type="cellIs" dxfId="1294" priority="1332" operator="lessThan">
      <formula>0</formula>
    </cfRule>
  </conditionalFormatting>
  <conditionalFormatting sqref="R408:R409">
    <cfRule type="cellIs" dxfId="1293" priority="1331" operator="lessThan">
      <formula>0</formula>
    </cfRule>
  </conditionalFormatting>
  <conditionalFormatting sqref="R414:R415">
    <cfRule type="cellIs" dxfId="1292" priority="1330" operator="lessThan">
      <formula>0</formula>
    </cfRule>
  </conditionalFormatting>
  <conditionalFormatting sqref="R420:R421">
    <cfRule type="cellIs" dxfId="1291" priority="1329" operator="lessThan">
      <formula>0</formula>
    </cfRule>
  </conditionalFormatting>
  <conditionalFormatting sqref="R426:R427">
    <cfRule type="cellIs" dxfId="1290" priority="1328" operator="lessThan">
      <formula>0</formula>
    </cfRule>
  </conditionalFormatting>
  <conditionalFormatting sqref="R432:R433">
    <cfRule type="cellIs" dxfId="1289" priority="1327" operator="lessThan">
      <formula>0</formula>
    </cfRule>
  </conditionalFormatting>
  <conditionalFormatting sqref="R438:R439">
    <cfRule type="cellIs" dxfId="1288" priority="1326" operator="lessThan">
      <formula>0</formula>
    </cfRule>
  </conditionalFormatting>
  <conditionalFormatting sqref="R444:R445">
    <cfRule type="cellIs" dxfId="1287" priority="1325" operator="lessThan">
      <formula>0</formula>
    </cfRule>
  </conditionalFormatting>
  <conditionalFormatting sqref="R451:R452">
    <cfRule type="cellIs" dxfId="1286" priority="1324" operator="lessThan">
      <formula>0</formula>
    </cfRule>
  </conditionalFormatting>
  <conditionalFormatting sqref="R457:R458">
    <cfRule type="cellIs" dxfId="1285" priority="1323" operator="lessThan">
      <formula>0</formula>
    </cfRule>
  </conditionalFormatting>
  <conditionalFormatting sqref="R465">
    <cfRule type="cellIs" dxfId="1284" priority="1322" operator="lessThan">
      <formula>0</formula>
    </cfRule>
  </conditionalFormatting>
  <conditionalFormatting sqref="R472">
    <cfRule type="cellIs" dxfId="1283" priority="1321" operator="lessThan">
      <formula>0</formula>
    </cfRule>
  </conditionalFormatting>
  <conditionalFormatting sqref="R503:R504">
    <cfRule type="cellIs" dxfId="1282" priority="1320" operator="lessThan">
      <formula>0</formula>
    </cfRule>
  </conditionalFormatting>
  <conditionalFormatting sqref="R511:R512">
    <cfRule type="cellIs" dxfId="1281" priority="1319" operator="lessThan">
      <formula>0</formula>
    </cfRule>
  </conditionalFormatting>
  <conditionalFormatting sqref="R520:R521">
    <cfRule type="cellIs" dxfId="1280" priority="1318" operator="lessThan">
      <formula>0</formula>
    </cfRule>
  </conditionalFormatting>
  <conditionalFormatting sqref="R528:R529">
    <cfRule type="cellIs" dxfId="1279" priority="1317" operator="lessThan">
      <formula>0</formula>
    </cfRule>
  </conditionalFormatting>
  <conditionalFormatting sqref="R544:R545">
    <cfRule type="cellIs" dxfId="1278" priority="1316" operator="lessThan">
      <formula>0</formula>
    </cfRule>
  </conditionalFormatting>
  <conditionalFormatting sqref="R536:R537">
    <cfRule type="cellIs" dxfId="1277" priority="1315" operator="lessThan">
      <formula>0</formula>
    </cfRule>
  </conditionalFormatting>
  <conditionalFormatting sqref="R551:R552">
    <cfRule type="cellIs" dxfId="1276" priority="1314" operator="lessThan">
      <formula>0</formula>
    </cfRule>
  </conditionalFormatting>
  <conditionalFormatting sqref="R559:R560">
    <cfRule type="cellIs" dxfId="1275" priority="1313" operator="lessThan">
      <formula>0</formula>
    </cfRule>
  </conditionalFormatting>
  <conditionalFormatting sqref="R567:R568">
    <cfRule type="cellIs" dxfId="1274" priority="1312" operator="lessThan">
      <formula>0</formula>
    </cfRule>
  </conditionalFormatting>
  <conditionalFormatting sqref="R574:R575">
    <cfRule type="cellIs" dxfId="1273" priority="1311" operator="lessThan">
      <formula>0</formula>
    </cfRule>
  </conditionalFormatting>
  <conditionalFormatting sqref="R581:R582">
    <cfRule type="cellIs" dxfId="1272" priority="1310" operator="lessThan">
      <formula>0</formula>
    </cfRule>
  </conditionalFormatting>
  <conditionalFormatting sqref="R588:R589">
    <cfRule type="cellIs" dxfId="1271" priority="1309" operator="lessThan">
      <formula>0</formula>
    </cfRule>
  </conditionalFormatting>
  <conditionalFormatting sqref="R596:R597">
    <cfRule type="cellIs" dxfId="1270" priority="1308" operator="lessThan">
      <formula>0</formula>
    </cfRule>
  </conditionalFormatting>
  <conditionalFormatting sqref="R603">
    <cfRule type="cellIs" dxfId="1269" priority="1307" operator="lessThan">
      <formula>0</formula>
    </cfRule>
  </conditionalFormatting>
  <conditionalFormatting sqref="R608">
    <cfRule type="cellIs" dxfId="1268" priority="1306" operator="lessThan">
      <formula>0</formula>
    </cfRule>
  </conditionalFormatting>
  <conditionalFormatting sqref="O405">
    <cfRule type="cellIs" dxfId="1267" priority="1053" operator="lessThan">
      <formula>0</formula>
    </cfRule>
  </conditionalFormatting>
  <conditionalFormatting sqref="R632:R634">
    <cfRule type="cellIs" dxfId="1266" priority="1305" operator="lessThan">
      <formula>0</formula>
    </cfRule>
  </conditionalFormatting>
  <conditionalFormatting sqref="I710:N710 R708:S711">
    <cfRule type="cellIs" dxfId="1265" priority="1299" operator="lessThan">
      <formula>0</formula>
    </cfRule>
  </conditionalFormatting>
  <conditionalFormatting sqref="R636:R637 R641:R645">
    <cfRule type="cellIs" dxfId="1264" priority="1304" operator="lessThan">
      <formula>0</formula>
    </cfRule>
  </conditionalFormatting>
  <conditionalFormatting sqref="R648">
    <cfRule type="cellIs" dxfId="1263" priority="1303" operator="lessThan">
      <formula>0</formula>
    </cfRule>
  </conditionalFormatting>
  <conditionalFormatting sqref="R649">
    <cfRule type="cellIs" dxfId="1262" priority="1302" operator="lessThan">
      <formula>0</formula>
    </cfRule>
  </conditionalFormatting>
  <conditionalFormatting sqref="R651">
    <cfRule type="cellIs" dxfId="1261" priority="1301" operator="lessThan">
      <formula>0</formula>
    </cfRule>
  </conditionalFormatting>
  <conditionalFormatting sqref="R652">
    <cfRule type="cellIs" dxfId="1260" priority="1300" operator="lessThan">
      <formula>0</formula>
    </cfRule>
  </conditionalFormatting>
  <conditionalFormatting sqref="D654:N654 D651:N651 D648:N649 D632:N634">
    <cfRule type="expression" dxfId="1259" priority="1272">
      <formula>D632/C632&gt;1</formula>
    </cfRule>
    <cfRule type="expression" dxfId="1258" priority="1273">
      <formula>D632/C632&lt;1</formula>
    </cfRule>
  </conditionalFormatting>
  <conditionalFormatting sqref="C507:C510">
    <cfRule type="cellIs" dxfId="1257" priority="1298" operator="lessThan">
      <formula>0</formula>
    </cfRule>
  </conditionalFormatting>
  <conditionalFormatting sqref="C507:C510">
    <cfRule type="expression" dxfId="1256" priority="1296">
      <formula>C507/B507&gt;1</formula>
    </cfRule>
    <cfRule type="expression" dxfId="1255" priority="1297">
      <formula>C507/B507&lt;1</formula>
    </cfRule>
  </conditionalFormatting>
  <conditionalFormatting sqref="D507:N510">
    <cfRule type="cellIs" dxfId="1254" priority="1295" operator="lessThan">
      <formula>0</formula>
    </cfRule>
  </conditionalFormatting>
  <conditionalFormatting sqref="D507:N510">
    <cfRule type="expression" dxfId="1253" priority="1293">
      <formula>D507/C507&gt;1</formula>
    </cfRule>
    <cfRule type="expression" dxfId="1252" priority="1294">
      <formula>D507/C507&lt;1</formula>
    </cfRule>
  </conditionalFormatting>
  <conditionalFormatting sqref="B507:B510">
    <cfRule type="cellIs" dxfId="1251" priority="1292" operator="lessThan">
      <formula>0</formula>
    </cfRule>
  </conditionalFormatting>
  <conditionalFormatting sqref="B507:B510">
    <cfRule type="expression" dxfId="1250" priority="1290">
      <formula>B507/#REF!&gt;1</formula>
    </cfRule>
    <cfRule type="expression" dxfId="1249" priority="1291">
      <formula>B507/#REF!&lt;1</formula>
    </cfRule>
  </conditionalFormatting>
  <conditionalFormatting sqref="J588:N588 J574:N574 J559:N559 J551:N551">
    <cfRule type="cellIs" dxfId="1248" priority="1289" operator="lessThan">
      <formula>0</formula>
    </cfRule>
  </conditionalFormatting>
  <conditionalFormatting sqref="C588:I588 C584:C587 C574:I574 C570:C573 C559:I559 C555:C558 C551:I551 C547:C550">
    <cfRule type="cellIs" dxfId="1247" priority="1288" operator="lessThan">
      <formula>0</formula>
    </cfRule>
  </conditionalFormatting>
  <conditionalFormatting sqref="C588:M588 C574:M574 C559:M559 C551:M551">
    <cfRule type="cellIs" dxfId="1246" priority="1287" operator="lessThan">
      <formula>0</formula>
    </cfRule>
  </conditionalFormatting>
  <conditionalFormatting sqref="C584:C587 C570:C573 C555:C558 C547:C550">
    <cfRule type="expression" dxfId="1245" priority="1285">
      <formula>C547/B547&gt;1</formula>
    </cfRule>
    <cfRule type="expression" dxfId="1244" priority="1286">
      <formula>C547/B547&lt;1</formula>
    </cfRule>
  </conditionalFormatting>
  <conditionalFormatting sqref="D584:N587 D570:N573 D555:N558 D547:N550">
    <cfRule type="cellIs" dxfId="1243" priority="1284" operator="lessThan">
      <formula>0</formula>
    </cfRule>
  </conditionalFormatting>
  <conditionalFormatting sqref="D584:N587 D570:N573 D555:N558 D547:N550">
    <cfRule type="expression" dxfId="1242" priority="1282">
      <formula>D547/C547&gt;1</formula>
    </cfRule>
    <cfRule type="expression" dxfId="1241" priority="1283">
      <formula>D547/C547&lt;1</formula>
    </cfRule>
  </conditionalFormatting>
  <conditionalFormatting sqref="C588:N588 C574:N574 C559:N559 C551:N551">
    <cfRule type="cellIs" dxfId="1240" priority="1281" operator="lessThan">
      <formula>0</formula>
    </cfRule>
  </conditionalFormatting>
  <conditionalFormatting sqref="C588:N588 C574:N574 C559:N559 C551:N551">
    <cfRule type="expression" dxfId="1239" priority="1279">
      <formula>C551/B551&gt;1</formula>
    </cfRule>
    <cfRule type="expression" dxfId="1238" priority="1280">
      <formula>C551/B551&lt;1</formula>
    </cfRule>
  </conditionalFormatting>
  <conditionalFormatting sqref="B654 B651 B648:B649 B632:B634 B641:B645">
    <cfRule type="cellIs" dxfId="1237" priority="1278" operator="lessThan">
      <formula>0</formula>
    </cfRule>
  </conditionalFormatting>
  <conditionalFormatting sqref="C654 C651 C648:C649 C632:C634">
    <cfRule type="cellIs" dxfId="1236" priority="1277" operator="lessThan">
      <formula>0</formula>
    </cfRule>
  </conditionalFormatting>
  <conditionalFormatting sqref="C654 C651 C648:C649 C632:C634">
    <cfRule type="expression" dxfId="1235" priority="1275">
      <formula>C632/B632&gt;1</formula>
    </cfRule>
    <cfRule type="expression" dxfId="1234" priority="1276">
      <formula>C632/B632&lt;1</formula>
    </cfRule>
  </conditionalFormatting>
  <conditionalFormatting sqref="D654:N654 D651:N651 D648:N649 D632:N634">
    <cfRule type="cellIs" dxfId="1233" priority="1274" operator="lessThan">
      <formula>0</formula>
    </cfRule>
  </conditionalFormatting>
  <conditionalFormatting sqref="B504:N504 B537 B568 B597">
    <cfRule type="expression" dxfId="1232" priority="2043">
      <formula>B504/#REF!&gt;1</formula>
    </cfRule>
    <cfRule type="expression" dxfId="1231" priority="2044">
      <formula>B504/#REF!&lt;1</formula>
    </cfRule>
  </conditionalFormatting>
  <conditionalFormatting sqref="C465">
    <cfRule type="cellIs" dxfId="1230" priority="1271" operator="lessThan">
      <formula>0</formula>
    </cfRule>
  </conditionalFormatting>
  <conditionalFormatting sqref="C465">
    <cfRule type="expression" dxfId="1229" priority="1269">
      <formula>C465/B465&gt;1</formula>
    </cfRule>
    <cfRule type="expression" dxfId="1228" priority="1270">
      <formula>C465/B465&lt;1</formula>
    </cfRule>
  </conditionalFormatting>
  <conditionalFormatting sqref="D465:N465">
    <cfRule type="cellIs" dxfId="1227" priority="1268" operator="lessThan">
      <formula>0</formula>
    </cfRule>
  </conditionalFormatting>
  <conditionalFormatting sqref="D465:N465">
    <cfRule type="expression" dxfId="1226" priority="1266">
      <formula>D465/C465&gt;1</formula>
    </cfRule>
    <cfRule type="expression" dxfId="1225" priority="1267">
      <formula>D465/C465&lt;1</formula>
    </cfRule>
  </conditionalFormatting>
  <conditionalFormatting sqref="B465">
    <cfRule type="cellIs" dxfId="1224" priority="1265" operator="lessThan">
      <formula>0</formula>
    </cfRule>
  </conditionalFormatting>
  <conditionalFormatting sqref="B465">
    <cfRule type="expression" dxfId="1223" priority="1263">
      <formula>B465/#REF!&gt;1</formula>
    </cfRule>
    <cfRule type="expression" dxfId="1222" priority="1264">
      <formula>B465/#REF!&lt;1</formula>
    </cfRule>
  </conditionalFormatting>
  <conditionalFormatting sqref="C511">
    <cfRule type="cellIs" dxfId="1221" priority="1262" operator="lessThan">
      <formula>0</formula>
    </cfRule>
  </conditionalFormatting>
  <conditionalFormatting sqref="D511:N511">
    <cfRule type="cellIs" dxfId="1220" priority="1259" operator="lessThan">
      <formula>0</formula>
    </cfRule>
  </conditionalFormatting>
  <conditionalFormatting sqref="C511">
    <cfRule type="expression" dxfId="1219" priority="1260">
      <formula>C511/B511&gt;1</formula>
    </cfRule>
    <cfRule type="expression" dxfId="1218" priority="1261">
      <formula>C511/B511&lt;1</formula>
    </cfRule>
  </conditionalFormatting>
  <conditionalFormatting sqref="D511:N511">
    <cfRule type="expression" dxfId="1217" priority="1257">
      <formula>D511/C511&gt;1</formula>
    </cfRule>
    <cfRule type="expression" dxfId="1216" priority="1258">
      <formula>D511/C511&lt;1</formula>
    </cfRule>
  </conditionalFormatting>
  <conditionalFormatting sqref="B511">
    <cfRule type="cellIs" dxfId="1215" priority="1256" operator="lessThan">
      <formula>0</formula>
    </cfRule>
  </conditionalFormatting>
  <conditionalFormatting sqref="B511">
    <cfRule type="expression" dxfId="1214" priority="1254">
      <formula>B511/#REF!&gt;1</formula>
    </cfRule>
    <cfRule type="expression" dxfId="1213" priority="1255">
      <formula>B511/#REF!&lt;1</formula>
    </cfRule>
  </conditionalFormatting>
  <conditionalFormatting sqref="B529 B521">
    <cfRule type="cellIs" dxfId="1212" priority="1253" operator="lessThan">
      <formula>0</formula>
    </cfRule>
  </conditionalFormatting>
  <conditionalFormatting sqref="B529 B521">
    <cfRule type="expression" dxfId="1211" priority="1251">
      <formula>B521/#REF!&gt;1</formula>
    </cfRule>
    <cfRule type="expression" dxfId="1210" priority="1252">
      <formula>B521/#REF!&lt;1</formula>
    </cfRule>
  </conditionalFormatting>
  <conditionalFormatting sqref="C521">
    <cfRule type="cellIs" dxfId="1209" priority="1250" operator="lessThan">
      <formula>0</formula>
    </cfRule>
  </conditionalFormatting>
  <conditionalFormatting sqref="C521 B636:O637">
    <cfRule type="expression" dxfId="1208" priority="1248">
      <formula>B521/A521&gt;1</formula>
    </cfRule>
    <cfRule type="expression" dxfId="1207" priority="1249">
      <formula>B521/A521&lt;1</formula>
    </cfRule>
  </conditionalFormatting>
  <conditionalFormatting sqref="C603:N603">
    <cfRule type="expression" dxfId="1206" priority="1209">
      <formula>C603/B603&gt;1</formula>
    </cfRule>
    <cfRule type="expression" dxfId="1205" priority="1210">
      <formula>C603/B603&lt;1</formula>
    </cfRule>
  </conditionalFormatting>
  <conditionalFormatting sqref="I552:N552">
    <cfRule type="expression" dxfId="1204" priority="1233">
      <formula>I552/H552&gt;1</formula>
    </cfRule>
    <cfRule type="expression" dxfId="1203" priority="1234">
      <formula>I552/H552&lt;1</formula>
    </cfRule>
  </conditionalFormatting>
  <conditionalFormatting sqref="I560:N560">
    <cfRule type="expression" dxfId="1202" priority="1230">
      <formula>I560/H560&gt;1</formula>
    </cfRule>
    <cfRule type="expression" dxfId="1201" priority="1231">
      <formula>I560/H560&lt;1</formula>
    </cfRule>
  </conditionalFormatting>
  <conditionalFormatting sqref="B575:N575">
    <cfRule type="cellIs" dxfId="1200" priority="1229" operator="lessThan">
      <formula>0</formula>
    </cfRule>
  </conditionalFormatting>
  <conditionalFormatting sqref="B575:N575">
    <cfRule type="expression" dxfId="1199" priority="1227">
      <formula>B575/A575&gt;1</formula>
    </cfRule>
    <cfRule type="expression" dxfId="1198" priority="1228">
      <formula>B575/A575&lt;1</formula>
    </cfRule>
  </conditionalFormatting>
  <conditionalFormatting sqref="B589:N589">
    <cfRule type="cellIs" dxfId="1197" priority="1226" operator="lessThan">
      <formula>0</formula>
    </cfRule>
  </conditionalFormatting>
  <conditionalFormatting sqref="B589:N589">
    <cfRule type="expression" dxfId="1196" priority="1224">
      <formula>B589/A589&gt;1</formula>
    </cfRule>
    <cfRule type="expression" dxfId="1195" priority="1225">
      <formula>B589/A589&lt;1</formula>
    </cfRule>
  </conditionalFormatting>
  <conditionalFormatting sqref="N608">
    <cfRule type="cellIs" dxfId="1194" priority="1202" operator="lessThan">
      <formula>0</formula>
    </cfRule>
  </conditionalFormatting>
  <conditionalFormatting sqref="D521:N521">
    <cfRule type="cellIs" dxfId="1193" priority="1247" operator="lessThan">
      <formula>0</formula>
    </cfRule>
  </conditionalFormatting>
  <conditionalFormatting sqref="D521:N521">
    <cfRule type="expression" dxfId="1192" priority="1245">
      <formula>D521/C521&gt;1</formula>
    </cfRule>
    <cfRule type="expression" dxfId="1191" priority="1246">
      <formula>D521/C521&lt;1</formula>
    </cfRule>
  </conditionalFormatting>
  <conditionalFormatting sqref="C529:N529">
    <cfRule type="cellIs" dxfId="1190" priority="1244" operator="lessThan">
      <formula>0</formula>
    </cfRule>
  </conditionalFormatting>
  <conditionalFormatting sqref="C529:N529">
    <cfRule type="expression" dxfId="1189" priority="1242">
      <formula>C529/B529&gt;1</formula>
    </cfRule>
    <cfRule type="expression" dxfId="1188" priority="1243">
      <formula>C529/B529&lt;1</formula>
    </cfRule>
  </conditionalFormatting>
  <conditionalFormatting sqref="C582:N582">
    <cfRule type="expression" dxfId="1187" priority="1218">
      <formula>C582/B582&gt;1</formula>
    </cfRule>
    <cfRule type="expression" dxfId="1186" priority="1219">
      <formula>C582/B582&lt;1</formula>
    </cfRule>
  </conditionalFormatting>
  <conditionalFormatting sqref="C537:N537">
    <cfRule type="expression" dxfId="1185" priority="1239">
      <formula>C537/B537&gt;1</formula>
    </cfRule>
    <cfRule type="expression" dxfId="1184" priority="1240">
      <formula>C537/B537&lt;1</formula>
    </cfRule>
  </conditionalFormatting>
  <conditionalFormatting sqref="C568:N568">
    <cfRule type="expression" dxfId="1183" priority="1236">
      <formula>C568/B568&gt;1</formula>
    </cfRule>
    <cfRule type="expression" dxfId="1182" priority="1237">
      <formula>C568/B568&lt;1</formula>
    </cfRule>
  </conditionalFormatting>
  <conditionalFormatting sqref="C608:M608">
    <cfRule type="expression" dxfId="1181" priority="1204">
      <formula>C608/B608&gt;1</formula>
    </cfRule>
    <cfRule type="expression" dxfId="1180" priority="1205">
      <formula>C608/B608&lt;1</formula>
    </cfRule>
  </conditionalFormatting>
  <conditionalFormatting sqref="N608">
    <cfRule type="expression" dxfId="1179" priority="1199">
      <formula>N608/M608&gt;1</formula>
    </cfRule>
    <cfRule type="expression" dxfId="1178" priority="1200">
      <formula>N608/M608&lt;1</formula>
    </cfRule>
  </conditionalFormatting>
  <conditionalFormatting sqref="C608:M608">
    <cfRule type="cellIs" dxfId="1177" priority="1208" operator="lessThan">
      <formula>0</formula>
    </cfRule>
  </conditionalFormatting>
  <conditionalFormatting sqref="C608:M608">
    <cfRule type="cellIs" dxfId="1176" priority="1207" operator="lessThan">
      <formula>0</formula>
    </cfRule>
  </conditionalFormatting>
  <conditionalFormatting sqref="B582">
    <cfRule type="cellIs" dxfId="1175" priority="1221" operator="lessThan">
      <formula>0</formula>
    </cfRule>
  </conditionalFormatting>
  <conditionalFormatting sqref="B582">
    <cfRule type="expression" dxfId="1174" priority="1222">
      <formula>B582/#REF!&gt;1</formula>
    </cfRule>
    <cfRule type="expression" dxfId="1173" priority="1223">
      <formula>B582/#REF!&lt;1</formula>
    </cfRule>
  </conditionalFormatting>
  <conditionalFormatting sqref="C582:N582">
    <cfRule type="cellIs" dxfId="1172" priority="1220" operator="lessThan">
      <formula>0</formula>
    </cfRule>
  </conditionalFormatting>
  <conditionalFormatting sqref="C597:N597">
    <cfRule type="expression" dxfId="1171" priority="1214">
      <formula>C597/B597&gt;1</formula>
    </cfRule>
    <cfRule type="expression" dxfId="1170" priority="1215">
      <formula>C597/B597&lt;1</formula>
    </cfRule>
  </conditionalFormatting>
  <conditionalFormatting sqref="N608">
    <cfRule type="cellIs" dxfId="1169" priority="1203" operator="lessThan">
      <formula>0</formula>
    </cfRule>
  </conditionalFormatting>
  <conditionalFormatting sqref="C608:M608">
    <cfRule type="cellIs" dxfId="1168" priority="1206" operator="lessThan">
      <formula>0</formula>
    </cfRule>
  </conditionalFormatting>
  <conditionalFormatting sqref="N608">
    <cfRule type="cellIs" dxfId="1167" priority="1201" operator="lessThan">
      <formula>0</formula>
    </cfRule>
  </conditionalFormatting>
  <conditionalFormatting sqref="B676:N679">
    <cfRule type="cellIs" dxfId="1166" priority="1198" operator="lessThan">
      <formula>0</formula>
    </cfRule>
  </conditionalFormatting>
  <conditionalFormatting sqref="I678:N678 R676:S679">
    <cfRule type="cellIs" dxfId="1165" priority="1197" operator="lessThan">
      <formula>0</formula>
    </cfRule>
  </conditionalFormatting>
  <conditionalFormatting sqref="B680:N683">
    <cfRule type="cellIs" dxfId="1164" priority="1196" operator="lessThan">
      <formula>0</formula>
    </cfRule>
  </conditionalFormatting>
  <conditionalFormatting sqref="I682:N682 R680:S683">
    <cfRule type="cellIs" dxfId="1163" priority="1195" operator="lessThan">
      <formula>0</formula>
    </cfRule>
  </conditionalFormatting>
  <conditionalFormatting sqref="B684:N687">
    <cfRule type="cellIs" dxfId="1162" priority="1194" operator="lessThan">
      <formula>0</formula>
    </cfRule>
  </conditionalFormatting>
  <conditionalFormatting sqref="I686:N686 R684:S687">
    <cfRule type="cellIs" dxfId="1161" priority="1193" operator="lessThan">
      <formula>0</formula>
    </cfRule>
  </conditionalFormatting>
  <conditionalFormatting sqref="B688:N691">
    <cfRule type="cellIs" dxfId="1160" priority="1192" operator="lessThan">
      <formula>0</formula>
    </cfRule>
  </conditionalFormatting>
  <conditionalFormatting sqref="I690:N690 R688:S691">
    <cfRule type="cellIs" dxfId="1159" priority="1191" operator="lessThan">
      <formula>0</formula>
    </cfRule>
  </conditionalFormatting>
  <conditionalFormatting sqref="B692:N695 O694">
    <cfRule type="cellIs" dxfId="1158" priority="1190" operator="lessThan">
      <formula>0</formula>
    </cfRule>
  </conditionalFormatting>
  <conditionalFormatting sqref="R692:S695 I694:O694">
    <cfRule type="cellIs" dxfId="1157" priority="1189" operator="lessThan">
      <formula>0</formula>
    </cfRule>
  </conditionalFormatting>
  <conditionalFormatting sqref="B696:N699">
    <cfRule type="cellIs" dxfId="1156" priority="1188" operator="lessThan">
      <formula>0</formula>
    </cfRule>
  </conditionalFormatting>
  <conditionalFormatting sqref="I698:N698 R696:S699">
    <cfRule type="cellIs" dxfId="1155" priority="1187" operator="lessThan">
      <formula>0</formula>
    </cfRule>
  </conditionalFormatting>
  <conditionalFormatting sqref="B700:N703">
    <cfRule type="cellIs" dxfId="1154" priority="1186" operator="lessThan">
      <formula>0</formula>
    </cfRule>
  </conditionalFormatting>
  <conditionalFormatting sqref="I702:N702 R700:S703">
    <cfRule type="cellIs" dxfId="1153" priority="1185" operator="lessThan">
      <formula>0</formula>
    </cfRule>
  </conditionalFormatting>
  <conditionalFormatting sqref="B704:N707">
    <cfRule type="cellIs" dxfId="1152" priority="1184" operator="lessThan">
      <formula>0</formula>
    </cfRule>
  </conditionalFormatting>
  <conditionalFormatting sqref="I706:N706 R704:S707">
    <cfRule type="cellIs" dxfId="1151" priority="1183" operator="lessThan">
      <formula>0</formula>
    </cfRule>
  </conditionalFormatting>
  <conditionalFormatting sqref="B712:N715">
    <cfRule type="cellIs" dxfId="1150" priority="1182" operator="lessThan">
      <formula>0</formula>
    </cfRule>
  </conditionalFormatting>
  <conditionalFormatting sqref="I714:N714 R712:S715">
    <cfRule type="cellIs" dxfId="1149" priority="1181" operator="lessThan">
      <formula>0</formula>
    </cfRule>
  </conditionalFormatting>
  <conditionalFormatting sqref="B716:N719">
    <cfRule type="cellIs" dxfId="1148" priority="1180" operator="lessThan">
      <formula>0</formula>
    </cfRule>
  </conditionalFormatting>
  <conditionalFormatting sqref="I718:N718 R716:S719">
    <cfRule type="cellIs" dxfId="1147" priority="1179" operator="lessThan">
      <formula>0</formula>
    </cfRule>
  </conditionalFormatting>
  <conditionalFormatting sqref="R654">
    <cfRule type="cellIs" dxfId="1146" priority="1178" operator="lessThan">
      <formula>0</formula>
    </cfRule>
  </conditionalFormatting>
  <conditionalFormatting sqref="S466">
    <cfRule type="cellIs" dxfId="1145" priority="1177" operator="lessThan">
      <formula>0</formula>
    </cfRule>
  </conditionalFormatting>
  <conditionalFormatting sqref="R466">
    <cfRule type="cellIs" dxfId="1144" priority="1176" operator="lessThan">
      <formula>0</formula>
    </cfRule>
  </conditionalFormatting>
  <conditionalFormatting sqref="B466:N466">
    <cfRule type="cellIs" dxfId="1143" priority="1175" operator="lessThan">
      <formula>0</formula>
    </cfRule>
  </conditionalFormatting>
  <conditionalFormatting sqref="B505:N505">
    <cfRule type="cellIs" dxfId="1142" priority="1172" operator="lessThan">
      <formula>0</formula>
    </cfRule>
  </conditionalFormatting>
  <conditionalFormatting sqref="B513:N513">
    <cfRule type="cellIs" dxfId="1141" priority="1169" operator="lessThan">
      <formula>0</formula>
    </cfRule>
  </conditionalFormatting>
  <conditionalFormatting sqref="B522:N522">
    <cfRule type="cellIs" dxfId="1140" priority="1166" operator="lessThan">
      <formula>0</formula>
    </cfRule>
  </conditionalFormatting>
  <conditionalFormatting sqref="B530:N530">
    <cfRule type="cellIs" dxfId="1139" priority="1163" operator="lessThan">
      <formula>0</formula>
    </cfRule>
  </conditionalFormatting>
  <conditionalFormatting sqref="B538:N538">
    <cfRule type="cellIs" dxfId="1138" priority="1160" operator="lessThan">
      <formula>0</formula>
    </cfRule>
  </conditionalFormatting>
  <conditionalFormatting sqref="B553:N553">
    <cfRule type="cellIs" dxfId="1137" priority="1157" operator="lessThan">
      <formula>0</formula>
    </cfRule>
  </conditionalFormatting>
  <conditionalFormatting sqref="B561:N561">
    <cfRule type="cellIs" dxfId="1136" priority="1154" operator="lessThan">
      <formula>0</formula>
    </cfRule>
  </conditionalFormatting>
  <conditionalFormatting sqref="B590:N590">
    <cfRule type="cellIs" dxfId="1135" priority="1151" operator="lessThan">
      <formula>0</formula>
    </cfRule>
  </conditionalFormatting>
  <conditionalFormatting sqref="O608">
    <cfRule type="cellIs" dxfId="1134" priority="889" operator="lessThan">
      <formula>0</formula>
    </cfRule>
  </conditionalFormatting>
  <conditionalFormatting sqref="O608">
    <cfRule type="cellIs" dxfId="1133" priority="890" operator="lessThan">
      <formula>0</formula>
    </cfRule>
  </conditionalFormatting>
  <conditionalFormatting sqref="O603">
    <cfRule type="cellIs" dxfId="1132" priority="893" operator="lessThan">
      <formula>0</formula>
    </cfRule>
  </conditionalFormatting>
  <conditionalFormatting sqref="O603">
    <cfRule type="cellIs" dxfId="1131" priority="894" operator="lessThan">
      <formula>0</formula>
    </cfRule>
  </conditionalFormatting>
  <conditionalFormatting sqref="O603">
    <cfRule type="cellIs" dxfId="1130" priority="895" operator="lessThan">
      <formula>0</formula>
    </cfRule>
  </conditionalFormatting>
  <conditionalFormatting sqref="O608">
    <cfRule type="cellIs" dxfId="1129" priority="888" operator="lessThan">
      <formula>0</formula>
    </cfRule>
  </conditionalFormatting>
  <conditionalFormatting sqref="R491:S491 B491">
    <cfRule type="cellIs" dxfId="1128" priority="1150" operator="lessThan">
      <formula>0</formula>
    </cfRule>
  </conditionalFormatting>
  <conditionalFormatting sqref="S492:S496">
    <cfRule type="cellIs" dxfId="1127" priority="1149" operator="lessThan">
      <formula>0</formula>
    </cfRule>
  </conditionalFormatting>
  <conditionalFormatting sqref="R492:R495">
    <cfRule type="cellIs" dxfId="1126" priority="1148" operator="lessThan">
      <formula>0</formula>
    </cfRule>
  </conditionalFormatting>
  <conditionalFormatting sqref="R496">
    <cfRule type="cellIs" dxfId="1125" priority="1147" operator="lessThan">
      <formula>0</formula>
    </cfRule>
  </conditionalFormatting>
  <conditionalFormatting sqref="R473:S473 B473">
    <cfRule type="cellIs" dxfId="1124" priority="1146" operator="lessThan">
      <formula>0</formula>
    </cfRule>
  </conditionalFormatting>
  <conditionalFormatting sqref="S474:S478">
    <cfRule type="cellIs" dxfId="1123" priority="1145" operator="lessThan">
      <formula>0</formula>
    </cfRule>
  </conditionalFormatting>
  <conditionalFormatting sqref="R474:R477">
    <cfRule type="cellIs" dxfId="1122" priority="1144" operator="lessThan">
      <formula>0</formula>
    </cfRule>
  </conditionalFormatting>
  <conditionalFormatting sqref="R478">
    <cfRule type="cellIs" dxfId="1121" priority="1143" operator="lessThan">
      <formula>0</formula>
    </cfRule>
  </conditionalFormatting>
  <conditionalFormatting sqref="R479:S479 B479">
    <cfRule type="cellIs" dxfId="1120" priority="1142" operator="lessThan">
      <formula>0</formula>
    </cfRule>
  </conditionalFormatting>
  <conditionalFormatting sqref="S480:S484">
    <cfRule type="cellIs" dxfId="1119" priority="1141" operator="lessThan">
      <formula>0</formula>
    </cfRule>
  </conditionalFormatting>
  <conditionalFormatting sqref="R480:R483">
    <cfRule type="cellIs" dxfId="1118" priority="1140" operator="lessThan">
      <formula>0</formula>
    </cfRule>
  </conditionalFormatting>
  <conditionalFormatting sqref="R484">
    <cfRule type="cellIs" dxfId="1117" priority="1139" operator="lessThan">
      <formula>0</formula>
    </cfRule>
  </conditionalFormatting>
  <conditionalFormatting sqref="R485:S485 B485">
    <cfRule type="cellIs" dxfId="1116" priority="1138" operator="lessThan">
      <formula>0</formula>
    </cfRule>
  </conditionalFormatting>
  <conditionalFormatting sqref="S486:S490">
    <cfRule type="cellIs" dxfId="1115" priority="1137" operator="lessThan">
      <formula>0</formula>
    </cfRule>
  </conditionalFormatting>
  <conditionalFormatting sqref="R486:R489">
    <cfRule type="cellIs" dxfId="1114" priority="1136" operator="lessThan">
      <formula>0</formula>
    </cfRule>
  </conditionalFormatting>
  <conditionalFormatting sqref="R490">
    <cfRule type="cellIs" dxfId="1113" priority="1135" operator="lessThan">
      <formula>0</formula>
    </cfRule>
  </conditionalFormatting>
  <conditionalFormatting sqref="O363:O365 O369:O371 O375:O377 O381:O383 O387:O389 O393:O395 O399:O401 O405:O407 O411:O413 O417:O419 O423:O425 O429:O431 O433 O435:O437 O441:O443 O448:O450 O454:O456 O504 O621:O624 O552 O560 O575 O589">
    <cfRule type="cellIs" dxfId="1112" priority="1129" operator="lessThan">
      <formula>0</formula>
    </cfRule>
  </conditionalFormatting>
  <conditionalFormatting sqref="O348">
    <cfRule type="cellIs" dxfId="1111" priority="1128" operator="lessThan">
      <formula>0</formula>
    </cfRule>
  </conditionalFormatting>
  <conditionalFormatting sqref="O348">
    <cfRule type="cellIs" dxfId="1110" priority="1127" operator="lessThan">
      <formula>0</formula>
    </cfRule>
  </conditionalFormatting>
  <conditionalFormatting sqref="O351:O354">
    <cfRule type="cellIs" dxfId="1109" priority="1126" operator="lessThan">
      <formula>0</formula>
    </cfRule>
  </conditionalFormatting>
  <conditionalFormatting sqref="O363:O364">
    <cfRule type="cellIs" dxfId="1108" priority="1125" operator="lessThan">
      <formula>0</formula>
    </cfRule>
  </conditionalFormatting>
  <conditionalFormatting sqref="O369:O370">
    <cfRule type="cellIs" dxfId="1107" priority="1124" operator="lessThan">
      <formula>0</formula>
    </cfRule>
  </conditionalFormatting>
  <conditionalFormatting sqref="O375:O376">
    <cfRule type="cellIs" dxfId="1106" priority="1123" operator="lessThan">
      <formula>0</formula>
    </cfRule>
  </conditionalFormatting>
  <conditionalFormatting sqref="O381:O383">
    <cfRule type="cellIs" dxfId="1105" priority="1122" operator="lessThan">
      <formula>0</formula>
    </cfRule>
  </conditionalFormatting>
  <conditionalFormatting sqref="O355">
    <cfRule type="cellIs" dxfId="1104" priority="1121" operator="lessThan">
      <formula>0</formula>
    </cfRule>
  </conditionalFormatting>
  <conditionalFormatting sqref="O593:O595">
    <cfRule type="cellIs" dxfId="1103" priority="1119" operator="lessThan">
      <formula>0</formula>
    </cfRule>
  </conditionalFormatting>
  <conditionalFormatting sqref="O593:O595">
    <cfRule type="cellIs" dxfId="1102" priority="1120" operator="lessThan">
      <formula>0</formula>
    </cfRule>
  </conditionalFormatting>
  <conditionalFormatting sqref="O601:O602 O599">
    <cfRule type="cellIs" dxfId="1101" priority="1118" operator="lessThan">
      <formula>0</formula>
    </cfRule>
  </conditionalFormatting>
  <conditionalFormatting sqref="O621:O624">
    <cfRule type="cellIs" dxfId="1100" priority="1113" operator="lessThan">
      <formula>0</formula>
    </cfRule>
  </conditionalFormatting>
  <conditionalFormatting sqref="O621:O624">
    <cfRule type="cellIs" dxfId="1099" priority="1114" operator="lessThan">
      <formula>0</formula>
    </cfRule>
  </conditionalFormatting>
  <conditionalFormatting sqref="O626:O629">
    <cfRule type="cellIs" dxfId="1098" priority="1112" operator="lessThan">
      <formula>0</formula>
    </cfRule>
  </conditionalFormatting>
  <conditionalFormatting sqref="O611:O614">
    <cfRule type="cellIs" dxfId="1097" priority="1107" operator="lessThan">
      <formula>0</formula>
    </cfRule>
  </conditionalFormatting>
  <conditionalFormatting sqref="O611:O614">
    <cfRule type="cellIs" dxfId="1096" priority="1108" operator="lessThan">
      <formula>0</formula>
    </cfRule>
  </conditionalFormatting>
  <conditionalFormatting sqref="O650 O663 O655:O660 O642:O645 O652:O653 O672:O675 O708:O711 O665:O670">
    <cfRule type="cellIs" dxfId="1095" priority="1106" operator="lessThan">
      <formula>0</formula>
    </cfRule>
  </conditionalFormatting>
  <conditionalFormatting sqref="O674">
    <cfRule type="cellIs" dxfId="1094" priority="1105" operator="lessThan">
      <formula>0</formula>
    </cfRule>
  </conditionalFormatting>
  <conditionalFormatting sqref="O647">
    <cfRule type="cellIs" dxfId="1093" priority="1104" operator="lessThan">
      <formula>0</formula>
    </cfRule>
  </conditionalFormatting>
  <conditionalFormatting sqref="O393">
    <cfRule type="cellIs" dxfId="1092" priority="1083" operator="lessThan">
      <formula>0</formula>
    </cfRule>
  </conditionalFormatting>
  <conditionalFormatting sqref="O390">
    <cfRule type="cellIs" dxfId="1091" priority="1088" operator="lessThan">
      <formula>0</formula>
    </cfRule>
  </conditionalFormatting>
  <conditionalFormatting sqref="O393">
    <cfRule type="cellIs" dxfId="1090" priority="1086" operator="lessThan">
      <formula>0</formula>
    </cfRule>
  </conditionalFormatting>
  <conditionalFormatting sqref="O378">
    <cfRule type="cellIs" dxfId="1089" priority="1098" operator="lessThan">
      <formula>0</formula>
    </cfRule>
  </conditionalFormatting>
  <conditionalFormatting sqref="O372">
    <cfRule type="cellIs" dxfId="1088" priority="1099" operator="lessThan">
      <formula>0</formula>
    </cfRule>
  </conditionalFormatting>
  <conditionalFormatting sqref="O384">
    <cfRule type="cellIs" dxfId="1087" priority="1097" operator="lessThan">
      <formula>0</formula>
    </cfRule>
  </conditionalFormatting>
  <conditionalFormatting sqref="O387">
    <cfRule type="cellIs" dxfId="1086" priority="1092" operator="lessThan">
      <formula>0</formula>
    </cfRule>
  </conditionalFormatting>
  <conditionalFormatting sqref="O387">
    <cfRule type="cellIs" dxfId="1085" priority="1091" operator="lessThan">
      <formula>0</formula>
    </cfRule>
  </conditionalFormatting>
  <conditionalFormatting sqref="O387">
    <cfRule type="cellIs" dxfId="1084" priority="1090" operator="lessThan">
      <formula>0</formula>
    </cfRule>
  </conditionalFormatting>
  <conditionalFormatting sqref="O387">
    <cfRule type="cellIs" dxfId="1083" priority="1089" operator="lessThan">
      <formula>0</formula>
    </cfRule>
  </conditionalFormatting>
  <conditionalFormatting sqref="O393">
    <cfRule type="cellIs" dxfId="1082" priority="1084" operator="lessThan">
      <formula>0</formula>
    </cfRule>
  </conditionalFormatting>
  <conditionalFormatting sqref="O393">
    <cfRule type="cellIs" dxfId="1081" priority="1087" operator="lessThan">
      <formula>0</formula>
    </cfRule>
  </conditionalFormatting>
  <conditionalFormatting sqref="O393">
    <cfRule type="cellIs" dxfId="1080" priority="1082" operator="lessThan">
      <formula>0</formula>
    </cfRule>
  </conditionalFormatting>
  <conditionalFormatting sqref="O393">
    <cfRule type="cellIs" dxfId="1079" priority="1085" operator="lessThan">
      <formula>0</formula>
    </cfRule>
  </conditionalFormatting>
  <conditionalFormatting sqref="O393">
    <cfRule type="cellIs" dxfId="1078" priority="1080" operator="lessThan">
      <formula>0</formula>
    </cfRule>
  </conditionalFormatting>
  <conditionalFormatting sqref="O393">
    <cfRule type="cellIs" dxfId="1077" priority="1081" operator="lessThan">
      <formula>0</formula>
    </cfRule>
  </conditionalFormatting>
  <conditionalFormatting sqref="O399">
    <cfRule type="cellIs" dxfId="1076" priority="1078" operator="lessThan">
      <formula>0</formula>
    </cfRule>
  </conditionalFormatting>
  <conditionalFormatting sqref="O396">
    <cfRule type="cellIs" dxfId="1075" priority="1079" operator="lessThan">
      <formula>0</formula>
    </cfRule>
  </conditionalFormatting>
  <conditionalFormatting sqref="O399">
    <cfRule type="cellIs" dxfId="1074" priority="1077" operator="lessThan">
      <formula>0</formula>
    </cfRule>
  </conditionalFormatting>
  <conditionalFormatting sqref="O399">
    <cfRule type="cellIs" dxfId="1073" priority="1076" operator="lessThan">
      <formula>0</formula>
    </cfRule>
  </conditionalFormatting>
  <conditionalFormatting sqref="O399">
    <cfRule type="cellIs" dxfId="1072" priority="1075" operator="lessThan">
      <formula>0</formula>
    </cfRule>
  </conditionalFormatting>
  <conditionalFormatting sqref="O399">
    <cfRule type="cellIs" dxfId="1071" priority="1074" operator="lessThan">
      <formula>0</formula>
    </cfRule>
  </conditionalFormatting>
  <conditionalFormatting sqref="O399">
    <cfRule type="cellIs" dxfId="1070" priority="1073" operator="lessThan">
      <formula>0</formula>
    </cfRule>
  </conditionalFormatting>
  <conditionalFormatting sqref="O399">
    <cfRule type="cellIs" dxfId="1069" priority="1072" operator="lessThan">
      <formula>0</formula>
    </cfRule>
  </conditionalFormatting>
  <conditionalFormatting sqref="O399">
    <cfRule type="cellIs" dxfId="1068" priority="1071" operator="lessThan">
      <formula>0</formula>
    </cfRule>
  </conditionalFormatting>
  <conditionalFormatting sqref="O402">
    <cfRule type="cellIs" dxfId="1067" priority="1070" operator="lessThan">
      <formula>0</formula>
    </cfRule>
  </conditionalFormatting>
  <conditionalFormatting sqref="O355">
    <cfRule type="cellIs" dxfId="1066" priority="1069" operator="lessThan">
      <formula>0</formula>
    </cfRule>
  </conditionalFormatting>
  <conditionalFormatting sqref="O361">
    <cfRule type="cellIs" dxfId="1065" priority="1068" operator="lessThan">
      <formula>0</formula>
    </cfRule>
  </conditionalFormatting>
  <conditionalFormatting sqref="O361">
    <cfRule type="cellIs" dxfId="1064" priority="1067" operator="lessThan">
      <formula>0</formula>
    </cfRule>
  </conditionalFormatting>
  <conditionalFormatting sqref="O367">
    <cfRule type="cellIs" dxfId="1063" priority="1066" operator="lessThan">
      <formula>0</formula>
    </cfRule>
  </conditionalFormatting>
  <conditionalFormatting sqref="O367">
    <cfRule type="cellIs" dxfId="1062" priority="1065" operator="lessThan">
      <formula>0</formula>
    </cfRule>
  </conditionalFormatting>
  <conditionalFormatting sqref="O373">
    <cfRule type="cellIs" dxfId="1061" priority="1064" operator="lessThan">
      <formula>0</formula>
    </cfRule>
  </conditionalFormatting>
  <conditionalFormatting sqref="O373">
    <cfRule type="cellIs" dxfId="1060" priority="1063" operator="lessThan">
      <formula>0</formula>
    </cfRule>
  </conditionalFormatting>
  <conditionalFormatting sqref="O379">
    <cfRule type="cellIs" dxfId="1059" priority="1062" operator="lessThan">
      <formula>0</formula>
    </cfRule>
  </conditionalFormatting>
  <conditionalFormatting sqref="O379">
    <cfRule type="cellIs" dxfId="1058" priority="1061" operator="lessThan">
      <formula>0</formula>
    </cfRule>
  </conditionalFormatting>
  <conditionalFormatting sqref="O385">
    <cfRule type="cellIs" dxfId="1057" priority="1060" operator="lessThan">
      <formula>0</formula>
    </cfRule>
  </conditionalFormatting>
  <conditionalFormatting sqref="O385">
    <cfRule type="cellIs" dxfId="1056" priority="1059" operator="lessThan">
      <formula>0</formula>
    </cfRule>
  </conditionalFormatting>
  <conditionalFormatting sqref="O391">
    <cfRule type="cellIs" dxfId="1055" priority="1058" operator="lessThan">
      <formula>0</formula>
    </cfRule>
  </conditionalFormatting>
  <conditionalFormatting sqref="O391">
    <cfRule type="cellIs" dxfId="1054" priority="1057" operator="lessThan">
      <formula>0</formula>
    </cfRule>
  </conditionalFormatting>
  <conditionalFormatting sqref="O397">
    <cfRule type="cellIs" dxfId="1053" priority="1056" operator="lessThan">
      <formula>0</formula>
    </cfRule>
  </conditionalFormatting>
  <conditionalFormatting sqref="O397">
    <cfRule type="cellIs" dxfId="1052" priority="1055" operator="lessThan">
      <formula>0</formula>
    </cfRule>
  </conditionalFormatting>
  <conditionalFormatting sqref="O405">
    <cfRule type="cellIs" dxfId="1051" priority="1054" operator="lessThan">
      <formula>0</formula>
    </cfRule>
  </conditionalFormatting>
  <conditionalFormatting sqref="O405">
    <cfRule type="cellIs" dxfId="1050" priority="1052" operator="lessThan">
      <formula>0</formula>
    </cfRule>
  </conditionalFormatting>
  <conditionalFormatting sqref="O405">
    <cfRule type="cellIs" dxfId="1049" priority="1051" operator="lessThan">
      <formula>0</formula>
    </cfRule>
  </conditionalFormatting>
  <conditionalFormatting sqref="O405">
    <cfRule type="cellIs" dxfId="1048" priority="1050" operator="lessThan">
      <formula>0</formula>
    </cfRule>
  </conditionalFormatting>
  <conditionalFormatting sqref="O405">
    <cfRule type="cellIs" dxfId="1047" priority="1049" operator="lessThan">
      <formula>0</formula>
    </cfRule>
  </conditionalFormatting>
  <conditionalFormatting sqref="O405">
    <cfRule type="cellIs" dxfId="1046" priority="1048" operator="lessThan">
      <formula>0</formula>
    </cfRule>
  </conditionalFormatting>
  <conditionalFormatting sqref="O405">
    <cfRule type="cellIs" dxfId="1045" priority="1047" operator="lessThan">
      <formula>0</formula>
    </cfRule>
  </conditionalFormatting>
  <conditionalFormatting sqref="O408">
    <cfRule type="cellIs" dxfId="1044" priority="1046" operator="lessThan">
      <formula>0</formula>
    </cfRule>
  </conditionalFormatting>
  <conditionalFormatting sqref="O409">
    <cfRule type="cellIs" dxfId="1043" priority="1045" operator="lessThan">
      <formula>0</formula>
    </cfRule>
  </conditionalFormatting>
  <conditionalFormatting sqref="O409">
    <cfRule type="cellIs" dxfId="1042" priority="1044" operator="lessThan">
      <formula>0</formula>
    </cfRule>
  </conditionalFormatting>
  <conditionalFormatting sqref="O411">
    <cfRule type="cellIs" dxfId="1041" priority="1043" operator="lessThan">
      <formula>0</formula>
    </cfRule>
  </conditionalFormatting>
  <conditionalFormatting sqref="O411">
    <cfRule type="cellIs" dxfId="1040" priority="1042" operator="lessThan">
      <formula>0</formula>
    </cfRule>
  </conditionalFormatting>
  <conditionalFormatting sqref="O411">
    <cfRule type="cellIs" dxfId="1039" priority="1041" operator="lessThan">
      <formula>0</formula>
    </cfRule>
  </conditionalFormatting>
  <conditionalFormatting sqref="O411">
    <cfRule type="cellIs" dxfId="1038" priority="1040" operator="lessThan">
      <formula>0</formula>
    </cfRule>
  </conditionalFormatting>
  <conditionalFormatting sqref="O411">
    <cfRule type="cellIs" dxfId="1037" priority="1039" operator="lessThan">
      <formula>0</formula>
    </cfRule>
  </conditionalFormatting>
  <conditionalFormatting sqref="O411">
    <cfRule type="cellIs" dxfId="1036" priority="1038" operator="lessThan">
      <formula>0</formula>
    </cfRule>
  </conditionalFormatting>
  <conditionalFormatting sqref="O411">
    <cfRule type="cellIs" dxfId="1035" priority="1037" operator="lessThan">
      <formula>0</formula>
    </cfRule>
  </conditionalFormatting>
  <conditionalFormatting sqref="O411">
    <cfRule type="cellIs" dxfId="1034" priority="1036" operator="lessThan">
      <formula>0</formula>
    </cfRule>
  </conditionalFormatting>
  <conditionalFormatting sqref="O414">
    <cfRule type="cellIs" dxfId="1033" priority="1035" operator="lessThan">
      <formula>0</formula>
    </cfRule>
  </conditionalFormatting>
  <conditionalFormatting sqref="O415">
    <cfRule type="cellIs" dxfId="1032" priority="1034" operator="lessThan">
      <formula>0</formula>
    </cfRule>
  </conditionalFormatting>
  <conditionalFormatting sqref="O415">
    <cfRule type="cellIs" dxfId="1031" priority="1033" operator="lessThan">
      <formula>0</formula>
    </cfRule>
  </conditionalFormatting>
  <conditionalFormatting sqref="O417">
    <cfRule type="cellIs" dxfId="1030" priority="1032" operator="lessThan">
      <formula>0</formula>
    </cfRule>
  </conditionalFormatting>
  <conditionalFormatting sqref="O417">
    <cfRule type="cellIs" dxfId="1029" priority="1031" operator="lessThan">
      <formula>0</formula>
    </cfRule>
  </conditionalFormatting>
  <conditionalFormatting sqref="O417">
    <cfRule type="cellIs" dxfId="1028" priority="1030" operator="lessThan">
      <formula>0</formula>
    </cfRule>
  </conditionalFormatting>
  <conditionalFormatting sqref="O417">
    <cfRule type="cellIs" dxfId="1027" priority="1029" operator="lessThan">
      <formula>0</formula>
    </cfRule>
  </conditionalFormatting>
  <conditionalFormatting sqref="O417">
    <cfRule type="cellIs" dxfId="1026" priority="1028" operator="lessThan">
      <formula>0</formula>
    </cfRule>
  </conditionalFormatting>
  <conditionalFormatting sqref="O417">
    <cfRule type="cellIs" dxfId="1025" priority="1027" operator="lessThan">
      <formula>0</formula>
    </cfRule>
  </conditionalFormatting>
  <conditionalFormatting sqref="O417">
    <cfRule type="cellIs" dxfId="1024" priority="1026" operator="lessThan">
      <formula>0</formula>
    </cfRule>
  </conditionalFormatting>
  <conditionalFormatting sqref="O417">
    <cfRule type="cellIs" dxfId="1023" priority="1025" operator="lessThan">
      <formula>0</formula>
    </cfRule>
  </conditionalFormatting>
  <conditionalFormatting sqref="O420">
    <cfRule type="cellIs" dxfId="1022" priority="1024" operator="lessThan">
      <formula>0</formula>
    </cfRule>
  </conditionalFormatting>
  <conditionalFormatting sqref="O421">
    <cfRule type="cellIs" dxfId="1021" priority="1023" operator="lessThan">
      <formula>0</formula>
    </cfRule>
  </conditionalFormatting>
  <conditionalFormatting sqref="O421">
    <cfRule type="cellIs" dxfId="1020" priority="1022" operator="lessThan">
      <formula>0</formula>
    </cfRule>
  </conditionalFormatting>
  <conditionalFormatting sqref="O423">
    <cfRule type="cellIs" dxfId="1019" priority="1021" operator="lessThan">
      <formula>0</formula>
    </cfRule>
  </conditionalFormatting>
  <conditionalFormatting sqref="O423">
    <cfRule type="cellIs" dxfId="1018" priority="1020" operator="lessThan">
      <formula>0</formula>
    </cfRule>
  </conditionalFormatting>
  <conditionalFormatting sqref="O423">
    <cfRule type="cellIs" dxfId="1017" priority="1019" operator="lessThan">
      <formula>0</formula>
    </cfRule>
  </conditionalFormatting>
  <conditionalFormatting sqref="O423">
    <cfRule type="cellIs" dxfId="1016" priority="1018" operator="lessThan">
      <formula>0</formula>
    </cfRule>
  </conditionalFormatting>
  <conditionalFormatting sqref="O423">
    <cfRule type="cellIs" dxfId="1015" priority="1017" operator="lessThan">
      <formula>0</formula>
    </cfRule>
  </conditionalFormatting>
  <conditionalFormatting sqref="O423">
    <cfRule type="cellIs" dxfId="1014" priority="1016" operator="lessThan">
      <formula>0</formula>
    </cfRule>
  </conditionalFormatting>
  <conditionalFormatting sqref="O423">
    <cfRule type="cellIs" dxfId="1013" priority="1015" operator="lessThan">
      <formula>0</formula>
    </cfRule>
  </conditionalFormatting>
  <conditionalFormatting sqref="O423">
    <cfRule type="cellIs" dxfId="1012" priority="1014" operator="lessThan">
      <formula>0</formula>
    </cfRule>
  </conditionalFormatting>
  <conditionalFormatting sqref="O426">
    <cfRule type="cellIs" dxfId="1011" priority="1013" operator="lessThan">
      <formula>0</formula>
    </cfRule>
  </conditionalFormatting>
  <conditionalFormatting sqref="O427">
    <cfRule type="cellIs" dxfId="1010" priority="1012" operator="lessThan">
      <formula>0</formula>
    </cfRule>
  </conditionalFormatting>
  <conditionalFormatting sqref="O427">
    <cfRule type="cellIs" dxfId="1009" priority="1011" operator="lessThan">
      <formula>0</formula>
    </cfRule>
  </conditionalFormatting>
  <conditionalFormatting sqref="O429">
    <cfRule type="cellIs" dxfId="1008" priority="1010" operator="lessThan">
      <formula>0</formula>
    </cfRule>
  </conditionalFormatting>
  <conditionalFormatting sqref="O429">
    <cfRule type="cellIs" dxfId="1007" priority="1009" operator="lessThan">
      <formula>0</formula>
    </cfRule>
  </conditionalFormatting>
  <conditionalFormatting sqref="O429">
    <cfRule type="cellIs" dxfId="1006" priority="1008" operator="lessThan">
      <formula>0</formula>
    </cfRule>
  </conditionalFormatting>
  <conditionalFormatting sqref="O429">
    <cfRule type="cellIs" dxfId="1005" priority="1007" operator="lessThan">
      <formula>0</formula>
    </cfRule>
  </conditionalFormatting>
  <conditionalFormatting sqref="O429">
    <cfRule type="cellIs" dxfId="1004" priority="1006" operator="lessThan">
      <formula>0</formula>
    </cfRule>
  </conditionalFormatting>
  <conditionalFormatting sqref="O429">
    <cfRule type="cellIs" dxfId="1003" priority="1005" operator="lessThan">
      <formula>0</formula>
    </cfRule>
  </conditionalFormatting>
  <conditionalFormatting sqref="O429">
    <cfRule type="cellIs" dxfId="1002" priority="1004" operator="lessThan">
      <formula>0</formula>
    </cfRule>
  </conditionalFormatting>
  <conditionalFormatting sqref="O429">
    <cfRule type="cellIs" dxfId="1001" priority="1003" operator="lessThan">
      <formula>0</formula>
    </cfRule>
  </conditionalFormatting>
  <conditionalFormatting sqref="O432">
    <cfRule type="cellIs" dxfId="1000" priority="1002" operator="lessThan">
      <formula>0</formula>
    </cfRule>
  </conditionalFormatting>
  <conditionalFormatting sqref="O435">
    <cfRule type="cellIs" dxfId="999" priority="1001" operator="lessThan">
      <formula>0</formula>
    </cfRule>
  </conditionalFormatting>
  <conditionalFormatting sqref="O435">
    <cfRule type="cellIs" dxfId="998" priority="1000" operator="lessThan">
      <formula>0</formula>
    </cfRule>
  </conditionalFormatting>
  <conditionalFormatting sqref="O435">
    <cfRule type="cellIs" dxfId="997" priority="999" operator="lessThan">
      <formula>0</formula>
    </cfRule>
  </conditionalFormatting>
  <conditionalFormatting sqref="O435">
    <cfRule type="cellIs" dxfId="996" priority="998" operator="lessThan">
      <formula>0</formula>
    </cfRule>
  </conditionalFormatting>
  <conditionalFormatting sqref="O435">
    <cfRule type="cellIs" dxfId="995" priority="997" operator="lessThan">
      <formula>0</formula>
    </cfRule>
  </conditionalFormatting>
  <conditionalFormatting sqref="O435">
    <cfRule type="cellIs" dxfId="994" priority="996" operator="lessThan">
      <formula>0</formula>
    </cfRule>
  </conditionalFormatting>
  <conditionalFormatting sqref="O435">
    <cfRule type="cellIs" dxfId="993" priority="995" operator="lessThan">
      <formula>0</formula>
    </cfRule>
  </conditionalFormatting>
  <conditionalFormatting sqref="O435">
    <cfRule type="cellIs" dxfId="992" priority="994" operator="lessThan">
      <formula>0</formula>
    </cfRule>
  </conditionalFormatting>
  <conditionalFormatting sqref="O438">
    <cfRule type="cellIs" dxfId="991" priority="993" operator="lessThan">
      <formula>0</formula>
    </cfRule>
  </conditionalFormatting>
  <conditionalFormatting sqref="O439">
    <cfRule type="cellIs" dxfId="990" priority="992" operator="lessThan">
      <formula>0</formula>
    </cfRule>
  </conditionalFormatting>
  <conditionalFormatting sqref="O439">
    <cfRule type="cellIs" dxfId="989" priority="991" operator="lessThan">
      <formula>0</formula>
    </cfRule>
  </conditionalFormatting>
  <conditionalFormatting sqref="O441">
    <cfRule type="cellIs" dxfId="988" priority="990" operator="lessThan">
      <formula>0</formula>
    </cfRule>
  </conditionalFormatting>
  <conditionalFormatting sqref="O441">
    <cfRule type="cellIs" dxfId="987" priority="989" operator="lessThan">
      <formula>0</formula>
    </cfRule>
  </conditionalFormatting>
  <conditionalFormatting sqref="O441">
    <cfRule type="cellIs" dxfId="986" priority="988" operator="lessThan">
      <formula>0</formula>
    </cfRule>
  </conditionalFormatting>
  <conditionalFormatting sqref="O441">
    <cfRule type="cellIs" dxfId="985" priority="987" operator="lessThan">
      <formula>0</formula>
    </cfRule>
  </conditionalFormatting>
  <conditionalFormatting sqref="O441">
    <cfRule type="cellIs" dxfId="984" priority="986" operator="lessThan">
      <formula>0</formula>
    </cfRule>
  </conditionalFormatting>
  <conditionalFormatting sqref="O441">
    <cfRule type="cellIs" dxfId="983" priority="985" operator="lessThan">
      <formula>0</formula>
    </cfRule>
  </conditionalFormatting>
  <conditionalFormatting sqref="O441">
    <cfRule type="cellIs" dxfId="982" priority="984" operator="lessThan">
      <formula>0</formula>
    </cfRule>
  </conditionalFormatting>
  <conditionalFormatting sqref="O441">
    <cfRule type="cellIs" dxfId="981" priority="983" operator="lessThan">
      <formula>0</formula>
    </cfRule>
  </conditionalFormatting>
  <conditionalFormatting sqref="O444">
    <cfRule type="cellIs" dxfId="980" priority="982" operator="lessThan">
      <formula>0</formula>
    </cfRule>
  </conditionalFormatting>
  <conditionalFormatting sqref="O445">
    <cfRule type="cellIs" dxfId="979" priority="981" operator="lessThan">
      <formula>0</formula>
    </cfRule>
  </conditionalFormatting>
  <conditionalFormatting sqref="O445">
    <cfRule type="cellIs" dxfId="978" priority="980" operator="lessThan">
      <formula>0</formula>
    </cfRule>
  </conditionalFormatting>
  <conditionalFormatting sqref="O448">
    <cfRule type="cellIs" dxfId="977" priority="979" operator="lessThan">
      <formula>0</formula>
    </cfRule>
  </conditionalFormatting>
  <conditionalFormatting sqref="O448">
    <cfRule type="cellIs" dxfId="976" priority="978" operator="lessThan">
      <formula>0</formula>
    </cfRule>
  </conditionalFormatting>
  <conditionalFormatting sqref="O448">
    <cfRule type="cellIs" dxfId="975" priority="977" operator="lessThan">
      <formula>0</formula>
    </cfRule>
  </conditionalFormatting>
  <conditionalFormatting sqref="O448">
    <cfRule type="cellIs" dxfId="974" priority="976" operator="lessThan">
      <formula>0</formula>
    </cfRule>
  </conditionalFormatting>
  <conditionalFormatting sqref="O448">
    <cfRule type="cellIs" dxfId="973" priority="975" operator="lessThan">
      <formula>0</formula>
    </cfRule>
  </conditionalFormatting>
  <conditionalFormatting sqref="O448">
    <cfRule type="cellIs" dxfId="972" priority="974" operator="lessThan">
      <formula>0</formula>
    </cfRule>
  </conditionalFormatting>
  <conditionalFormatting sqref="O448">
    <cfRule type="cellIs" dxfId="971" priority="973" operator="lessThan">
      <formula>0</formula>
    </cfRule>
  </conditionalFormatting>
  <conditionalFormatting sqref="O448">
    <cfRule type="cellIs" dxfId="970" priority="972" operator="lessThan">
      <formula>0</formula>
    </cfRule>
  </conditionalFormatting>
  <conditionalFormatting sqref="O451">
    <cfRule type="cellIs" dxfId="969" priority="971" operator="lessThan">
      <formula>0</formula>
    </cfRule>
  </conditionalFormatting>
  <conditionalFormatting sqref="O452">
    <cfRule type="cellIs" dxfId="968" priority="970" operator="lessThan">
      <formula>0</formula>
    </cfRule>
  </conditionalFormatting>
  <conditionalFormatting sqref="O452">
    <cfRule type="cellIs" dxfId="967" priority="969" operator="lessThan">
      <formula>0</formula>
    </cfRule>
  </conditionalFormatting>
  <conditionalFormatting sqref="O454">
    <cfRule type="cellIs" dxfId="966" priority="968" operator="lessThan">
      <formula>0</formula>
    </cfRule>
  </conditionalFormatting>
  <conditionalFormatting sqref="O454">
    <cfRule type="cellIs" dxfId="965" priority="967" operator="lessThan">
      <formula>0</formula>
    </cfRule>
  </conditionalFormatting>
  <conditionalFormatting sqref="O454">
    <cfRule type="cellIs" dxfId="964" priority="966" operator="lessThan">
      <formula>0</formula>
    </cfRule>
  </conditionalFormatting>
  <conditionalFormatting sqref="O454">
    <cfRule type="cellIs" dxfId="963" priority="965" operator="lessThan">
      <formula>0</formula>
    </cfRule>
  </conditionalFormatting>
  <conditionalFormatting sqref="O454">
    <cfRule type="cellIs" dxfId="962" priority="964" operator="lessThan">
      <formula>0</formula>
    </cfRule>
  </conditionalFormatting>
  <conditionalFormatting sqref="O454">
    <cfRule type="cellIs" dxfId="961" priority="963" operator="lessThan">
      <formula>0</formula>
    </cfRule>
  </conditionalFormatting>
  <conditionalFormatting sqref="O454">
    <cfRule type="cellIs" dxfId="960" priority="962" operator="lessThan">
      <formula>0</formula>
    </cfRule>
  </conditionalFormatting>
  <conditionalFormatting sqref="O454">
    <cfRule type="cellIs" dxfId="959" priority="961" operator="lessThan">
      <formula>0</formula>
    </cfRule>
  </conditionalFormatting>
  <conditionalFormatting sqref="O457">
    <cfRule type="cellIs" dxfId="958" priority="960" operator="lessThan">
      <formula>0</formula>
    </cfRule>
  </conditionalFormatting>
  <conditionalFormatting sqref="O458">
    <cfRule type="cellIs" dxfId="957" priority="959" operator="lessThan">
      <formula>0</formula>
    </cfRule>
  </conditionalFormatting>
  <conditionalFormatting sqref="O458">
    <cfRule type="cellIs" dxfId="956" priority="958" operator="lessThan">
      <formula>0</formula>
    </cfRule>
  </conditionalFormatting>
  <conditionalFormatting sqref="O461:O464">
    <cfRule type="cellIs" dxfId="955" priority="957" operator="lessThan">
      <formula>0</formula>
    </cfRule>
  </conditionalFormatting>
  <conditionalFormatting sqref="O461:O464">
    <cfRule type="expression" dxfId="954" priority="955">
      <formula>O461/N461&gt;1</formula>
    </cfRule>
    <cfRule type="expression" dxfId="953" priority="956">
      <formula>O461/N461&lt;1</formula>
    </cfRule>
  </conditionalFormatting>
  <conditionalFormatting sqref="O552 O560 O575 O589">
    <cfRule type="expression" dxfId="952" priority="953">
      <formula>O552/#REF!&gt;1</formula>
    </cfRule>
    <cfRule type="expression" dxfId="951" priority="954">
      <formula>O552/#REF!&lt;1</formula>
    </cfRule>
  </conditionalFormatting>
  <conditionalFormatting sqref="O512">
    <cfRule type="cellIs" dxfId="950" priority="952" operator="lessThan">
      <formula>0</formula>
    </cfRule>
  </conditionalFormatting>
  <conditionalFormatting sqref="O512">
    <cfRule type="expression" dxfId="949" priority="950">
      <formula>O512/N512&gt;1</formula>
    </cfRule>
    <cfRule type="expression" dxfId="948" priority="951">
      <formula>O512/N512&lt;1</formula>
    </cfRule>
  </conditionalFormatting>
  <conditionalFormatting sqref="O596">
    <cfRule type="cellIs" dxfId="947" priority="949" operator="lessThan">
      <formula>0</formula>
    </cfRule>
  </conditionalFormatting>
  <conditionalFormatting sqref="O600">
    <cfRule type="cellIs" dxfId="946" priority="948" operator="lessThan">
      <formula>0</formula>
    </cfRule>
  </conditionalFormatting>
  <conditionalFormatting sqref="O600">
    <cfRule type="cellIs" dxfId="945" priority="947" operator="lessThan">
      <formula>0</formula>
    </cfRule>
  </conditionalFormatting>
  <conditionalFormatting sqref="O710">
    <cfRule type="cellIs" dxfId="944" priority="946" operator="lessThan">
      <formula>0</formula>
    </cfRule>
  </conditionalFormatting>
  <conditionalFormatting sqref="O654 O651 O648:O649 O632:O634">
    <cfRule type="expression" dxfId="943" priority="933">
      <formula>O632/N632&gt;1</formula>
    </cfRule>
    <cfRule type="expression" dxfId="942" priority="934">
      <formula>O632/N632&lt;1</formula>
    </cfRule>
  </conditionalFormatting>
  <conditionalFormatting sqref="O507:O510">
    <cfRule type="cellIs" dxfId="941" priority="945" operator="lessThan">
      <formula>0</formula>
    </cfRule>
  </conditionalFormatting>
  <conditionalFormatting sqref="O507:O510">
    <cfRule type="expression" dxfId="940" priority="943">
      <formula>O507/N507&gt;1</formula>
    </cfRule>
    <cfRule type="expression" dxfId="939" priority="944">
      <formula>O507/N507&lt;1</formula>
    </cfRule>
  </conditionalFormatting>
  <conditionalFormatting sqref="O588 O574 O559 O551">
    <cfRule type="cellIs" dxfId="938" priority="942" operator="lessThan">
      <formula>0</formula>
    </cfRule>
  </conditionalFormatting>
  <conditionalFormatting sqref="O584:O587 O570:O573 O555:O558 O547:O550">
    <cfRule type="cellIs" dxfId="937" priority="941" operator="lessThan">
      <formula>0</formula>
    </cfRule>
  </conditionalFormatting>
  <conditionalFormatting sqref="O584:O587 O570:O573 O555:O558 O547:O550">
    <cfRule type="expression" dxfId="936" priority="939">
      <formula>O547/N547&gt;1</formula>
    </cfRule>
    <cfRule type="expression" dxfId="935" priority="940">
      <formula>O547/N547&lt;1</formula>
    </cfRule>
  </conditionalFormatting>
  <conditionalFormatting sqref="O588 O574 O559 O551">
    <cfRule type="cellIs" dxfId="934" priority="938" operator="lessThan">
      <formula>0</formula>
    </cfRule>
  </conditionalFormatting>
  <conditionalFormatting sqref="O588 O574 O559 O551">
    <cfRule type="expression" dxfId="933" priority="936">
      <formula>O551/N551&gt;1</formula>
    </cfRule>
    <cfRule type="expression" dxfId="932" priority="937">
      <formula>O551/N551&lt;1</formula>
    </cfRule>
  </conditionalFormatting>
  <conditionalFormatting sqref="O654 O651 O648:O649 O632:O634">
    <cfRule type="cellIs" dxfId="931" priority="935" operator="lessThan">
      <formula>0</formula>
    </cfRule>
  </conditionalFormatting>
  <conditionalFormatting sqref="O504">
    <cfRule type="expression" dxfId="930" priority="1130">
      <formula>O504/#REF!&gt;1</formula>
    </cfRule>
    <cfRule type="expression" dxfId="929" priority="1131">
      <formula>O504/#REF!&lt;1</formula>
    </cfRule>
  </conditionalFormatting>
  <conditionalFormatting sqref="O465">
    <cfRule type="cellIs" dxfId="928" priority="932" operator="lessThan">
      <formula>0</formula>
    </cfRule>
  </conditionalFormatting>
  <conditionalFormatting sqref="O465">
    <cfRule type="expression" dxfId="927" priority="930">
      <formula>O465/N465&gt;1</formula>
    </cfRule>
    <cfRule type="expression" dxfId="926" priority="931">
      <formula>O465/N465&lt;1</formula>
    </cfRule>
  </conditionalFormatting>
  <conditionalFormatting sqref="O511">
    <cfRule type="cellIs" dxfId="925" priority="929" operator="lessThan">
      <formula>0</formula>
    </cfRule>
  </conditionalFormatting>
  <conditionalFormatting sqref="O511">
    <cfRule type="expression" dxfId="924" priority="927">
      <formula>O511/N511&gt;1</formula>
    </cfRule>
    <cfRule type="expression" dxfId="923" priority="928">
      <formula>O511/N511&lt;1</formula>
    </cfRule>
  </conditionalFormatting>
  <conditionalFormatting sqref="O568">
    <cfRule type="cellIs" dxfId="922" priority="917" operator="lessThan">
      <formula>0</formula>
    </cfRule>
  </conditionalFormatting>
  <conditionalFormatting sqref="O603">
    <cfRule type="expression" dxfId="921" priority="891">
      <formula>O603/N603&gt;1</formula>
    </cfRule>
    <cfRule type="expression" dxfId="920" priority="892">
      <formula>O603/N603&lt;1</formula>
    </cfRule>
  </conditionalFormatting>
  <conditionalFormatting sqref="O552">
    <cfRule type="cellIs" dxfId="919" priority="914" operator="lessThan">
      <formula>0</formula>
    </cfRule>
  </conditionalFormatting>
  <conditionalFormatting sqref="O552">
    <cfRule type="expression" dxfId="918" priority="912">
      <formula>O552/N552&gt;1</formula>
    </cfRule>
    <cfRule type="expression" dxfId="917" priority="913">
      <formula>O552/N552&lt;1</formula>
    </cfRule>
  </conditionalFormatting>
  <conditionalFormatting sqref="O560">
    <cfRule type="cellIs" dxfId="916" priority="911" operator="lessThan">
      <formula>0</formula>
    </cfRule>
  </conditionalFormatting>
  <conditionalFormatting sqref="O560">
    <cfRule type="expression" dxfId="915" priority="909">
      <formula>O560/N560&gt;1</formula>
    </cfRule>
    <cfRule type="expression" dxfId="914" priority="910">
      <formula>O560/N560&lt;1</formula>
    </cfRule>
  </conditionalFormatting>
  <conditionalFormatting sqref="O575">
    <cfRule type="cellIs" dxfId="913" priority="908" operator="lessThan">
      <formula>0</formula>
    </cfRule>
  </conditionalFormatting>
  <conditionalFormatting sqref="O575">
    <cfRule type="expression" dxfId="912" priority="906">
      <formula>O575/N575&gt;1</formula>
    </cfRule>
    <cfRule type="expression" dxfId="911" priority="907">
      <formula>O575/N575&lt;1</formula>
    </cfRule>
  </conditionalFormatting>
  <conditionalFormatting sqref="O589">
    <cfRule type="cellIs" dxfId="910" priority="905" operator="lessThan">
      <formula>0</formula>
    </cfRule>
  </conditionalFormatting>
  <conditionalFormatting sqref="O589">
    <cfRule type="expression" dxfId="909" priority="903">
      <formula>O589/N589&gt;1</formula>
    </cfRule>
    <cfRule type="expression" dxfId="908" priority="904">
      <formula>O589/N589&lt;1</formula>
    </cfRule>
  </conditionalFormatting>
  <conditionalFormatting sqref="O521">
    <cfRule type="cellIs" dxfId="907" priority="926" operator="lessThan">
      <formula>0</formula>
    </cfRule>
  </conditionalFormatting>
  <conditionalFormatting sqref="O521">
    <cfRule type="expression" dxfId="906" priority="924">
      <formula>O521/N521&gt;1</formula>
    </cfRule>
    <cfRule type="expression" dxfId="905" priority="925">
      <formula>O521/N521&lt;1</formula>
    </cfRule>
  </conditionalFormatting>
  <conditionalFormatting sqref="O529">
    <cfRule type="cellIs" dxfId="904" priority="923" operator="lessThan">
      <formula>0</formula>
    </cfRule>
  </conditionalFormatting>
  <conditionalFormatting sqref="O529">
    <cfRule type="expression" dxfId="903" priority="921">
      <formula>O529/N529&gt;1</formula>
    </cfRule>
    <cfRule type="expression" dxfId="902" priority="922">
      <formula>O529/N529&lt;1</formula>
    </cfRule>
  </conditionalFormatting>
  <conditionalFormatting sqref="O582">
    <cfRule type="expression" dxfId="901" priority="900">
      <formula>O582/N582&gt;1</formula>
    </cfRule>
    <cfRule type="expression" dxfId="900" priority="901">
      <formula>O582/N582&lt;1</formula>
    </cfRule>
  </conditionalFormatting>
  <conditionalFormatting sqref="O537">
    <cfRule type="cellIs" dxfId="899" priority="920" operator="lessThan">
      <formula>0</formula>
    </cfRule>
  </conditionalFormatting>
  <conditionalFormatting sqref="O537">
    <cfRule type="expression" dxfId="898" priority="918">
      <formula>O537/N537&gt;1</formula>
    </cfRule>
    <cfRule type="expression" dxfId="897" priority="919">
      <formula>O537/N537&lt;1</formula>
    </cfRule>
  </conditionalFormatting>
  <conditionalFormatting sqref="O642:O645 B636:O637">
    <cfRule type="cellIs" dxfId="896" priority="899" operator="lessThan">
      <formula>0</formula>
    </cfRule>
  </conditionalFormatting>
  <conditionalFormatting sqref="O568">
    <cfRule type="expression" dxfId="895" priority="915">
      <formula>O568/N568&gt;1</formula>
    </cfRule>
    <cfRule type="expression" dxfId="894" priority="916">
      <formula>O568/N568&lt;1</formula>
    </cfRule>
  </conditionalFormatting>
  <conditionalFormatting sqref="O597">
    <cfRule type="cellIs" dxfId="893" priority="898" operator="lessThan">
      <formula>0</formula>
    </cfRule>
  </conditionalFormatting>
  <conditionalFormatting sqref="O608">
    <cfRule type="expression" dxfId="892" priority="886">
      <formula>O608/N608&gt;1</formula>
    </cfRule>
    <cfRule type="expression" dxfId="891" priority="887">
      <formula>O608/N608&lt;1</formula>
    </cfRule>
  </conditionalFormatting>
  <conditionalFormatting sqref="O582">
    <cfRule type="cellIs" dxfId="890" priority="902" operator="lessThan">
      <formula>0</formula>
    </cfRule>
  </conditionalFormatting>
  <conditionalFormatting sqref="O597">
    <cfRule type="expression" dxfId="889" priority="896">
      <formula>O597/N597&gt;1</formula>
    </cfRule>
    <cfRule type="expression" dxfId="888" priority="897">
      <formula>O597/N597&lt;1</formula>
    </cfRule>
  </conditionalFormatting>
  <conditionalFormatting sqref="O676:O679">
    <cfRule type="cellIs" dxfId="887" priority="885" operator="lessThan">
      <formula>0</formula>
    </cfRule>
  </conditionalFormatting>
  <conditionalFormatting sqref="O678">
    <cfRule type="cellIs" dxfId="886" priority="884" operator="lessThan">
      <formula>0</formula>
    </cfRule>
  </conditionalFormatting>
  <conditionalFormatting sqref="O680:O683">
    <cfRule type="cellIs" dxfId="885" priority="883" operator="lessThan">
      <formula>0</formula>
    </cfRule>
  </conditionalFormatting>
  <conditionalFormatting sqref="O682">
    <cfRule type="cellIs" dxfId="884" priority="882" operator="lessThan">
      <formula>0</formula>
    </cfRule>
  </conditionalFormatting>
  <conditionalFormatting sqref="O684:O687">
    <cfRule type="cellIs" dxfId="883" priority="881" operator="lessThan">
      <formula>0</formula>
    </cfRule>
  </conditionalFormatting>
  <conditionalFormatting sqref="O686">
    <cfRule type="cellIs" dxfId="882" priority="880" operator="lessThan">
      <formula>0</formula>
    </cfRule>
  </conditionalFormatting>
  <conditionalFormatting sqref="O688:O691">
    <cfRule type="cellIs" dxfId="881" priority="879" operator="lessThan">
      <formula>0</formula>
    </cfRule>
  </conditionalFormatting>
  <conditionalFormatting sqref="O690">
    <cfRule type="cellIs" dxfId="880" priority="878" operator="lessThan">
      <formula>0</formula>
    </cfRule>
  </conditionalFormatting>
  <conditionalFormatting sqref="O692:O693 O695">
    <cfRule type="cellIs" dxfId="879" priority="877" operator="lessThan">
      <formula>0</formula>
    </cfRule>
  </conditionalFormatting>
  <conditionalFormatting sqref="O696:O699">
    <cfRule type="cellIs" dxfId="878" priority="876" operator="lessThan">
      <formula>0</formula>
    </cfRule>
  </conditionalFormatting>
  <conditionalFormatting sqref="O698">
    <cfRule type="cellIs" dxfId="877" priority="875" operator="lessThan">
      <formula>0</formula>
    </cfRule>
  </conditionalFormatting>
  <conditionalFormatting sqref="O700:O703">
    <cfRule type="cellIs" dxfId="876" priority="874" operator="lessThan">
      <formula>0</formula>
    </cfRule>
  </conditionalFormatting>
  <conditionalFormatting sqref="O702">
    <cfRule type="cellIs" dxfId="875" priority="873" operator="lessThan">
      <formula>0</formula>
    </cfRule>
  </conditionalFormatting>
  <conditionalFormatting sqref="O704:O707">
    <cfRule type="cellIs" dxfId="874" priority="872" operator="lessThan">
      <formula>0</formula>
    </cfRule>
  </conditionalFormatting>
  <conditionalFormatting sqref="O706">
    <cfRule type="cellIs" dxfId="873" priority="871" operator="lessThan">
      <formula>0</formula>
    </cfRule>
  </conditionalFormatting>
  <conditionalFormatting sqref="O712:O715">
    <cfRule type="cellIs" dxfId="872" priority="870" operator="lessThan">
      <formula>0</formula>
    </cfRule>
  </conditionalFormatting>
  <conditionalFormatting sqref="O714">
    <cfRule type="cellIs" dxfId="871" priority="869" operator="lessThan">
      <formula>0</formula>
    </cfRule>
  </conditionalFormatting>
  <conditionalFormatting sqref="O716:O719">
    <cfRule type="cellIs" dxfId="870" priority="868" operator="lessThan">
      <formula>0</formula>
    </cfRule>
  </conditionalFormatting>
  <conditionalFormatting sqref="O718">
    <cfRule type="cellIs" dxfId="869" priority="867" operator="lessThan">
      <formula>0</formula>
    </cfRule>
  </conditionalFormatting>
  <conditionalFormatting sqref="O466">
    <cfRule type="cellIs" dxfId="868" priority="866" operator="lessThan">
      <formula>0</formula>
    </cfRule>
  </conditionalFormatting>
  <conditionalFormatting sqref="O505">
    <cfRule type="cellIs" dxfId="867" priority="865" operator="lessThan">
      <formula>0</formula>
    </cfRule>
  </conditionalFormatting>
  <conditionalFormatting sqref="O513">
    <cfRule type="cellIs" dxfId="866" priority="864" operator="lessThan">
      <formula>0</formula>
    </cfRule>
  </conditionalFormatting>
  <conditionalFormatting sqref="O522">
    <cfRule type="cellIs" dxfId="865" priority="863" operator="lessThan">
      <formula>0</formula>
    </cfRule>
  </conditionalFormatting>
  <conditionalFormatting sqref="O530">
    <cfRule type="cellIs" dxfId="864" priority="862" operator="lessThan">
      <formula>0</formula>
    </cfRule>
  </conditionalFormatting>
  <conditionalFormatting sqref="O538">
    <cfRule type="cellIs" dxfId="863" priority="861" operator="lessThan">
      <formula>0</formula>
    </cfRule>
  </conditionalFormatting>
  <conditionalFormatting sqref="O553">
    <cfRule type="cellIs" dxfId="862" priority="860" operator="lessThan">
      <formula>0</formula>
    </cfRule>
  </conditionalFormatting>
  <conditionalFormatting sqref="O561">
    <cfRule type="cellIs" dxfId="861" priority="859" operator="lessThan">
      <formula>0</formula>
    </cfRule>
  </conditionalFormatting>
  <conditionalFormatting sqref="O590">
    <cfRule type="cellIs" dxfId="860" priority="858" operator="lessThan">
      <formula>0</formula>
    </cfRule>
  </conditionalFormatting>
  <conditionalFormatting sqref="B492:N496">
    <cfRule type="cellIs" dxfId="859" priority="1134" operator="lessThan">
      <formula>0</formula>
    </cfRule>
  </conditionalFormatting>
  <conditionalFormatting sqref="B492:N496">
    <cfRule type="expression" dxfId="858" priority="1132">
      <formula>B492/A492&gt;1</formula>
    </cfRule>
    <cfRule type="expression" dxfId="857" priority="1133">
      <formula>B492/A492&lt;1</formula>
    </cfRule>
  </conditionalFormatting>
  <conditionalFormatting sqref="O492:O496">
    <cfRule type="cellIs" dxfId="856" priority="857" operator="lessThan">
      <formula>0</formula>
    </cfRule>
  </conditionalFormatting>
  <conditionalFormatting sqref="O492:O496">
    <cfRule type="expression" dxfId="855" priority="855">
      <formula>O492/N492&gt;1</formula>
    </cfRule>
    <cfRule type="expression" dxfId="854" priority="856">
      <formula>O492/N492&lt;1</formula>
    </cfRule>
  </conditionalFormatting>
  <conditionalFormatting sqref="B720:N723">
    <cfRule type="cellIs" dxfId="853" priority="854" operator="lessThan">
      <formula>0</formula>
    </cfRule>
  </conditionalFormatting>
  <conditionalFormatting sqref="I722:N722 R720:S723">
    <cfRule type="cellIs" dxfId="852" priority="853" operator="lessThan">
      <formula>0</formula>
    </cfRule>
  </conditionalFormatting>
  <conditionalFormatting sqref="O720:O723">
    <cfRule type="cellIs" dxfId="851" priority="852" operator="lessThan">
      <formula>0</formula>
    </cfRule>
  </conditionalFormatting>
  <conditionalFormatting sqref="O722">
    <cfRule type="cellIs" dxfId="850" priority="851" operator="lessThan">
      <formula>0</formula>
    </cfRule>
  </conditionalFormatting>
  <conditionalFormatting sqref="R655:R658">
    <cfRule type="cellIs" dxfId="849" priority="850" operator="lessThan">
      <formula>0</formula>
    </cfRule>
  </conditionalFormatting>
  <conditionalFormatting sqref="R638:S638 S639:S640">
    <cfRule type="cellIs" dxfId="848" priority="849" operator="lessThan">
      <formula>0</formula>
    </cfRule>
  </conditionalFormatting>
  <conditionalFormatting sqref="B638">
    <cfRule type="cellIs" dxfId="847" priority="848" operator="lessThan">
      <formula>0</formula>
    </cfRule>
  </conditionalFormatting>
  <conditionalFormatting sqref="R639:R640">
    <cfRule type="cellIs" dxfId="846" priority="847" operator="lessThan">
      <formula>0</formula>
    </cfRule>
  </conditionalFormatting>
  <conditionalFormatting sqref="B639:O640">
    <cfRule type="expression" dxfId="845" priority="845">
      <formula>B639/A639&gt;1</formula>
    </cfRule>
    <cfRule type="expression" dxfId="844" priority="846">
      <formula>B639/A639&lt;1</formula>
    </cfRule>
  </conditionalFormatting>
  <conditionalFormatting sqref="B639:O640">
    <cfRule type="cellIs" dxfId="843" priority="844" operator="lessThan">
      <formula>0</formula>
    </cfRule>
  </conditionalFormatting>
  <conditionalFormatting sqref="O357:O360">
    <cfRule type="cellIs" dxfId="842" priority="843" operator="lessThan">
      <formula>0</formula>
    </cfRule>
  </conditionalFormatting>
  <conditionalFormatting sqref="R768:R795 R797:R801 R803:R807 Q815:Q820 R809:R821 R727:R742 R744:R748 R750:R754 R756:R760 R762:R766 Q725 Q727:Q731">
    <cfRule type="cellIs" dxfId="841" priority="842" operator="lessThan">
      <formula>0</formula>
    </cfRule>
  </conditionalFormatting>
  <conditionalFormatting sqref="H726 K786 H814:N814 H820:N821 H789:N789 H787:J788 H770:N774 H769 H780 H785:N785 H779:O779">
    <cfRule type="cellIs" dxfId="840" priority="841" operator="lessThan">
      <formula>0</formula>
    </cfRule>
  </conditionalFormatting>
  <conditionalFormatting sqref="N736 N768">
    <cfRule type="cellIs" dxfId="839" priority="839" operator="lessThan">
      <formula>0</formula>
    </cfRule>
  </conditionalFormatting>
  <conditionalFormatting sqref="H790:H791 H725 H786:J786 H796:N796 H802:N802 H736:N736 H768:N768 H737">
    <cfRule type="cellIs" dxfId="838" priority="840" operator="lessThan">
      <formula>0</formula>
    </cfRule>
  </conditionalFormatting>
  <conditionalFormatting sqref="H725 H790:H791 H786:K786 H736:N736 H768:N768 H737">
    <cfRule type="cellIs" dxfId="837" priority="836" operator="lessThan">
      <formula>0</formula>
    </cfRule>
  </conditionalFormatting>
  <conditionalFormatting sqref="H786:J786 H790:H791 H736:M736 H768:M768 H737 N779:O779">
    <cfRule type="cellIs" dxfId="836" priority="837" operator="lessThan">
      <formula>0</formula>
    </cfRule>
  </conditionalFormatting>
  <conditionalFormatting sqref="N736 N768">
    <cfRule type="cellIs" dxfId="835" priority="838" operator="lessThan">
      <formula>0</formula>
    </cfRule>
  </conditionalFormatting>
  <conditionalFormatting sqref="H731:N731 H727:M730 H733:N735 H732">
    <cfRule type="cellIs" dxfId="834" priority="835" operator="lessThan">
      <formula>0</formula>
    </cfRule>
  </conditionalFormatting>
  <conditionalFormatting sqref="H731:N731 H727:M730 H733:N735 H732">
    <cfRule type="expression" dxfId="833" priority="833">
      <formula>H727/G727&gt;1</formula>
    </cfRule>
    <cfRule type="expression" dxfId="832" priority="834">
      <formula>H727/G727&lt;1</formula>
    </cfRule>
  </conditionalFormatting>
  <conditionalFormatting sqref="H770:N774">
    <cfRule type="cellIs" dxfId="831" priority="832" operator="lessThan">
      <formula>0</formula>
    </cfRule>
  </conditionalFormatting>
  <conditionalFormatting sqref="H770:N774">
    <cfRule type="expression" dxfId="830" priority="830">
      <formula>H770/G770&gt;1</formula>
    </cfRule>
    <cfRule type="expression" dxfId="829" priority="831">
      <formula>H770/G770&lt;1</formula>
    </cfRule>
  </conditionalFormatting>
  <conditionalFormatting sqref="H797">
    <cfRule type="cellIs" dxfId="828" priority="829" operator="lessThan">
      <formula>0</formula>
    </cfRule>
  </conditionalFormatting>
  <conditionalFormatting sqref="H797">
    <cfRule type="cellIs" dxfId="827" priority="827" operator="lessThan">
      <formula>0</formula>
    </cfRule>
  </conditionalFormatting>
  <conditionalFormatting sqref="H797">
    <cfRule type="cellIs" dxfId="826" priority="828" operator="lessThan">
      <formula>0</formula>
    </cfRule>
  </conditionalFormatting>
  <conditionalFormatting sqref="H798:N800 H801:K801">
    <cfRule type="cellIs" dxfId="825" priority="826" operator="lessThan">
      <formula>0</formula>
    </cfRule>
  </conditionalFormatting>
  <conditionalFormatting sqref="H798:N800 H801:K801">
    <cfRule type="expression" dxfId="824" priority="824">
      <formula>H798/G798&gt;1</formula>
    </cfRule>
    <cfRule type="expression" dxfId="823" priority="825">
      <formula>H798/G798&lt;1</formula>
    </cfRule>
  </conditionalFormatting>
  <conditionalFormatting sqref="H803">
    <cfRule type="cellIs" dxfId="822" priority="823" operator="lessThan">
      <formula>0</formula>
    </cfRule>
  </conditionalFormatting>
  <conditionalFormatting sqref="H803">
    <cfRule type="cellIs" dxfId="821" priority="821" operator="lessThan">
      <formula>0</formula>
    </cfRule>
  </conditionalFormatting>
  <conditionalFormatting sqref="H803">
    <cfRule type="cellIs" dxfId="820" priority="822" operator="lessThan">
      <formula>0</formula>
    </cfRule>
  </conditionalFormatting>
  <conditionalFormatting sqref="H804:N806 H807:K807">
    <cfRule type="cellIs" dxfId="819" priority="820" operator="lessThan">
      <formula>0</formula>
    </cfRule>
  </conditionalFormatting>
  <conditionalFormatting sqref="H804:N806 H807:K807">
    <cfRule type="expression" dxfId="818" priority="818">
      <formula>H804/G804&gt;1</formula>
    </cfRule>
    <cfRule type="expression" dxfId="817" priority="819">
      <formula>H804/G804&lt;1</formula>
    </cfRule>
  </conditionalFormatting>
  <conditionalFormatting sqref="H808:N808">
    <cfRule type="cellIs" dxfId="816" priority="817" operator="lessThan">
      <formula>0</formula>
    </cfRule>
  </conditionalFormatting>
  <conditionalFormatting sqref="H809">
    <cfRule type="cellIs" dxfId="815" priority="816" operator="lessThan">
      <formula>0</formula>
    </cfRule>
  </conditionalFormatting>
  <conditionalFormatting sqref="H809">
    <cfRule type="cellIs" dxfId="814" priority="814" operator="lessThan">
      <formula>0</formula>
    </cfRule>
  </conditionalFormatting>
  <conditionalFormatting sqref="H809">
    <cfRule type="cellIs" dxfId="813" priority="815" operator="lessThan">
      <formula>0</formula>
    </cfRule>
  </conditionalFormatting>
  <conditionalFormatting sqref="H810:N812 H813:L813 N813">
    <cfRule type="cellIs" dxfId="812" priority="813" operator="lessThan">
      <formula>0</formula>
    </cfRule>
  </conditionalFormatting>
  <conditionalFormatting sqref="H810:N812 H813:L813 N813">
    <cfRule type="expression" dxfId="811" priority="811">
      <formula>H810/G810&gt;1</formula>
    </cfRule>
    <cfRule type="expression" dxfId="810" priority="812">
      <formula>H810/G810&lt;1</formula>
    </cfRule>
  </conditionalFormatting>
  <conditionalFormatting sqref="H815">
    <cfRule type="cellIs" dxfId="809" priority="810" operator="lessThan">
      <formula>0</formula>
    </cfRule>
  </conditionalFormatting>
  <conditionalFormatting sqref="H815">
    <cfRule type="cellIs" dxfId="808" priority="808" operator="lessThan">
      <formula>0</formula>
    </cfRule>
  </conditionalFormatting>
  <conditionalFormatting sqref="H815">
    <cfRule type="cellIs" dxfId="807" priority="809" operator="lessThan">
      <formula>0</formula>
    </cfRule>
  </conditionalFormatting>
  <conditionalFormatting sqref="H816:N819">
    <cfRule type="cellIs" dxfId="806" priority="807" operator="lessThan">
      <formula>0</formula>
    </cfRule>
  </conditionalFormatting>
  <conditionalFormatting sqref="H816:N819">
    <cfRule type="expression" dxfId="805" priority="805">
      <formula>H816/G816&gt;1</formula>
    </cfRule>
    <cfRule type="expression" dxfId="804" priority="806">
      <formula>H816/G816&lt;1</formula>
    </cfRule>
  </conditionalFormatting>
  <conditionalFormatting sqref="H792:N795 O795">
    <cfRule type="cellIs" dxfId="803" priority="804" operator="lessThan">
      <formula>0</formula>
    </cfRule>
  </conditionalFormatting>
  <conditionalFormatting sqref="K787:N788">
    <cfRule type="cellIs" dxfId="802" priority="803" operator="lessThan">
      <formula>0</formula>
    </cfRule>
  </conditionalFormatting>
  <conditionalFormatting sqref="K787:N788">
    <cfRule type="expression" dxfId="801" priority="801">
      <formula>K787/J787&gt;1</formula>
    </cfRule>
    <cfRule type="expression" dxfId="800" priority="802">
      <formula>K787/J787&lt;1</formula>
    </cfRule>
  </conditionalFormatting>
  <conditionalFormatting sqref="L807">
    <cfRule type="cellIs" dxfId="799" priority="800" operator="lessThan">
      <formula>0</formula>
    </cfRule>
  </conditionalFormatting>
  <conditionalFormatting sqref="L807">
    <cfRule type="expression" dxfId="798" priority="798">
      <formula>L807/K807&gt;1</formula>
    </cfRule>
    <cfRule type="expression" dxfId="797" priority="799">
      <formula>L807/K807&lt;1</formula>
    </cfRule>
  </conditionalFormatting>
  <conditionalFormatting sqref="L801">
    <cfRule type="cellIs" dxfId="796" priority="797" operator="lessThan">
      <formula>0</formula>
    </cfRule>
  </conditionalFormatting>
  <conditionalFormatting sqref="L801">
    <cfRule type="expression" dxfId="795" priority="795">
      <formula>L801/K801&gt;1</formula>
    </cfRule>
    <cfRule type="expression" dxfId="794" priority="796">
      <formula>L801/K801&lt;1</formula>
    </cfRule>
  </conditionalFormatting>
  <conditionalFormatting sqref="M801">
    <cfRule type="cellIs" dxfId="793" priority="794" operator="lessThan">
      <formula>0</formula>
    </cfRule>
  </conditionalFormatting>
  <conditionalFormatting sqref="M801">
    <cfRule type="expression" dxfId="792" priority="792">
      <formula>M801/L801&gt;1</formula>
    </cfRule>
    <cfRule type="expression" dxfId="791" priority="793">
      <formula>M801/L801&lt;1</formula>
    </cfRule>
  </conditionalFormatting>
  <conditionalFormatting sqref="M807">
    <cfRule type="cellIs" dxfId="790" priority="791" operator="lessThan">
      <formula>0</formula>
    </cfRule>
  </conditionalFormatting>
  <conditionalFormatting sqref="M807">
    <cfRule type="expression" dxfId="789" priority="789">
      <formula>M807/L807&gt;1</formula>
    </cfRule>
    <cfRule type="expression" dxfId="788" priority="790">
      <formula>M807/L807&lt;1</formula>
    </cfRule>
  </conditionalFormatting>
  <conditionalFormatting sqref="M813">
    <cfRule type="cellIs" dxfId="787" priority="788" operator="lessThan">
      <formula>0</formula>
    </cfRule>
  </conditionalFormatting>
  <conditionalFormatting sqref="M813">
    <cfRule type="expression" dxfId="786" priority="786">
      <formula>M813/L813&gt;1</formula>
    </cfRule>
    <cfRule type="expression" dxfId="785" priority="787">
      <formula>M813/L813&lt;1</formula>
    </cfRule>
  </conditionalFormatting>
  <conditionalFormatting sqref="H739:K743">
    <cfRule type="cellIs" dxfId="784" priority="785" operator="lessThan">
      <formula>0</formula>
    </cfRule>
  </conditionalFormatting>
  <conditionalFormatting sqref="H739:K743">
    <cfRule type="expression" dxfId="783" priority="783">
      <formula>H739/G739&gt;1</formula>
    </cfRule>
    <cfRule type="expression" dxfId="782" priority="784">
      <formula>H739/G739&lt;1</formula>
    </cfRule>
  </conditionalFormatting>
  <conditionalFormatting sqref="H738">
    <cfRule type="cellIs" dxfId="781" priority="782" operator="lessThan">
      <formula>0</formula>
    </cfRule>
  </conditionalFormatting>
  <conditionalFormatting sqref="H749:J749 H745:K748">
    <cfRule type="cellIs" dxfId="780" priority="781" operator="lessThan">
      <formula>0</formula>
    </cfRule>
  </conditionalFormatting>
  <conditionalFormatting sqref="H749:J749 H745:K748">
    <cfRule type="expression" dxfId="779" priority="779">
      <formula>H745/G745&gt;1</formula>
    </cfRule>
    <cfRule type="expression" dxfId="778" priority="780">
      <formula>H745/G745&lt;1</formula>
    </cfRule>
  </conditionalFormatting>
  <conditionalFormatting sqref="H744">
    <cfRule type="cellIs" dxfId="777" priority="778" operator="lessThan">
      <formula>0</formula>
    </cfRule>
  </conditionalFormatting>
  <conditionalFormatting sqref="H751:K755">
    <cfRule type="cellIs" dxfId="776" priority="777" operator="lessThan">
      <formula>0</formula>
    </cfRule>
  </conditionalFormatting>
  <conditionalFormatting sqref="H751:K755">
    <cfRule type="expression" dxfId="775" priority="775">
      <formula>H751/G751&gt;1</formula>
    </cfRule>
    <cfRule type="expression" dxfId="774" priority="776">
      <formula>H751/G751&lt;1</formula>
    </cfRule>
  </conditionalFormatting>
  <conditionalFormatting sqref="H750">
    <cfRule type="cellIs" dxfId="773" priority="774" operator="lessThan">
      <formula>0</formula>
    </cfRule>
  </conditionalFormatting>
  <conditionalFormatting sqref="H757:K761">
    <cfRule type="cellIs" dxfId="772" priority="773" operator="lessThan">
      <formula>0</formula>
    </cfRule>
  </conditionalFormatting>
  <conditionalFormatting sqref="H757:K761">
    <cfRule type="expression" dxfId="771" priority="771">
      <formula>H757/G757&gt;1</formula>
    </cfRule>
    <cfRule type="expression" dxfId="770" priority="772">
      <formula>H757/G757&lt;1</formula>
    </cfRule>
  </conditionalFormatting>
  <conditionalFormatting sqref="H756">
    <cfRule type="cellIs" dxfId="769" priority="770" operator="lessThan">
      <formula>0</formula>
    </cfRule>
  </conditionalFormatting>
  <conditionalFormatting sqref="H763:K767">
    <cfRule type="cellIs" dxfId="768" priority="769" operator="lessThan">
      <formula>0</formula>
    </cfRule>
  </conditionalFormatting>
  <conditionalFormatting sqref="H763:K767">
    <cfRule type="expression" dxfId="767" priority="767">
      <formula>H763/G763&gt;1</formula>
    </cfRule>
    <cfRule type="expression" dxfId="766" priority="768">
      <formula>H763/G763&lt;1</formula>
    </cfRule>
  </conditionalFormatting>
  <conditionalFormatting sqref="H762">
    <cfRule type="cellIs" dxfId="765" priority="766" operator="lessThan">
      <formula>0</formula>
    </cfRule>
  </conditionalFormatting>
  <conditionalFormatting sqref="K749">
    <cfRule type="cellIs" dxfId="764" priority="765" operator="lessThan">
      <formula>0</formula>
    </cfRule>
  </conditionalFormatting>
  <conditionalFormatting sqref="K749">
    <cfRule type="expression" dxfId="763" priority="763">
      <formula>K749/J749&gt;1</formula>
    </cfRule>
    <cfRule type="expression" dxfId="762" priority="764">
      <formula>K749/J749&lt;1</formula>
    </cfRule>
  </conditionalFormatting>
  <conditionalFormatting sqref="R796">
    <cfRule type="cellIs" dxfId="761" priority="762" operator="lessThan">
      <formula>0</formula>
    </cfRule>
  </conditionalFormatting>
  <conditionalFormatting sqref="R796">
    <cfRule type="cellIs" dxfId="760" priority="761" operator="lessThan">
      <formula>0</formula>
    </cfRule>
  </conditionalFormatting>
  <conditionalFormatting sqref="R802">
    <cfRule type="cellIs" dxfId="759" priority="760" operator="lessThan">
      <formula>0</formula>
    </cfRule>
  </conditionalFormatting>
  <conditionalFormatting sqref="R802">
    <cfRule type="cellIs" dxfId="758" priority="759" operator="lessThan">
      <formula>0</formula>
    </cfRule>
  </conditionalFormatting>
  <conditionalFormatting sqref="R808">
    <cfRule type="cellIs" dxfId="757" priority="758" operator="lessThan">
      <formula>0</formula>
    </cfRule>
  </conditionalFormatting>
  <conditionalFormatting sqref="R808">
    <cfRule type="cellIs" dxfId="756" priority="757" operator="lessThan">
      <formula>0</formula>
    </cfRule>
  </conditionalFormatting>
  <conditionalFormatting sqref="R743">
    <cfRule type="cellIs" dxfId="755" priority="755" operator="lessThan">
      <formula>0</formula>
    </cfRule>
  </conditionalFormatting>
  <conditionalFormatting sqref="R743">
    <cfRule type="cellIs" dxfId="754" priority="756" operator="lessThan">
      <formula>0</formula>
    </cfRule>
  </conditionalFormatting>
  <conditionalFormatting sqref="R749">
    <cfRule type="cellIs" dxfId="753" priority="753" operator="lessThan">
      <formula>0</formula>
    </cfRule>
  </conditionalFormatting>
  <conditionalFormatting sqref="R749">
    <cfRule type="cellIs" dxfId="752" priority="754" operator="lessThan">
      <formula>0</formula>
    </cfRule>
  </conditionalFormatting>
  <conditionalFormatting sqref="R755">
    <cfRule type="cellIs" dxfId="751" priority="751" operator="lessThan">
      <formula>0</formula>
    </cfRule>
  </conditionalFormatting>
  <conditionalFormatting sqref="R755">
    <cfRule type="cellIs" dxfId="750" priority="752" operator="lessThan">
      <formula>0</formula>
    </cfRule>
  </conditionalFormatting>
  <conditionalFormatting sqref="R761">
    <cfRule type="cellIs" dxfId="749" priority="749" operator="lessThan">
      <formula>0</formula>
    </cfRule>
  </conditionalFormatting>
  <conditionalFormatting sqref="R761">
    <cfRule type="cellIs" dxfId="748" priority="750" operator="lessThan">
      <formula>0</formula>
    </cfRule>
  </conditionalFormatting>
  <conditionalFormatting sqref="R767">
    <cfRule type="cellIs" dxfId="747" priority="747" operator="lessThan">
      <formula>0</formula>
    </cfRule>
  </conditionalFormatting>
  <conditionalFormatting sqref="R767">
    <cfRule type="cellIs" dxfId="746" priority="748" operator="lessThan">
      <formula>0</formula>
    </cfRule>
  </conditionalFormatting>
  <conditionalFormatting sqref="Q769:Q789">
    <cfRule type="cellIs" dxfId="745" priority="746" operator="lessThan">
      <formula>0</formula>
    </cfRule>
  </conditionalFormatting>
  <conditionalFormatting sqref="Q790:Q791 Q796 Q733:Q737 Q768 Q739:Q743">
    <cfRule type="cellIs" dxfId="744" priority="745" operator="lessThan">
      <formula>0</formula>
    </cfRule>
  </conditionalFormatting>
  <conditionalFormatting sqref="Q786 Q790:Q791 Q733:Q737 Q768 Q739:Q743">
    <cfRule type="cellIs" dxfId="743" priority="744" operator="lessThan">
      <formula>0</formula>
    </cfRule>
  </conditionalFormatting>
  <conditionalFormatting sqref="Q775:Q778">
    <cfRule type="cellIs" dxfId="742" priority="742" operator="lessThan">
      <formula>0</formula>
    </cfRule>
  </conditionalFormatting>
  <conditionalFormatting sqref="Q775:Q778">
    <cfRule type="cellIs" dxfId="741" priority="743" operator="lessThan">
      <formula>0</formula>
    </cfRule>
  </conditionalFormatting>
  <conditionalFormatting sqref="Q732">
    <cfRule type="cellIs" dxfId="740" priority="740" operator="lessThan">
      <formula>0</formula>
    </cfRule>
  </conditionalFormatting>
  <conditionalFormatting sqref="Q732">
    <cfRule type="cellIs" dxfId="739" priority="741" operator="lessThan">
      <formula>0</formula>
    </cfRule>
  </conditionalFormatting>
  <conditionalFormatting sqref="Q792:Q795">
    <cfRule type="cellIs" dxfId="738" priority="739" operator="lessThan">
      <formula>0</formula>
    </cfRule>
  </conditionalFormatting>
  <conditionalFormatting sqref="Q792:Q795">
    <cfRule type="cellIs" dxfId="737" priority="738" operator="lessThan">
      <formula>0</formula>
    </cfRule>
  </conditionalFormatting>
  <conditionalFormatting sqref="Q770:Q774">
    <cfRule type="cellIs" dxfId="736" priority="737" operator="lessThan">
      <formula>0</formula>
    </cfRule>
  </conditionalFormatting>
  <conditionalFormatting sqref="Q770:Q774">
    <cfRule type="cellIs" dxfId="735" priority="736" operator="lessThan">
      <formula>0</formula>
    </cfRule>
  </conditionalFormatting>
  <conditionalFormatting sqref="Q797">
    <cfRule type="cellIs" dxfId="734" priority="735" operator="lessThan">
      <formula>0</formula>
    </cfRule>
  </conditionalFormatting>
  <conditionalFormatting sqref="Q797">
    <cfRule type="cellIs" dxfId="733" priority="734" operator="lessThan">
      <formula>0</formula>
    </cfRule>
  </conditionalFormatting>
  <conditionalFormatting sqref="Q798:Q802">
    <cfRule type="cellIs" dxfId="732" priority="733" operator="lessThan">
      <formula>0</formula>
    </cfRule>
  </conditionalFormatting>
  <conditionalFormatting sqref="Q798:Q802">
    <cfRule type="cellIs" dxfId="731" priority="732" operator="lessThan">
      <formula>0</formula>
    </cfRule>
  </conditionalFormatting>
  <conditionalFormatting sqref="Q803">
    <cfRule type="cellIs" dxfId="730" priority="731" operator="lessThan">
      <formula>0</formula>
    </cfRule>
  </conditionalFormatting>
  <conditionalFormatting sqref="Q803">
    <cfRule type="cellIs" dxfId="729" priority="730" operator="lessThan">
      <formula>0</formula>
    </cfRule>
  </conditionalFormatting>
  <conditionalFormatting sqref="Q804:Q808">
    <cfRule type="cellIs" dxfId="728" priority="729" operator="lessThan">
      <formula>0</formula>
    </cfRule>
  </conditionalFormatting>
  <conditionalFormatting sqref="Q804:Q808">
    <cfRule type="cellIs" dxfId="727" priority="728" operator="lessThan">
      <formula>0</formula>
    </cfRule>
  </conditionalFormatting>
  <conditionalFormatting sqref="Q809">
    <cfRule type="cellIs" dxfId="726" priority="727" operator="lessThan">
      <formula>0</formula>
    </cfRule>
  </conditionalFormatting>
  <conditionalFormatting sqref="Q809">
    <cfRule type="cellIs" dxfId="725" priority="726" operator="lessThan">
      <formula>0</formula>
    </cfRule>
  </conditionalFormatting>
  <conditionalFormatting sqref="Q738">
    <cfRule type="cellIs" dxfId="724" priority="725" operator="lessThan">
      <formula>0</formula>
    </cfRule>
  </conditionalFormatting>
  <conditionalFormatting sqref="Q738">
    <cfRule type="cellIs" dxfId="723" priority="724" operator="lessThan">
      <formula>0</formula>
    </cfRule>
  </conditionalFormatting>
  <conditionalFormatting sqref="Q745:Q749">
    <cfRule type="cellIs" dxfId="722" priority="723" operator="lessThan">
      <formula>0</formula>
    </cfRule>
  </conditionalFormatting>
  <conditionalFormatting sqref="Q745:Q749">
    <cfRule type="cellIs" dxfId="721" priority="722" operator="lessThan">
      <formula>0</formula>
    </cfRule>
  </conditionalFormatting>
  <conditionalFormatting sqref="Q744">
    <cfRule type="cellIs" dxfId="720" priority="721" operator="lessThan">
      <formula>0</formula>
    </cfRule>
  </conditionalFormatting>
  <conditionalFormatting sqref="Q744">
    <cfRule type="cellIs" dxfId="719" priority="720" operator="lessThan">
      <formula>0</formula>
    </cfRule>
  </conditionalFormatting>
  <conditionalFormatting sqref="Q751:Q755">
    <cfRule type="cellIs" dxfId="718" priority="719" operator="lessThan">
      <formula>0</formula>
    </cfRule>
  </conditionalFormatting>
  <conditionalFormatting sqref="Q751:Q755">
    <cfRule type="cellIs" dxfId="717" priority="718" operator="lessThan">
      <formula>0</formula>
    </cfRule>
  </conditionalFormatting>
  <conditionalFormatting sqref="Q750">
    <cfRule type="cellIs" dxfId="716" priority="717" operator="lessThan">
      <formula>0</formula>
    </cfRule>
  </conditionalFormatting>
  <conditionalFormatting sqref="Q750">
    <cfRule type="cellIs" dxfId="715" priority="716" operator="lessThan">
      <formula>0</formula>
    </cfRule>
  </conditionalFormatting>
  <conditionalFormatting sqref="Q757:Q761">
    <cfRule type="cellIs" dxfId="714" priority="715" operator="lessThan">
      <formula>0</formula>
    </cfRule>
  </conditionalFormatting>
  <conditionalFormatting sqref="Q757:Q761">
    <cfRule type="cellIs" dxfId="713" priority="714" operator="lessThan">
      <formula>0</formula>
    </cfRule>
  </conditionalFormatting>
  <conditionalFormatting sqref="Q756">
    <cfRule type="cellIs" dxfId="712" priority="713" operator="lessThan">
      <formula>0</formula>
    </cfRule>
  </conditionalFormatting>
  <conditionalFormatting sqref="Q756">
    <cfRule type="cellIs" dxfId="711" priority="712" operator="lessThan">
      <formula>0</formula>
    </cfRule>
  </conditionalFormatting>
  <conditionalFormatting sqref="Q763:Q767">
    <cfRule type="cellIs" dxfId="710" priority="711" operator="lessThan">
      <formula>0</formula>
    </cfRule>
  </conditionalFormatting>
  <conditionalFormatting sqref="Q763:Q767">
    <cfRule type="cellIs" dxfId="709" priority="710" operator="lessThan">
      <formula>0</formula>
    </cfRule>
  </conditionalFormatting>
  <conditionalFormatting sqref="Q762">
    <cfRule type="cellIs" dxfId="708" priority="709" operator="lessThan">
      <formula>0</formula>
    </cfRule>
  </conditionalFormatting>
  <conditionalFormatting sqref="Q762">
    <cfRule type="cellIs" dxfId="707" priority="708" operator="lessThan">
      <formula>0</formula>
    </cfRule>
  </conditionalFormatting>
  <conditionalFormatting sqref="N727:O730">
    <cfRule type="cellIs" dxfId="706" priority="707" operator="lessThan">
      <formula>0</formula>
    </cfRule>
  </conditionalFormatting>
  <conditionalFormatting sqref="N727:O730">
    <cfRule type="expression" dxfId="705" priority="705">
      <formula>N727/M727&gt;1</formula>
    </cfRule>
    <cfRule type="expression" dxfId="704" priority="706">
      <formula>N727/M727&lt;1</formula>
    </cfRule>
  </conditionalFormatting>
  <conditionalFormatting sqref="O733:O735">
    <cfRule type="cellIs" dxfId="703" priority="704" operator="lessThan">
      <formula>0</formula>
    </cfRule>
  </conditionalFormatting>
  <conditionalFormatting sqref="O733:O735">
    <cfRule type="expression" dxfId="702" priority="702">
      <formula>O733/N733&gt;1</formula>
    </cfRule>
    <cfRule type="expression" dxfId="701" priority="703">
      <formula>O733/N733&lt;1</formula>
    </cfRule>
  </conditionalFormatting>
  <conditionalFormatting sqref="O770:O773">
    <cfRule type="cellIs" dxfId="700" priority="701" operator="lessThan">
      <formula>0</formula>
    </cfRule>
  </conditionalFormatting>
  <conditionalFormatting sqref="O770:O773">
    <cfRule type="cellIs" dxfId="699" priority="700" operator="lessThan">
      <formula>0</formula>
    </cfRule>
  </conditionalFormatting>
  <conditionalFormatting sqref="O770:O773">
    <cfRule type="expression" dxfId="698" priority="698">
      <formula>O770/N770&gt;1</formula>
    </cfRule>
    <cfRule type="expression" dxfId="697" priority="699">
      <formula>O770/N770&lt;1</formula>
    </cfRule>
  </conditionalFormatting>
  <conditionalFormatting sqref="N807">
    <cfRule type="cellIs" dxfId="696" priority="697" operator="lessThan">
      <formula>0</formula>
    </cfRule>
  </conditionalFormatting>
  <conditionalFormatting sqref="N807">
    <cfRule type="expression" dxfId="695" priority="695">
      <formula>N807/M807&gt;1</formula>
    </cfRule>
    <cfRule type="expression" dxfId="694" priority="696">
      <formula>N807/M807&lt;1</formula>
    </cfRule>
  </conditionalFormatting>
  <conditionalFormatting sqref="N801">
    <cfRule type="cellIs" dxfId="693" priority="694" operator="lessThan">
      <formula>0</formula>
    </cfRule>
  </conditionalFormatting>
  <conditionalFormatting sqref="N801">
    <cfRule type="expression" dxfId="692" priority="692">
      <formula>N801/M801&gt;1</formula>
    </cfRule>
    <cfRule type="expression" dxfId="691" priority="693">
      <formula>N801/M801&lt;1</formula>
    </cfRule>
  </conditionalFormatting>
  <conditionalFormatting sqref="O802">
    <cfRule type="cellIs" dxfId="690" priority="691" operator="lessThan">
      <formula>0</formula>
    </cfRule>
  </conditionalFormatting>
  <conditionalFormatting sqref="O798:O800">
    <cfRule type="cellIs" dxfId="689" priority="690" operator="lessThan">
      <formula>0</formula>
    </cfRule>
  </conditionalFormatting>
  <conditionalFormatting sqref="O798:O800">
    <cfRule type="expression" dxfId="688" priority="688">
      <formula>O798/N798&gt;1</formula>
    </cfRule>
    <cfRule type="expression" dxfId="687" priority="689">
      <formula>O798/N798&lt;1</formula>
    </cfRule>
  </conditionalFormatting>
  <conditionalFormatting sqref="O796">
    <cfRule type="cellIs" dxfId="686" priority="687" operator="lessThan">
      <formula>0</formula>
    </cfRule>
  </conditionalFormatting>
  <conditionalFormatting sqref="O792:O794">
    <cfRule type="cellIs" dxfId="685" priority="686" operator="lessThan">
      <formula>0</formula>
    </cfRule>
  </conditionalFormatting>
  <conditionalFormatting sqref="O804:O806">
    <cfRule type="cellIs" dxfId="684" priority="685" operator="lessThan">
      <formula>0</formula>
    </cfRule>
  </conditionalFormatting>
  <conditionalFormatting sqref="O804:O806">
    <cfRule type="expression" dxfId="683" priority="683">
      <formula>O804/N804&gt;1</formula>
    </cfRule>
    <cfRule type="expression" dxfId="682" priority="684">
      <formula>O804/N804&lt;1</formula>
    </cfRule>
  </conditionalFormatting>
  <conditionalFormatting sqref="O808">
    <cfRule type="cellIs" dxfId="681" priority="682" operator="lessThan">
      <formula>0</formula>
    </cfRule>
  </conditionalFormatting>
  <conditionalFormatting sqref="O814">
    <cfRule type="cellIs" dxfId="680" priority="681" operator="lessThan">
      <formula>0</formula>
    </cfRule>
  </conditionalFormatting>
  <conditionalFormatting sqref="O810:O812">
    <cfRule type="cellIs" dxfId="679" priority="680" operator="lessThan">
      <formula>0</formula>
    </cfRule>
  </conditionalFormatting>
  <conditionalFormatting sqref="O810:O812">
    <cfRule type="expression" dxfId="678" priority="678">
      <formula>O810/N810&gt;1</formula>
    </cfRule>
    <cfRule type="expression" dxfId="677" priority="679">
      <formula>O810/N810&lt;1</formula>
    </cfRule>
  </conditionalFormatting>
  <conditionalFormatting sqref="O787:O788">
    <cfRule type="cellIs" dxfId="676" priority="677" operator="lessThan">
      <formula>0</formula>
    </cfRule>
  </conditionalFormatting>
  <conditionalFormatting sqref="O787:O788">
    <cfRule type="expression" dxfId="675" priority="675">
      <formula>O787/N787&gt;1</formula>
    </cfRule>
    <cfRule type="expression" dxfId="674" priority="676">
      <formula>O787/N787&lt;1</formula>
    </cfRule>
  </conditionalFormatting>
  <conditionalFormatting sqref="O820">
    <cfRule type="cellIs" dxfId="673" priority="674" operator="lessThan">
      <formula>0</formula>
    </cfRule>
  </conditionalFormatting>
  <conditionalFormatting sqref="O816:O818">
    <cfRule type="cellIs" dxfId="672" priority="673" operator="lessThan">
      <formula>0</formula>
    </cfRule>
  </conditionalFormatting>
  <conditionalFormatting sqref="O816:O818">
    <cfRule type="expression" dxfId="671" priority="671">
      <formula>O816/N816&gt;1</formula>
    </cfRule>
    <cfRule type="expression" dxfId="670" priority="672">
      <formula>O816/N816&lt;1</formula>
    </cfRule>
  </conditionalFormatting>
  <conditionalFormatting sqref="L739:O743 L745:O749 L751:O755 L757:O761 L763:O767">
    <cfRule type="expression" dxfId="669" priority="669">
      <formula>L739/K739&gt;1</formula>
    </cfRule>
    <cfRule type="expression" dxfId="668" priority="670">
      <formula>L739/K739&lt;1</formula>
    </cfRule>
  </conditionalFormatting>
  <conditionalFormatting sqref="H784:O784">
    <cfRule type="cellIs" dxfId="667" priority="668" operator="lessThan">
      <formula>0</formula>
    </cfRule>
  </conditionalFormatting>
  <conditionalFormatting sqref="H784:O784">
    <cfRule type="expression" dxfId="666" priority="666">
      <formula>H784/G784&gt;1</formula>
    </cfRule>
    <cfRule type="expression" dxfId="665" priority="667">
      <formula>H784/G784&lt;1</formula>
    </cfRule>
  </conditionalFormatting>
  <conditionalFormatting sqref="O731:O732 I732:N732">
    <cfRule type="expression" dxfId="664" priority="664">
      <formula>I731/H731&lt;1</formula>
    </cfRule>
    <cfRule type="expression" dxfId="663" priority="665">
      <formula>I731/H731&gt;1</formula>
    </cfRule>
  </conditionalFormatting>
  <conditionalFormatting sqref="O774">
    <cfRule type="expression" dxfId="662" priority="662">
      <formula>O774/N774&lt;1</formula>
    </cfRule>
    <cfRule type="expression" dxfId="661" priority="663">
      <formula>O774/N774&gt;1</formula>
    </cfRule>
  </conditionalFormatting>
  <conditionalFormatting sqref="Q810:Q814">
    <cfRule type="cellIs" dxfId="660" priority="661" operator="lessThan">
      <formula>0</formula>
    </cfRule>
  </conditionalFormatting>
  <conditionalFormatting sqref="Q810:Q814">
    <cfRule type="cellIs" dxfId="659" priority="660" operator="lessThan">
      <formula>0</formula>
    </cfRule>
  </conditionalFormatting>
  <conditionalFormatting sqref="H775:O778">
    <cfRule type="cellIs" dxfId="658" priority="659" operator="lessThan">
      <formula>0</formula>
    </cfRule>
  </conditionalFormatting>
  <conditionalFormatting sqref="H775:O778">
    <cfRule type="cellIs" dxfId="657" priority="658" operator="lessThan">
      <formula>0</formula>
    </cfRule>
  </conditionalFormatting>
  <conditionalFormatting sqref="H775:O778">
    <cfRule type="expression" dxfId="656" priority="656">
      <formula>H775/G775&gt;1</formula>
    </cfRule>
    <cfRule type="expression" dxfId="655" priority="657">
      <formula>H775/G775&lt;1</formula>
    </cfRule>
  </conditionalFormatting>
  <conditionalFormatting sqref="H781:O783">
    <cfRule type="cellIs" dxfId="654" priority="655" operator="lessThan">
      <formula>0</formula>
    </cfRule>
  </conditionalFormatting>
  <conditionalFormatting sqref="H781:O783">
    <cfRule type="cellIs" dxfId="653" priority="654" operator="lessThan">
      <formula>0</formula>
    </cfRule>
  </conditionalFormatting>
  <conditionalFormatting sqref="H781:O783">
    <cfRule type="expression" dxfId="652" priority="652">
      <formula>H781/G781&gt;1</formula>
    </cfRule>
    <cfRule type="expression" dxfId="651" priority="653">
      <formula>H781/G781&lt;1</formula>
    </cfRule>
  </conditionalFormatting>
  <conditionalFormatting sqref="O801">
    <cfRule type="cellIs" dxfId="650" priority="651" operator="lessThan">
      <formula>0</formula>
    </cfRule>
  </conditionalFormatting>
  <conditionalFormatting sqref="O801">
    <cfRule type="expression" dxfId="649" priority="649">
      <formula>O801/N801&gt;1</formula>
    </cfRule>
    <cfRule type="expression" dxfId="648" priority="650">
      <formula>O801/N801&lt;1</formula>
    </cfRule>
  </conditionalFormatting>
  <conditionalFormatting sqref="O807">
    <cfRule type="cellIs" dxfId="647" priority="648" operator="lessThan">
      <formula>0</formula>
    </cfRule>
  </conditionalFormatting>
  <conditionalFormatting sqref="O807">
    <cfRule type="expression" dxfId="646" priority="646">
      <formula>O807/N807&gt;1</formula>
    </cfRule>
    <cfRule type="expression" dxfId="645" priority="647">
      <formula>O807/N807&lt;1</formula>
    </cfRule>
  </conditionalFormatting>
  <conditionalFormatting sqref="O813">
    <cfRule type="cellIs" dxfId="644" priority="645" operator="lessThan">
      <formula>0</formula>
    </cfRule>
  </conditionalFormatting>
  <conditionalFormatting sqref="O813">
    <cfRule type="expression" dxfId="643" priority="643">
      <formula>O813/N813&gt;1</formula>
    </cfRule>
    <cfRule type="expression" dxfId="642" priority="644">
      <formula>O813/N813&lt;1</formula>
    </cfRule>
  </conditionalFormatting>
  <conditionalFormatting sqref="O819">
    <cfRule type="cellIs" dxfId="641" priority="642" operator="lessThan">
      <formula>0</formula>
    </cfRule>
  </conditionalFormatting>
  <conditionalFormatting sqref="O819">
    <cfRule type="expression" dxfId="640" priority="640">
      <formula>O819/N819&gt;1</formula>
    </cfRule>
    <cfRule type="expression" dxfId="639" priority="641">
      <formula>O819/N819&lt;1</formula>
    </cfRule>
  </conditionalFormatting>
  <conditionalFormatting sqref="Q616:Q619">
    <cfRule type="cellIs" dxfId="638" priority="619" operator="lessThan">
      <formula>0</formula>
    </cfRule>
  </conditionalFormatting>
  <conditionalFormatting sqref="Q599 Q601:Q602">
    <cfRule type="cellIs" dxfId="637" priority="621" operator="lessThan">
      <formula>0</formula>
    </cfRule>
  </conditionalFormatting>
  <conditionalFormatting sqref="Q605:Q607">
    <cfRule type="cellIs" dxfId="636" priority="613" operator="lessThan">
      <formula>0</formula>
    </cfRule>
  </conditionalFormatting>
  <conditionalFormatting sqref="Q626:Q629">
    <cfRule type="cellIs" dxfId="635" priority="615" operator="lessThan">
      <formula>0</formula>
    </cfRule>
  </conditionalFormatting>
  <conditionalFormatting sqref="Q365">
    <cfRule type="cellIs" dxfId="634" priority="607" operator="lessThan">
      <formula>0</formula>
    </cfRule>
  </conditionalFormatting>
  <conditionalFormatting sqref="Q371">
    <cfRule type="cellIs" dxfId="633" priority="606" operator="lessThan">
      <formula>0</formula>
    </cfRule>
  </conditionalFormatting>
  <conditionalFormatting sqref="Q616:Q619">
    <cfRule type="cellIs" dxfId="632" priority="620" operator="lessThan">
      <formula>0</formula>
    </cfRule>
  </conditionalFormatting>
  <conditionalFormatting sqref="Q605:Q607">
    <cfRule type="cellIs" dxfId="631" priority="614" operator="lessThan">
      <formula>0</formula>
    </cfRule>
  </conditionalFormatting>
  <conditionalFormatting sqref="Q377">
    <cfRule type="cellIs" dxfId="630" priority="605" operator="lessThan">
      <formula>0</formula>
    </cfRule>
  </conditionalFormatting>
  <conditionalFormatting sqref="Q366">
    <cfRule type="cellIs" dxfId="629" priority="604" operator="lessThan">
      <formula>0</formula>
    </cfRule>
  </conditionalFormatting>
  <conditionalFormatting sqref="Q387">
    <cfRule type="cellIs" dxfId="628" priority="599" operator="lessThan">
      <formula>0</formula>
    </cfRule>
  </conditionalFormatting>
  <conditionalFormatting sqref="Q387">
    <cfRule type="cellIs" dxfId="627" priority="600" operator="lessThan">
      <formula>0</formula>
    </cfRule>
  </conditionalFormatting>
  <conditionalFormatting sqref="Q387">
    <cfRule type="cellIs" dxfId="626" priority="597" operator="lessThan">
      <formula>0</formula>
    </cfRule>
  </conditionalFormatting>
  <conditionalFormatting sqref="Q387">
    <cfRule type="cellIs" dxfId="625" priority="598" operator="lessThan">
      <formula>0</formula>
    </cfRule>
  </conditionalFormatting>
  <conditionalFormatting sqref="Q405">
    <cfRule type="cellIs" dxfId="624" priority="557" operator="lessThan">
      <formula>0</formula>
    </cfRule>
  </conditionalFormatting>
  <conditionalFormatting sqref="Q636:Q637">
    <cfRule type="expression" dxfId="623" priority="638">
      <formula>Q636/O636&gt;1</formula>
    </cfRule>
    <cfRule type="expression" dxfId="622" priority="639">
      <formula>Q636/O636&lt;1</formula>
    </cfRule>
  </conditionalFormatting>
  <conditionalFormatting sqref="Q694">
    <cfRule type="cellIs" dxfId="621" priority="637" operator="lessThan">
      <formula>0</formula>
    </cfRule>
  </conditionalFormatting>
  <conditionalFormatting sqref="Q694">
    <cfRule type="cellIs" dxfId="620" priority="636" operator="lessThan">
      <formula>0</formula>
    </cfRule>
  </conditionalFormatting>
  <conditionalFormatting sqref="Q608">
    <cfRule type="cellIs" dxfId="619" priority="393" operator="lessThan">
      <formula>0</formula>
    </cfRule>
  </conditionalFormatting>
  <conditionalFormatting sqref="Q608">
    <cfRule type="cellIs" dxfId="618" priority="394" operator="lessThan">
      <formula>0</formula>
    </cfRule>
  </conditionalFormatting>
  <conditionalFormatting sqref="Q603">
    <cfRule type="cellIs" dxfId="617" priority="397" operator="lessThan">
      <formula>0</formula>
    </cfRule>
  </conditionalFormatting>
  <conditionalFormatting sqref="Q603">
    <cfRule type="cellIs" dxfId="616" priority="398" operator="lessThan">
      <formula>0</formula>
    </cfRule>
  </conditionalFormatting>
  <conditionalFormatting sqref="Q603">
    <cfRule type="cellIs" dxfId="615" priority="399" operator="lessThan">
      <formula>0</formula>
    </cfRule>
  </conditionalFormatting>
  <conditionalFormatting sqref="Q608">
    <cfRule type="cellIs" dxfId="614" priority="392" operator="lessThan">
      <formula>0</formula>
    </cfRule>
  </conditionalFormatting>
  <conditionalFormatting sqref="Q363:Q365 Q369:Q371 Q375:Q377 Q381:Q383 Q387:Q389 Q393:Q395 Q399:Q401 Q405:Q407 Q411:Q413 Q417:Q419 Q423:Q425 Q429:Q431 Q433 Q435:Q437 Q441:Q443 Q448:Q450 Q454:Q456 Q504 Q621:Q624 Q552 Q560 Q575 Q589">
    <cfRule type="cellIs" dxfId="613" priority="633" operator="lessThan">
      <formula>0</formula>
    </cfRule>
  </conditionalFormatting>
  <conditionalFormatting sqref="Q348">
    <cfRule type="cellIs" dxfId="612" priority="632" operator="lessThan">
      <formula>0</formula>
    </cfRule>
  </conditionalFormatting>
  <conditionalFormatting sqref="Q348">
    <cfRule type="cellIs" dxfId="611" priority="631" operator="lessThan">
      <formula>0</formula>
    </cfRule>
  </conditionalFormatting>
  <conditionalFormatting sqref="Q351:Q354">
    <cfRule type="cellIs" dxfId="610" priority="630" operator="lessThan">
      <formula>0</formula>
    </cfRule>
  </conditionalFormatting>
  <conditionalFormatting sqref="Q363:Q364">
    <cfRule type="cellIs" dxfId="609" priority="629" operator="lessThan">
      <formula>0</formula>
    </cfRule>
  </conditionalFormatting>
  <conditionalFormatting sqref="Q369:Q370">
    <cfRule type="cellIs" dxfId="608" priority="628" operator="lessThan">
      <formula>0</formula>
    </cfRule>
  </conditionalFormatting>
  <conditionalFormatting sqref="Q375:Q376">
    <cfRule type="cellIs" dxfId="607" priority="627" operator="lessThan">
      <formula>0</formula>
    </cfRule>
  </conditionalFormatting>
  <conditionalFormatting sqref="Q381:Q383">
    <cfRule type="cellIs" dxfId="606" priority="626" operator="lessThan">
      <formula>0</formula>
    </cfRule>
  </conditionalFormatting>
  <conditionalFormatting sqref="Q355">
    <cfRule type="cellIs" dxfId="605" priority="625" operator="lessThan">
      <formula>0</formula>
    </cfRule>
  </conditionalFormatting>
  <conditionalFormatting sqref="Q593:Q595">
    <cfRule type="cellIs" dxfId="604" priority="623" operator="lessThan">
      <formula>0</formula>
    </cfRule>
  </conditionalFormatting>
  <conditionalFormatting sqref="Q593:Q595">
    <cfRule type="cellIs" dxfId="603" priority="624" operator="lessThan">
      <formula>0</formula>
    </cfRule>
  </conditionalFormatting>
  <conditionalFormatting sqref="Q601:Q602 Q599">
    <cfRule type="cellIs" dxfId="602" priority="622" operator="lessThan">
      <formula>0</formula>
    </cfRule>
  </conditionalFormatting>
  <conditionalFormatting sqref="Q621:Q624">
    <cfRule type="cellIs" dxfId="601" priority="617" operator="lessThan">
      <formula>0</formula>
    </cfRule>
  </conditionalFormatting>
  <conditionalFormatting sqref="Q621:Q624">
    <cfRule type="cellIs" dxfId="600" priority="618" operator="lessThan">
      <formula>0</formula>
    </cfRule>
  </conditionalFormatting>
  <conditionalFormatting sqref="Q626:Q629">
    <cfRule type="cellIs" dxfId="599" priority="616" operator="lessThan">
      <formula>0</formula>
    </cfRule>
  </conditionalFormatting>
  <conditionalFormatting sqref="Q611:Q614">
    <cfRule type="cellIs" dxfId="598" priority="611" operator="lessThan">
      <formula>0</formula>
    </cfRule>
  </conditionalFormatting>
  <conditionalFormatting sqref="Q611:Q614">
    <cfRule type="cellIs" dxfId="597" priority="612" operator="lessThan">
      <formula>0</formula>
    </cfRule>
  </conditionalFormatting>
  <conditionalFormatting sqref="Q650 Q663 Q655:Q660 Q642:Q645 Q652:Q653 Q672:Q675 Q708:Q711 Q665:Q670">
    <cfRule type="cellIs" dxfId="596" priority="610" operator="lessThan">
      <formula>0</formula>
    </cfRule>
  </conditionalFormatting>
  <conditionalFormatting sqref="Q674">
    <cfRule type="cellIs" dxfId="595" priority="609" operator="lessThan">
      <formula>0</formula>
    </cfRule>
  </conditionalFormatting>
  <conditionalFormatting sqref="Q647">
    <cfRule type="cellIs" dxfId="594" priority="608" operator="lessThan">
      <formula>0</formula>
    </cfRule>
  </conditionalFormatting>
  <conditionalFormatting sqref="Q393">
    <cfRule type="cellIs" dxfId="593" priority="587" operator="lessThan">
      <formula>0</formula>
    </cfRule>
  </conditionalFormatting>
  <conditionalFormatting sqref="Q390">
    <cfRule type="cellIs" dxfId="592" priority="592" operator="lessThan">
      <formula>0</formula>
    </cfRule>
  </conditionalFormatting>
  <conditionalFormatting sqref="Q393">
    <cfRule type="cellIs" dxfId="591" priority="590" operator="lessThan">
      <formula>0</formula>
    </cfRule>
  </conditionalFormatting>
  <conditionalFormatting sqref="Q378">
    <cfRule type="cellIs" dxfId="590" priority="602" operator="lessThan">
      <formula>0</formula>
    </cfRule>
  </conditionalFormatting>
  <conditionalFormatting sqref="Q372">
    <cfRule type="cellIs" dxfId="589" priority="603" operator="lessThan">
      <formula>0</formula>
    </cfRule>
  </conditionalFormatting>
  <conditionalFormatting sqref="Q384">
    <cfRule type="cellIs" dxfId="588" priority="601" operator="lessThan">
      <formula>0</formula>
    </cfRule>
  </conditionalFormatting>
  <conditionalFormatting sqref="Q387">
    <cfRule type="cellIs" dxfId="587" priority="596" operator="lessThan">
      <formula>0</formula>
    </cfRule>
  </conditionalFormatting>
  <conditionalFormatting sqref="Q387">
    <cfRule type="cellIs" dxfId="586" priority="595" operator="lessThan">
      <formula>0</formula>
    </cfRule>
  </conditionalFormatting>
  <conditionalFormatting sqref="Q387">
    <cfRule type="cellIs" dxfId="585" priority="594" operator="lessThan">
      <formula>0</formula>
    </cfRule>
  </conditionalFormatting>
  <conditionalFormatting sqref="Q387">
    <cfRule type="cellIs" dxfId="584" priority="593" operator="lessThan">
      <formula>0</formula>
    </cfRule>
  </conditionalFormatting>
  <conditionalFormatting sqref="Q393">
    <cfRule type="cellIs" dxfId="583" priority="588" operator="lessThan">
      <formula>0</formula>
    </cfRule>
  </conditionalFormatting>
  <conditionalFormatting sqref="Q393">
    <cfRule type="cellIs" dxfId="582" priority="591" operator="lessThan">
      <formula>0</formula>
    </cfRule>
  </conditionalFormatting>
  <conditionalFormatting sqref="Q393">
    <cfRule type="cellIs" dxfId="581" priority="586" operator="lessThan">
      <formula>0</formula>
    </cfRule>
  </conditionalFormatting>
  <conditionalFormatting sqref="Q393">
    <cfRule type="cellIs" dxfId="580" priority="589" operator="lessThan">
      <formula>0</formula>
    </cfRule>
  </conditionalFormatting>
  <conditionalFormatting sqref="Q393">
    <cfRule type="cellIs" dxfId="579" priority="584" operator="lessThan">
      <formula>0</formula>
    </cfRule>
  </conditionalFormatting>
  <conditionalFormatting sqref="Q393">
    <cfRule type="cellIs" dxfId="578" priority="585" operator="lessThan">
      <formula>0</formula>
    </cfRule>
  </conditionalFormatting>
  <conditionalFormatting sqref="Q399">
    <cfRule type="cellIs" dxfId="577" priority="582" operator="lessThan">
      <formula>0</formula>
    </cfRule>
  </conditionalFormatting>
  <conditionalFormatting sqref="Q396">
    <cfRule type="cellIs" dxfId="576" priority="583" operator="lessThan">
      <formula>0</formula>
    </cfRule>
  </conditionalFormatting>
  <conditionalFormatting sqref="Q399">
    <cfRule type="cellIs" dxfId="575" priority="581" operator="lessThan">
      <formula>0</formula>
    </cfRule>
  </conditionalFormatting>
  <conditionalFormatting sqref="Q399">
    <cfRule type="cellIs" dxfId="574" priority="580" operator="lessThan">
      <formula>0</formula>
    </cfRule>
  </conditionalFormatting>
  <conditionalFormatting sqref="Q399">
    <cfRule type="cellIs" dxfId="573" priority="579" operator="lessThan">
      <formula>0</formula>
    </cfRule>
  </conditionalFormatting>
  <conditionalFormatting sqref="Q399">
    <cfRule type="cellIs" dxfId="572" priority="578" operator="lessThan">
      <formula>0</formula>
    </cfRule>
  </conditionalFormatting>
  <conditionalFormatting sqref="Q399">
    <cfRule type="cellIs" dxfId="571" priority="577" operator="lessThan">
      <formula>0</formula>
    </cfRule>
  </conditionalFormatting>
  <conditionalFormatting sqref="Q399">
    <cfRule type="cellIs" dxfId="570" priority="576" operator="lessThan">
      <formula>0</formula>
    </cfRule>
  </conditionalFormatting>
  <conditionalFormatting sqref="Q399">
    <cfRule type="cellIs" dxfId="569" priority="575" operator="lessThan">
      <formula>0</formula>
    </cfRule>
  </conditionalFormatting>
  <conditionalFormatting sqref="Q402">
    <cfRule type="cellIs" dxfId="568" priority="574" operator="lessThan">
      <formula>0</formula>
    </cfRule>
  </conditionalFormatting>
  <conditionalFormatting sqref="Q355">
    <cfRule type="cellIs" dxfId="567" priority="573" operator="lessThan">
      <formula>0</formula>
    </cfRule>
  </conditionalFormatting>
  <conditionalFormatting sqref="Q361">
    <cfRule type="cellIs" dxfId="566" priority="572" operator="lessThan">
      <formula>0</formula>
    </cfRule>
  </conditionalFormatting>
  <conditionalFormatting sqref="Q361">
    <cfRule type="cellIs" dxfId="565" priority="571" operator="lessThan">
      <formula>0</formula>
    </cfRule>
  </conditionalFormatting>
  <conditionalFormatting sqref="Q367">
    <cfRule type="cellIs" dxfId="564" priority="570" operator="lessThan">
      <formula>0</formula>
    </cfRule>
  </conditionalFormatting>
  <conditionalFormatting sqref="Q367">
    <cfRule type="cellIs" dxfId="563" priority="569" operator="lessThan">
      <formula>0</formula>
    </cfRule>
  </conditionalFormatting>
  <conditionalFormatting sqref="Q373">
    <cfRule type="cellIs" dxfId="562" priority="568" operator="lessThan">
      <formula>0</formula>
    </cfRule>
  </conditionalFormatting>
  <conditionalFormatting sqref="Q373">
    <cfRule type="cellIs" dxfId="561" priority="567" operator="lessThan">
      <formula>0</formula>
    </cfRule>
  </conditionalFormatting>
  <conditionalFormatting sqref="Q379">
    <cfRule type="cellIs" dxfId="560" priority="566" operator="lessThan">
      <formula>0</formula>
    </cfRule>
  </conditionalFormatting>
  <conditionalFormatting sqref="Q379">
    <cfRule type="cellIs" dxfId="559" priority="565" operator="lessThan">
      <formula>0</formula>
    </cfRule>
  </conditionalFormatting>
  <conditionalFormatting sqref="Q385">
    <cfRule type="cellIs" dxfId="558" priority="564" operator="lessThan">
      <formula>0</formula>
    </cfRule>
  </conditionalFormatting>
  <conditionalFormatting sqref="Q385">
    <cfRule type="cellIs" dxfId="557" priority="563" operator="lessThan">
      <formula>0</formula>
    </cfRule>
  </conditionalFormatting>
  <conditionalFormatting sqref="Q391">
    <cfRule type="cellIs" dxfId="556" priority="562" operator="lessThan">
      <formula>0</formula>
    </cfRule>
  </conditionalFormatting>
  <conditionalFormatting sqref="Q391">
    <cfRule type="cellIs" dxfId="555" priority="561" operator="lessThan">
      <formula>0</formula>
    </cfRule>
  </conditionalFormatting>
  <conditionalFormatting sqref="Q397">
    <cfRule type="cellIs" dxfId="554" priority="560" operator="lessThan">
      <formula>0</formula>
    </cfRule>
  </conditionalFormatting>
  <conditionalFormatting sqref="Q397">
    <cfRule type="cellIs" dxfId="553" priority="559" operator="lessThan">
      <formula>0</formula>
    </cfRule>
  </conditionalFormatting>
  <conditionalFormatting sqref="Q405">
    <cfRule type="cellIs" dxfId="552" priority="558" operator="lessThan">
      <formula>0</formula>
    </cfRule>
  </conditionalFormatting>
  <conditionalFormatting sqref="Q405">
    <cfRule type="cellIs" dxfId="551" priority="556" operator="lessThan">
      <formula>0</formula>
    </cfRule>
  </conditionalFormatting>
  <conditionalFormatting sqref="Q405">
    <cfRule type="cellIs" dxfId="550" priority="555" operator="lessThan">
      <formula>0</formula>
    </cfRule>
  </conditionalFormatting>
  <conditionalFormatting sqref="Q405">
    <cfRule type="cellIs" dxfId="549" priority="554" operator="lessThan">
      <formula>0</formula>
    </cfRule>
  </conditionalFormatting>
  <conditionalFormatting sqref="Q405">
    <cfRule type="cellIs" dxfId="548" priority="553" operator="lessThan">
      <formula>0</formula>
    </cfRule>
  </conditionalFormatting>
  <conditionalFormatting sqref="Q405">
    <cfRule type="cellIs" dxfId="547" priority="552" operator="lessThan">
      <formula>0</formula>
    </cfRule>
  </conditionalFormatting>
  <conditionalFormatting sqref="Q405">
    <cfRule type="cellIs" dxfId="546" priority="551" operator="lessThan">
      <formula>0</formula>
    </cfRule>
  </conditionalFormatting>
  <conditionalFormatting sqref="Q408">
    <cfRule type="cellIs" dxfId="545" priority="550" operator="lessThan">
      <formula>0</formula>
    </cfRule>
  </conditionalFormatting>
  <conditionalFormatting sqref="Q409">
    <cfRule type="cellIs" dxfId="544" priority="549" operator="lessThan">
      <formula>0</formula>
    </cfRule>
  </conditionalFormatting>
  <conditionalFormatting sqref="Q409">
    <cfRule type="cellIs" dxfId="543" priority="548" operator="lessThan">
      <formula>0</formula>
    </cfRule>
  </conditionalFormatting>
  <conditionalFormatting sqref="Q411">
    <cfRule type="cellIs" dxfId="542" priority="547" operator="lessThan">
      <formula>0</formula>
    </cfRule>
  </conditionalFormatting>
  <conditionalFormatting sqref="Q411">
    <cfRule type="cellIs" dxfId="541" priority="546" operator="lessThan">
      <formula>0</formula>
    </cfRule>
  </conditionalFormatting>
  <conditionalFormatting sqref="Q411">
    <cfRule type="cellIs" dxfId="540" priority="545" operator="lessThan">
      <formula>0</formula>
    </cfRule>
  </conditionalFormatting>
  <conditionalFormatting sqref="Q411">
    <cfRule type="cellIs" dxfId="539" priority="544" operator="lessThan">
      <formula>0</formula>
    </cfRule>
  </conditionalFormatting>
  <conditionalFormatting sqref="Q411">
    <cfRule type="cellIs" dxfId="538" priority="543" operator="lessThan">
      <formula>0</formula>
    </cfRule>
  </conditionalFormatting>
  <conditionalFormatting sqref="Q411">
    <cfRule type="cellIs" dxfId="537" priority="542" operator="lessThan">
      <formula>0</formula>
    </cfRule>
  </conditionalFormatting>
  <conditionalFormatting sqref="Q411">
    <cfRule type="cellIs" dxfId="536" priority="541" operator="lessThan">
      <formula>0</formula>
    </cfRule>
  </conditionalFormatting>
  <conditionalFormatting sqref="Q411">
    <cfRule type="cellIs" dxfId="535" priority="540" operator="lessThan">
      <formula>0</formula>
    </cfRule>
  </conditionalFormatting>
  <conditionalFormatting sqref="Q414">
    <cfRule type="cellIs" dxfId="534" priority="539" operator="lessThan">
      <formula>0</formula>
    </cfRule>
  </conditionalFormatting>
  <conditionalFormatting sqref="Q415">
    <cfRule type="cellIs" dxfId="533" priority="538" operator="lessThan">
      <formula>0</formula>
    </cfRule>
  </conditionalFormatting>
  <conditionalFormatting sqref="Q415">
    <cfRule type="cellIs" dxfId="532" priority="537" operator="lessThan">
      <formula>0</formula>
    </cfRule>
  </conditionalFormatting>
  <conditionalFormatting sqref="Q417">
    <cfRule type="cellIs" dxfId="531" priority="536" operator="lessThan">
      <formula>0</formula>
    </cfRule>
  </conditionalFormatting>
  <conditionalFormatting sqref="Q417">
    <cfRule type="cellIs" dxfId="530" priority="535" operator="lessThan">
      <formula>0</formula>
    </cfRule>
  </conditionalFormatting>
  <conditionalFormatting sqref="Q417">
    <cfRule type="cellIs" dxfId="529" priority="534" operator="lessThan">
      <formula>0</formula>
    </cfRule>
  </conditionalFormatting>
  <conditionalFormatting sqref="Q417">
    <cfRule type="cellIs" dxfId="528" priority="533" operator="lessThan">
      <formula>0</formula>
    </cfRule>
  </conditionalFormatting>
  <conditionalFormatting sqref="Q417">
    <cfRule type="cellIs" dxfId="527" priority="532" operator="lessThan">
      <formula>0</formula>
    </cfRule>
  </conditionalFormatting>
  <conditionalFormatting sqref="Q417">
    <cfRule type="cellIs" dxfId="526" priority="531" operator="lessThan">
      <formula>0</formula>
    </cfRule>
  </conditionalFormatting>
  <conditionalFormatting sqref="Q417">
    <cfRule type="cellIs" dxfId="525" priority="530" operator="lessThan">
      <formula>0</formula>
    </cfRule>
  </conditionalFormatting>
  <conditionalFormatting sqref="Q417">
    <cfRule type="cellIs" dxfId="524" priority="529" operator="lessThan">
      <formula>0</formula>
    </cfRule>
  </conditionalFormatting>
  <conditionalFormatting sqref="Q420">
    <cfRule type="cellIs" dxfId="523" priority="528" operator="lessThan">
      <formula>0</formula>
    </cfRule>
  </conditionalFormatting>
  <conditionalFormatting sqref="Q421">
    <cfRule type="cellIs" dxfId="522" priority="527" operator="lessThan">
      <formula>0</formula>
    </cfRule>
  </conditionalFormatting>
  <conditionalFormatting sqref="Q421">
    <cfRule type="cellIs" dxfId="521" priority="526" operator="lessThan">
      <formula>0</formula>
    </cfRule>
  </conditionalFormatting>
  <conditionalFormatting sqref="Q423">
    <cfRule type="cellIs" dxfId="520" priority="525" operator="lessThan">
      <formula>0</formula>
    </cfRule>
  </conditionalFormatting>
  <conditionalFormatting sqref="Q423">
    <cfRule type="cellIs" dxfId="519" priority="524" operator="lessThan">
      <formula>0</formula>
    </cfRule>
  </conditionalFormatting>
  <conditionalFormatting sqref="Q423">
    <cfRule type="cellIs" dxfId="518" priority="523" operator="lessThan">
      <formula>0</formula>
    </cfRule>
  </conditionalFormatting>
  <conditionalFormatting sqref="Q423">
    <cfRule type="cellIs" dxfId="517" priority="522" operator="lessThan">
      <formula>0</formula>
    </cfRule>
  </conditionalFormatting>
  <conditionalFormatting sqref="Q423">
    <cfRule type="cellIs" dxfId="516" priority="521" operator="lessThan">
      <formula>0</formula>
    </cfRule>
  </conditionalFormatting>
  <conditionalFormatting sqref="Q423">
    <cfRule type="cellIs" dxfId="515" priority="520" operator="lessThan">
      <formula>0</formula>
    </cfRule>
  </conditionalFormatting>
  <conditionalFormatting sqref="Q423">
    <cfRule type="cellIs" dxfId="514" priority="519" operator="lessThan">
      <formula>0</formula>
    </cfRule>
  </conditionalFormatting>
  <conditionalFormatting sqref="Q423">
    <cfRule type="cellIs" dxfId="513" priority="518" operator="lessThan">
      <formula>0</formula>
    </cfRule>
  </conditionalFormatting>
  <conditionalFormatting sqref="Q426">
    <cfRule type="cellIs" dxfId="512" priority="517" operator="lessThan">
      <formula>0</formula>
    </cfRule>
  </conditionalFormatting>
  <conditionalFormatting sqref="Q427">
    <cfRule type="cellIs" dxfId="511" priority="516" operator="lessThan">
      <formula>0</formula>
    </cfRule>
  </conditionalFormatting>
  <conditionalFormatting sqref="Q427">
    <cfRule type="cellIs" dxfId="510" priority="515" operator="lessThan">
      <formula>0</formula>
    </cfRule>
  </conditionalFormatting>
  <conditionalFormatting sqref="Q429">
    <cfRule type="cellIs" dxfId="509" priority="514" operator="lessThan">
      <formula>0</formula>
    </cfRule>
  </conditionalFormatting>
  <conditionalFormatting sqref="Q429">
    <cfRule type="cellIs" dxfId="508" priority="513" operator="lessThan">
      <formula>0</formula>
    </cfRule>
  </conditionalFormatting>
  <conditionalFormatting sqref="Q429">
    <cfRule type="cellIs" dxfId="507" priority="512" operator="lessThan">
      <formula>0</formula>
    </cfRule>
  </conditionalFormatting>
  <conditionalFormatting sqref="Q429">
    <cfRule type="cellIs" dxfId="506" priority="511" operator="lessThan">
      <formula>0</formula>
    </cfRule>
  </conditionalFormatting>
  <conditionalFormatting sqref="Q429">
    <cfRule type="cellIs" dxfId="505" priority="510" operator="lessThan">
      <formula>0</formula>
    </cfRule>
  </conditionalFormatting>
  <conditionalFormatting sqref="Q429">
    <cfRule type="cellIs" dxfId="504" priority="509" operator="lessThan">
      <formula>0</formula>
    </cfRule>
  </conditionalFormatting>
  <conditionalFormatting sqref="Q429">
    <cfRule type="cellIs" dxfId="503" priority="508" operator="lessThan">
      <formula>0</formula>
    </cfRule>
  </conditionalFormatting>
  <conditionalFormatting sqref="Q429">
    <cfRule type="cellIs" dxfId="502" priority="507" operator="lessThan">
      <formula>0</formula>
    </cfRule>
  </conditionalFormatting>
  <conditionalFormatting sqref="Q432">
    <cfRule type="cellIs" dxfId="501" priority="506" operator="lessThan">
      <formula>0</formula>
    </cfRule>
  </conditionalFormatting>
  <conditionalFormatting sqref="Q435">
    <cfRule type="cellIs" dxfId="500" priority="505" operator="lessThan">
      <formula>0</formula>
    </cfRule>
  </conditionalFormatting>
  <conditionalFormatting sqref="Q435">
    <cfRule type="cellIs" dxfId="499" priority="504" operator="lessThan">
      <formula>0</formula>
    </cfRule>
  </conditionalFormatting>
  <conditionalFormatting sqref="Q435">
    <cfRule type="cellIs" dxfId="498" priority="503" operator="lessThan">
      <formula>0</formula>
    </cfRule>
  </conditionalFormatting>
  <conditionalFormatting sqref="Q435">
    <cfRule type="cellIs" dxfId="497" priority="502" operator="lessThan">
      <formula>0</formula>
    </cfRule>
  </conditionalFormatting>
  <conditionalFormatting sqref="Q435">
    <cfRule type="cellIs" dxfId="496" priority="501" operator="lessThan">
      <formula>0</formula>
    </cfRule>
  </conditionalFormatting>
  <conditionalFormatting sqref="Q435">
    <cfRule type="cellIs" dxfId="495" priority="500" operator="lessThan">
      <formula>0</formula>
    </cfRule>
  </conditionalFormatting>
  <conditionalFormatting sqref="Q435">
    <cfRule type="cellIs" dxfId="494" priority="499" operator="lessThan">
      <formula>0</formula>
    </cfRule>
  </conditionalFormatting>
  <conditionalFormatting sqref="Q435">
    <cfRule type="cellIs" dxfId="493" priority="498" operator="lessThan">
      <formula>0</formula>
    </cfRule>
  </conditionalFormatting>
  <conditionalFormatting sqref="Q438">
    <cfRule type="cellIs" dxfId="492" priority="497" operator="lessThan">
      <formula>0</formula>
    </cfRule>
  </conditionalFormatting>
  <conditionalFormatting sqref="Q439">
    <cfRule type="cellIs" dxfId="491" priority="496" operator="lessThan">
      <formula>0</formula>
    </cfRule>
  </conditionalFormatting>
  <conditionalFormatting sqref="Q439">
    <cfRule type="cellIs" dxfId="490" priority="495" operator="lessThan">
      <formula>0</formula>
    </cfRule>
  </conditionalFormatting>
  <conditionalFormatting sqref="Q441">
    <cfRule type="cellIs" dxfId="489" priority="494" operator="lessThan">
      <formula>0</formula>
    </cfRule>
  </conditionalFormatting>
  <conditionalFormatting sqref="Q441">
    <cfRule type="cellIs" dxfId="488" priority="493" operator="lessThan">
      <formula>0</formula>
    </cfRule>
  </conditionalFormatting>
  <conditionalFormatting sqref="Q441">
    <cfRule type="cellIs" dxfId="487" priority="492" operator="lessThan">
      <formula>0</formula>
    </cfRule>
  </conditionalFormatting>
  <conditionalFormatting sqref="Q441">
    <cfRule type="cellIs" dxfId="486" priority="491" operator="lessThan">
      <formula>0</formula>
    </cfRule>
  </conditionalFormatting>
  <conditionalFormatting sqref="Q441">
    <cfRule type="cellIs" dxfId="485" priority="490" operator="lessThan">
      <formula>0</formula>
    </cfRule>
  </conditionalFormatting>
  <conditionalFormatting sqref="Q441">
    <cfRule type="cellIs" dxfId="484" priority="489" operator="lessThan">
      <formula>0</formula>
    </cfRule>
  </conditionalFormatting>
  <conditionalFormatting sqref="Q441">
    <cfRule type="cellIs" dxfId="483" priority="488" operator="lessThan">
      <formula>0</formula>
    </cfRule>
  </conditionalFormatting>
  <conditionalFormatting sqref="Q441">
    <cfRule type="cellIs" dxfId="482" priority="487" operator="lessThan">
      <formula>0</formula>
    </cfRule>
  </conditionalFormatting>
  <conditionalFormatting sqref="Q444">
    <cfRule type="cellIs" dxfId="481" priority="486" operator="lessThan">
      <formula>0</formula>
    </cfRule>
  </conditionalFormatting>
  <conditionalFormatting sqref="Q445">
    <cfRule type="cellIs" dxfId="480" priority="485" operator="lessThan">
      <formula>0</formula>
    </cfRule>
  </conditionalFormatting>
  <conditionalFormatting sqref="Q445">
    <cfRule type="cellIs" dxfId="479" priority="484" operator="lessThan">
      <formula>0</formula>
    </cfRule>
  </conditionalFormatting>
  <conditionalFormatting sqref="Q448">
    <cfRule type="cellIs" dxfId="478" priority="483" operator="lessThan">
      <formula>0</formula>
    </cfRule>
  </conditionalFormatting>
  <conditionalFormatting sqref="Q448">
    <cfRule type="cellIs" dxfId="477" priority="482" operator="lessThan">
      <formula>0</formula>
    </cfRule>
  </conditionalFormatting>
  <conditionalFormatting sqref="Q448">
    <cfRule type="cellIs" dxfId="476" priority="481" operator="lessThan">
      <formula>0</formula>
    </cfRule>
  </conditionalFormatting>
  <conditionalFormatting sqref="Q448">
    <cfRule type="cellIs" dxfId="475" priority="480" operator="lessThan">
      <formula>0</formula>
    </cfRule>
  </conditionalFormatting>
  <conditionalFormatting sqref="Q448">
    <cfRule type="cellIs" dxfId="474" priority="479" operator="lessThan">
      <formula>0</formula>
    </cfRule>
  </conditionalFormatting>
  <conditionalFormatting sqref="Q448">
    <cfRule type="cellIs" dxfId="473" priority="478" operator="lessThan">
      <formula>0</formula>
    </cfRule>
  </conditionalFormatting>
  <conditionalFormatting sqref="Q448">
    <cfRule type="cellIs" dxfId="472" priority="477" operator="lessThan">
      <formula>0</formula>
    </cfRule>
  </conditionalFormatting>
  <conditionalFormatting sqref="Q448">
    <cfRule type="cellIs" dxfId="471" priority="476" operator="lessThan">
      <formula>0</formula>
    </cfRule>
  </conditionalFormatting>
  <conditionalFormatting sqref="Q451">
    <cfRule type="cellIs" dxfId="470" priority="475" operator="lessThan">
      <formula>0</formula>
    </cfRule>
  </conditionalFormatting>
  <conditionalFormatting sqref="Q452">
    <cfRule type="cellIs" dxfId="469" priority="474" operator="lessThan">
      <formula>0</formula>
    </cfRule>
  </conditionalFormatting>
  <conditionalFormatting sqref="Q452">
    <cfRule type="cellIs" dxfId="468" priority="473" operator="lessThan">
      <formula>0</formula>
    </cfRule>
  </conditionalFormatting>
  <conditionalFormatting sqref="Q454">
    <cfRule type="cellIs" dxfId="467" priority="472" operator="lessThan">
      <formula>0</formula>
    </cfRule>
  </conditionalFormatting>
  <conditionalFormatting sqref="Q454">
    <cfRule type="cellIs" dxfId="466" priority="471" operator="lessThan">
      <formula>0</formula>
    </cfRule>
  </conditionalFormatting>
  <conditionalFormatting sqref="Q454">
    <cfRule type="cellIs" dxfId="465" priority="470" operator="lessThan">
      <formula>0</formula>
    </cfRule>
  </conditionalFormatting>
  <conditionalFormatting sqref="Q454">
    <cfRule type="cellIs" dxfId="464" priority="469" operator="lessThan">
      <formula>0</formula>
    </cfRule>
  </conditionalFormatting>
  <conditionalFormatting sqref="Q454">
    <cfRule type="cellIs" dxfId="463" priority="468" operator="lessThan">
      <formula>0</formula>
    </cfRule>
  </conditionalFormatting>
  <conditionalFormatting sqref="Q454">
    <cfRule type="cellIs" dxfId="462" priority="467" operator="lessThan">
      <formula>0</formula>
    </cfRule>
  </conditionalFormatting>
  <conditionalFormatting sqref="Q454">
    <cfRule type="cellIs" dxfId="461" priority="466" operator="lessThan">
      <formula>0</formula>
    </cfRule>
  </conditionalFormatting>
  <conditionalFormatting sqref="Q454">
    <cfRule type="cellIs" dxfId="460" priority="465" operator="lessThan">
      <formula>0</formula>
    </cfRule>
  </conditionalFormatting>
  <conditionalFormatting sqref="Q457">
    <cfRule type="cellIs" dxfId="459" priority="464" operator="lessThan">
      <formula>0</formula>
    </cfRule>
  </conditionalFormatting>
  <conditionalFormatting sqref="Q458">
    <cfRule type="cellIs" dxfId="458" priority="463" operator="lessThan">
      <formula>0</formula>
    </cfRule>
  </conditionalFormatting>
  <conditionalFormatting sqref="Q458">
    <cfRule type="cellIs" dxfId="457" priority="462" operator="lessThan">
      <formula>0</formula>
    </cfRule>
  </conditionalFormatting>
  <conditionalFormatting sqref="Q461:Q464">
    <cfRule type="cellIs" dxfId="456" priority="461" operator="lessThan">
      <formula>0</formula>
    </cfRule>
  </conditionalFormatting>
  <conditionalFormatting sqref="Q461:Q464 Q651 Q648:Q649 Q632:Q634 Q570:Q574 Q555:Q559 Q547:Q551">
    <cfRule type="expression" dxfId="455" priority="459">
      <formula>Q461/O461&gt;1</formula>
    </cfRule>
    <cfRule type="expression" dxfId="454" priority="460">
      <formula>Q461/O461&lt;1</formula>
    </cfRule>
  </conditionalFormatting>
  <conditionalFormatting sqref="Q552 Q560 Q575 Q589">
    <cfRule type="expression" dxfId="453" priority="457">
      <formula>Q552/#REF!&gt;1</formula>
    </cfRule>
    <cfRule type="expression" dxfId="452" priority="458">
      <formula>Q552/#REF!&lt;1</formula>
    </cfRule>
  </conditionalFormatting>
  <conditionalFormatting sqref="Q512">
    <cfRule type="cellIs" dxfId="451" priority="456" operator="lessThan">
      <formula>0</formula>
    </cfRule>
  </conditionalFormatting>
  <conditionalFormatting sqref="Q512">
    <cfRule type="expression" dxfId="450" priority="454">
      <formula>Q512/O512&gt;1</formula>
    </cfRule>
    <cfRule type="expression" dxfId="449" priority="455">
      <formula>Q512/O512&lt;1</formula>
    </cfRule>
  </conditionalFormatting>
  <conditionalFormatting sqref="Q596">
    <cfRule type="cellIs" dxfId="448" priority="453" operator="lessThan">
      <formula>0</formula>
    </cfRule>
  </conditionalFormatting>
  <conditionalFormatting sqref="Q600">
    <cfRule type="cellIs" dxfId="447" priority="452" operator="lessThan">
      <formula>0</formula>
    </cfRule>
  </conditionalFormatting>
  <conditionalFormatting sqref="Q600">
    <cfRule type="cellIs" dxfId="446" priority="451" operator="lessThan">
      <formula>0</formula>
    </cfRule>
  </conditionalFormatting>
  <conditionalFormatting sqref="Q710">
    <cfRule type="cellIs" dxfId="445" priority="450" operator="lessThan">
      <formula>0</formula>
    </cfRule>
  </conditionalFormatting>
  <conditionalFormatting sqref="Q654">
    <cfRule type="expression" dxfId="444" priority="437">
      <formula>Q654/O654&gt;1</formula>
    </cfRule>
    <cfRule type="expression" dxfId="443" priority="438">
      <formula>Q654/O654&lt;1</formula>
    </cfRule>
  </conditionalFormatting>
  <conditionalFormatting sqref="Q507:Q510">
    <cfRule type="cellIs" dxfId="442" priority="449" operator="lessThan">
      <formula>0</formula>
    </cfRule>
  </conditionalFormatting>
  <conditionalFormatting sqref="Q507:Q510">
    <cfRule type="expression" dxfId="441" priority="447">
      <formula>Q507/O507&gt;1</formula>
    </cfRule>
    <cfRule type="expression" dxfId="440" priority="448">
      <formula>Q507/O507&lt;1</formula>
    </cfRule>
  </conditionalFormatting>
  <conditionalFormatting sqref="Q588 Q574 Q559 Q551">
    <cfRule type="cellIs" dxfId="439" priority="446" operator="lessThan">
      <formula>0</formula>
    </cfRule>
  </conditionalFormatting>
  <conditionalFormatting sqref="Q584:Q587 Q570:Q573 Q555:Q558 Q547:Q550">
    <cfRule type="cellIs" dxfId="438" priority="445" operator="lessThan">
      <formula>0</formula>
    </cfRule>
  </conditionalFormatting>
  <conditionalFormatting sqref="Q584:Q587">
    <cfRule type="expression" dxfId="437" priority="443">
      <formula>Q584/O584&gt;1</formula>
    </cfRule>
    <cfRule type="expression" dxfId="436" priority="444">
      <formula>Q584/O584&lt;1</formula>
    </cfRule>
  </conditionalFormatting>
  <conditionalFormatting sqref="Q588 Q574 Q559 Q551">
    <cfRule type="cellIs" dxfId="435" priority="442" operator="lessThan">
      <formula>0</formula>
    </cfRule>
  </conditionalFormatting>
  <conditionalFormatting sqref="Q588">
    <cfRule type="expression" dxfId="434" priority="440">
      <formula>Q588/O588&gt;1</formula>
    </cfRule>
    <cfRule type="expression" dxfId="433" priority="441">
      <formula>Q588/O588&lt;1</formula>
    </cfRule>
  </conditionalFormatting>
  <conditionalFormatting sqref="Q654 Q651 Q648:Q649 Q632:Q634">
    <cfRule type="cellIs" dxfId="432" priority="439" operator="lessThan">
      <formula>0</formula>
    </cfRule>
  </conditionalFormatting>
  <conditionalFormatting sqref="Q504">
    <cfRule type="expression" dxfId="431" priority="634">
      <formula>Q504/#REF!&gt;1</formula>
    </cfRule>
    <cfRule type="expression" dxfId="430" priority="635">
      <formula>Q504/#REF!&lt;1</formula>
    </cfRule>
  </conditionalFormatting>
  <conditionalFormatting sqref="Q465">
    <cfRule type="cellIs" dxfId="429" priority="436" operator="lessThan">
      <formula>0</formula>
    </cfRule>
  </conditionalFormatting>
  <conditionalFormatting sqref="Q465">
    <cfRule type="expression" dxfId="428" priority="434">
      <formula>Q465/O465&gt;1</formula>
    </cfRule>
    <cfRule type="expression" dxfId="427" priority="435">
      <formula>Q465/O465&lt;1</formula>
    </cfRule>
  </conditionalFormatting>
  <conditionalFormatting sqref="Q511">
    <cfRule type="cellIs" dxfId="426" priority="433" operator="lessThan">
      <formula>0</formula>
    </cfRule>
  </conditionalFormatting>
  <conditionalFormatting sqref="Q511">
    <cfRule type="expression" dxfId="425" priority="431">
      <formula>Q511/O511&gt;1</formula>
    </cfRule>
    <cfRule type="expression" dxfId="424" priority="432">
      <formula>Q511/O511&lt;1</formula>
    </cfRule>
  </conditionalFormatting>
  <conditionalFormatting sqref="Q568">
    <cfRule type="cellIs" dxfId="423" priority="421" operator="lessThan">
      <formula>0</formula>
    </cfRule>
  </conditionalFormatting>
  <conditionalFormatting sqref="Q603">
    <cfRule type="expression" dxfId="422" priority="395">
      <formula>Q603/O603&gt;1</formula>
    </cfRule>
    <cfRule type="expression" dxfId="421" priority="396">
      <formula>Q603/O603&lt;1</formula>
    </cfRule>
  </conditionalFormatting>
  <conditionalFormatting sqref="Q552">
    <cfRule type="cellIs" dxfId="420" priority="418" operator="lessThan">
      <formula>0</formula>
    </cfRule>
  </conditionalFormatting>
  <conditionalFormatting sqref="Q552">
    <cfRule type="expression" dxfId="419" priority="416">
      <formula>Q552/O552&gt;1</formula>
    </cfRule>
    <cfRule type="expression" dxfId="418" priority="417">
      <formula>Q552/O552&lt;1</formula>
    </cfRule>
  </conditionalFormatting>
  <conditionalFormatting sqref="Q560">
    <cfRule type="cellIs" dxfId="417" priority="415" operator="lessThan">
      <formula>0</formula>
    </cfRule>
  </conditionalFormatting>
  <conditionalFormatting sqref="Q560">
    <cfRule type="expression" dxfId="416" priority="413">
      <formula>Q560/O560&gt;1</formula>
    </cfRule>
    <cfRule type="expression" dxfId="415" priority="414">
      <formula>Q560/O560&lt;1</formula>
    </cfRule>
  </conditionalFormatting>
  <conditionalFormatting sqref="Q575">
    <cfRule type="cellIs" dxfId="414" priority="412" operator="lessThan">
      <formula>0</formula>
    </cfRule>
  </conditionalFormatting>
  <conditionalFormatting sqref="Q575">
    <cfRule type="expression" dxfId="413" priority="410">
      <formula>Q575/O575&gt;1</formula>
    </cfRule>
    <cfRule type="expression" dxfId="412" priority="411">
      <formula>Q575/O575&lt;1</formula>
    </cfRule>
  </conditionalFormatting>
  <conditionalFormatting sqref="Q589">
    <cfRule type="cellIs" dxfId="411" priority="409" operator="lessThan">
      <formula>0</formula>
    </cfRule>
  </conditionalFormatting>
  <conditionalFormatting sqref="Q589">
    <cfRule type="expression" dxfId="410" priority="407">
      <formula>Q589/O589&gt;1</formula>
    </cfRule>
    <cfRule type="expression" dxfId="409" priority="408">
      <formula>Q589/O589&lt;1</formula>
    </cfRule>
  </conditionalFormatting>
  <conditionalFormatting sqref="Q521">
    <cfRule type="cellIs" dxfId="408" priority="430" operator="lessThan">
      <formula>0</formula>
    </cfRule>
  </conditionalFormatting>
  <conditionalFormatting sqref="Q521">
    <cfRule type="expression" dxfId="407" priority="428">
      <formula>Q521/O521&gt;1</formula>
    </cfRule>
    <cfRule type="expression" dxfId="406" priority="429">
      <formula>Q521/O521&lt;1</formula>
    </cfRule>
  </conditionalFormatting>
  <conditionalFormatting sqref="Q529">
    <cfRule type="cellIs" dxfId="405" priority="427" operator="lessThan">
      <formula>0</formula>
    </cfRule>
  </conditionalFormatting>
  <conditionalFormatting sqref="Q529">
    <cfRule type="expression" dxfId="404" priority="425">
      <formula>Q529/O529&gt;1</formula>
    </cfRule>
    <cfRule type="expression" dxfId="403" priority="426">
      <formula>Q529/O529&lt;1</formula>
    </cfRule>
  </conditionalFormatting>
  <conditionalFormatting sqref="Q582">
    <cfRule type="expression" dxfId="402" priority="404">
      <formula>Q582/O582&gt;1</formula>
    </cfRule>
    <cfRule type="expression" dxfId="401" priority="405">
      <formula>Q582/O582&lt;1</formula>
    </cfRule>
  </conditionalFormatting>
  <conditionalFormatting sqref="Q537">
    <cfRule type="cellIs" dxfId="400" priority="424" operator="lessThan">
      <formula>0</formula>
    </cfRule>
  </conditionalFormatting>
  <conditionalFormatting sqref="Q537">
    <cfRule type="expression" dxfId="399" priority="422">
      <formula>Q537/O537&gt;1</formula>
    </cfRule>
    <cfRule type="expression" dxfId="398" priority="423">
      <formula>Q537/O537&lt;1</formula>
    </cfRule>
  </conditionalFormatting>
  <conditionalFormatting sqref="Q642:Q645 Q636:Q637">
    <cfRule type="cellIs" dxfId="397" priority="403" operator="lessThan">
      <formula>0</formula>
    </cfRule>
  </conditionalFormatting>
  <conditionalFormatting sqref="Q568">
    <cfRule type="expression" dxfId="396" priority="419">
      <formula>Q568/O568&gt;1</formula>
    </cfRule>
    <cfRule type="expression" dxfId="395" priority="420">
      <formula>Q568/O568&lt;1</formula>
    </cfRule>
  </conditionalFormatting>
  <conditionalFormatting sqref="Q597">
    <cfRule type="cellIs" dxfId="394" priority="402" operator="lessThan">
      <formula>0</formula>
    </cfRule>
  </conditionalFormatting>
  <conditionalFormatting sqref="Q608">
    <cfRule type="expression" dxfId="393" priority="390">
      <formula>Q608/O608&gt;1</formula>
    </cfRule>
    <cfRule type="expression" dxfId="392" priority="391">
      <formula>Q608/O608&lt;1</formula>
    </cfRule>
  </conditionalFormatting>
  <conditionalFormatting sqref="Q582">
    <cfRule type="cellIs" dxfId="391" priority="406" operator="lessThan">
      <formula>0</formula>
    </cfRule>
  </conditionalFormatting>
  <conditionalFormatting sqref="Q597">
    <cfRule type="expression" dxfId="390" priority="400">
      <formula>Q597/O597&gt;1</formula>
    </cfRule>
    <cfRule type="expression" dxfId="389" priority="401">
      <formula>Q597/O597&lt;1</formula>
    </cfRule>
  </conditionalFormatting>
  <conditionalFormatting sqref="Q676:Q679">
    <cfRule type="cellIs" dxfId="388" priority="389" operator="lessThan">
      <formula>0</formula>
    </cfRule>
  </conditionalFormatting>
  <conditionalFormatting sqref="Q678">
    <cfRule type="cellIs" dxfId="387" priority="388" operator="lessThan">
      <formula>0</formula>
    </cfRule>
  </conditionalFormatting>
  <conditionalFormatting sqref="Q680:Q683">
    <cfRule type="cellIs" dxfId="386" priority="387" operator="lessThan">
      <formula>0</formula>
    </cfRule>
  </conditionalFormatting>
  <conditionalFormatting sqref="Q682">
    <cfRule type="cellIs" dxfId="385" priority="386" operator="lessThan">
      <formula>0</formula>
    </cfRule>
  </conditionalFormatting>
  <conditionalFormatting sqref="Q684:Q687">
    <cfRule type="cellIs" dxfId="384" priority="385" operator="lessThan">
      <formula>0</formula>
    </cfRule>
  </conditionalFormatting>
  <conditionalFormatting sqref="Q686">
    <cfRule type="cellIs" dxfId="383" priority="384" operator="lessThan">
      <formula>0</formula>
    </cfRule>
  </conditionalFormatting>
  <conditionalFormatting sqref="Q688:Q691">
    <cfRule type="cellIs" dxfId="382" priority="383" operator="lessThan">
      <formula>0</formula>
    </cfRule>
  </conditionalFormatting>
  <conditionalFormatting sqref="Q690">
    <cfRule type="cellIs" dxfId="381" priority="382" operator="lessThan">
      <formula>0</formula>
    </cfRule>
  </conditionalFormatting>
  <conditionalFormatting sqref="Q692:Q693 Q695">
    <cfRule type="cellIs" dxfId="380" priority="381" operator="lessThan">
      <formula>0</formula>
    </cfRule>
  </conditionalFormatting>
  <conditionalFormatting sqref="Q696:Q699">
    <cfRule type="cellIs" dxfId="379" priority="380" operator="lessThan">
      <formula>0</formula>
    </cfRule>
  </conditionalFormatting>
  <conditionalFormatting sqref="Q698">
    <cfRule type="cellIs" dxfId="378" priority="379" operator="lessThan">
      <formula>0</formula>
    </cfRule>
  </conditionalFormatting>
  <conditionalFormatting sqref="Q700:Q703">
    <cfRule type="cellIs" dxfId="377" priority="378" operator="lessThan">
      <formula>0</formula>
    </cfRule>
  </conditionalFormatting>
  <conditionalFormatting sqref="Q702">
    <cfRule type="cellIs" dxfId="376" priority="377" operator="lessThan">
      <formula>0</formula>
    </cfRule>
  </conditionalFormatting>
  <conditionalFormatting sqref="Q704:Q707">
    <cfRule type="cellIs" dxfId="375" priority="376" operator="lessThan">
      <formula>0</formula>
    </cfRule>
  </conditionalFormatting>
  <conditionalFormatting sqref="Q706">
    <cfRule type="cellIs" dxfId="374" priority="375" operator="lessThan">
      <formula>0</formula>
    </cfRule>
  </conditionalFormatting>
  <conditionalFormatting sqref="Q712:Q715">
    <cfRule type="cellIs" dxfId="373" priority="374" operator="lessThan">
      <formula>0</formula>
    </cfRule>
  </conditionalFormatting>
  <conditionalFormatting sqref="Q714">
    <cfRule type="cellIs" dxfId="372" priority="373" operator="lessThan">
      <formula>0</formula>
    </cfRule>
  </conditionalFormatting>
  <conditionalFormatting sqref="Q716:Q719">
    <cfRule type="cellIs" dxfId="371" priority="372" operator="lessThan">
      <formula>0</formula>
    </cfRule>
  </conditionalFormatting>
  <conditionalFormatting sqref="Q718">
    <cfRule type="cellIs" dxfId="370" priority="371" operator="lessThan">
      <formula>0</formula>
    </cfRule>
  </conditionalFormatting>
  <conditionalFormatting sqref="Q466">
    <cfRule type="cellIs" dxfId="369" priority="370" operator="lessThan">
      <formula>0</formula>
    </cfRule>
  </conditionalFormatting>
  <conditionalFormatting sqref="Q505">
    <cfRule type="cellIs" dxfId="368" priority="369" operator="lessThan">
      <formula>0</formula>
    </cfRule>
  </conditionalFormatting>
  <conditionalFormatting sqref="Q513">
    <cfRule type="cellIs" dxfId="367" priority="368" operator="lessThan">
      <formula>0</formula>
    </cfRule>
  </conditionalFormatting>
  <conditionalFormatting sqref="Q522">
    <cfRule type="cellIs" dxfId="366" priority="367" operator="lessThan">
      <formula>0</formula>
    </cfRule>
  </conditionalFormatting>
  <conditionalFormatting sqref="Q530">
    <cfRule type="cellIs" dxfId="365" priority="366" operator="lessThan">
      <formula>0</formula>
    </cfRule>
  </conditionalFormatting>
  <conditionalFormatting sqref="Q538">
    <cfRule type="cellIs" dxfId="364" priority="365" operator="lessThan">
      <formula>0</formula>
    </cfRule>
  </conditionalFormatting>
  <conditionalFormatting sqref="Q553">
    <cfRule type="cellIs" dxfId="363" priority="364" operator="lessThan">
      <formula>0</formula>
    </cfRule>
  </conditionalFormatting>
  <conditionalFormatting sqref="Q561">
    <cfRule type="cellIs" dxfId="362" priority="363" operator="lessThan">
      <formula>0</formula>
    </cfRule>
  </conditionalFormatting>
  <conditionalFormatting sqref="Q590">
    <cfRule type="cellIs" dxfId="361" priority="362" operator="lessThan">
      <formula>0</formula>
    </cfRule>
  </conditionalFormatting>
  <conditionalFormatting sqref="Q492:Q496">
    <cfRule type="cellIs" dxfId="360" priority="361" operator="lessThan">
      <formula>0</formula>
    </cfRule>
  </conditionalFormatting>
  <conditionalFormatting sqref="Q492:Q496">
    <cfRule type="expression" dxfId="359" priority="359">
      <formula>Q492/O492&gt;1</formula>
    </cfRule>
    <cfRule type="expression" dxfId="358" priority="360">
      <formula>Q492/O492&lt;1</formula>
    </cfRule>
  </conditionalFormatting>
  <conditionalFormatting sqref="Q720:Q723">
    <cfRule type="cellIs" dxfId="357" priority="358" operator="lessThan">
      <formula>0</formula>
    </cfRule>
  </conditionalFormatting>
  <conditionalFormatting sqref="Q722">
    <cfRule type="cellIs" dxfId="356" priority="357" operator="lessThan">
      <formula>0</formula>
    </cfRule>
  </conditionalFormatting>
  <conditionalFormatting sqref="Q639:Q640">
    <cfRule type="expression" dxfId="355" priority="355">
      <formula>Q639/O639&gt;1</formula>
    </cfRule>
    <cfRule type="expression" dxfId="354" priority="356">
      <formula>Q639/O639&lt;1</formula>
    </cfRule>
  </conditionalFormatting>
  <conditionalFormatting sqref="Q639:Q640">
    <cfRule type="cellIs" dxfId="353" priority="354" operator="lessThan">
      <formula>0</formula>
    </cfRule>
  </conditionalFormatting>
  <conditionalFormatting sqref="Q357:Q360">
    <cfRule type="cellIs" dxfId="352" priority="353" operator="lessThan">
      <formula>0</formula>
    </cfRule>
  </conditionalFormatting>
  <conditionalFormatting sqref="P779">
    <cfRule type="cellIs" dxfId="351" priority="352" operator="lessThan">
      <formula>0</formula>
    </cfRule>
  </conditionalFormatting>
  <conditionalFormatting sqref="P779">
    <cfRule type="cellIs" dxfId="350" priority="351" operator="lessThan">
      <formula>0</formula>
    </cfRule>
  </conditionalFormatting>
  <conditionalFormatting sqref="P795">
    <cfRule type="cellIs" dxfId="349" priority="350" operator="lessThan">
      <formula>0</formula>
    </cfRule>
  </conditionalFormatting>
  <conditionalFormatting sqref="P727:P730">
    <cfRule type="cellIs" dxfId="348" priority="349" operator="lessThan">
      <formula>0</formula>
    </cfRule>
  </conditionalFormatting>
  <conditionalFormatting sqref="P727:P730">
    <cfRule type="expression" dxfId="347" priority="347">
      <formula>P727/O727&gt;1</formula>
    </cfRule>
    <cfRule type="expression" dxfId="346" priority="348">
      <formula>P727/O727&lt;1</formula>
    </cfRule>
  </conditionalFormatting>
  <conditionalFormatting sqref="P733:P735">
    <cfRule type="cellIs" dxfId="345" priority="346" operator="lessThan">
      <formula>0</formula>
    </cfRule>
  </conditionalFormatting>
  <conditionalFormatting sqref="P733:P735">
    <cfRule type="expression" dxfId="344" priority="344">
      <formula>P733/O733&gt;1</formula>
    </cfRule>
    <cfRule type="expression" dxfId="343" priority="345">
      <formula>P733/O733&lt;1</formula>
    </cfRule>
  </conditionalFormatting>
  <conditionalFormatting sqref="P770:P773">
    <cfRule type="cellIs" dxfId="342" priority="343" operator="lessThan">
      <formula>0</formula>
    </cfRule>
  </conditionalFormatting>
  <conditionalFormatting sqref="P770:P773">
    <cfRule type="cellIs" dxfId="341" priority="342" operator="lessThan">
      <formula>0</formula>
    </cfRule>
  </conditionalFormatting>
  <conditionalFormatting sqref="P770:P773">
    <cfRule type="expression" dxfId="340" priority="340">
      <formula>P770/O770&gt;1</formula>
    </cfRule>
    <cfRule type="expression" dxfId="339" priority="341">
      <formula>P770/O770&lt;1</formula>
    </cfRule>
  </conditionalFormatting>
  <conditionalFormatting sqref="P802">
    <cfRule type="cellIs" dxfId="338" priority="339" operator="lessThan">
      <formula>0</formula>
    </cfRule>
  </conditionalFormatting>
  <conditionalFormatting sqref="P798:P800">
    <cfRule type="cellIs" dxfId="337" priority="338" operator="lessThan">
      <formula>0</formula>
    </cfRule>
  </conditionalFormatting>
  <conditionalFormatting sqref="P798:P800">
    <cfRule type="expression" dxfId="336" priority="336">
      <formula>P798/O798&gt;1</formula>
    </cfRule>
    <cfRule type="expression" dxfId="335" priority="337">
      <formula>P798/O798&lt;1</formula>
    </cfRule>
  </conditionalFormatting>
  <conditionalFormatting sqref="P796">
    <cfRule type="cellIs" dxfId="334" priority="335" operator="lessThan">
      <formula>0</formula>
    </cfRule>
  </conditionalFormatting>
  <conditionalFormatting sqref="P792:P794">
    <cfRule type="cellIs" dxfId="333" priority="334" operator="lessThan">
      <formula>0</formula>
    </cfRule>
  </conditionalFormatting>
  <conditionalFormatting sqref="P804:P806">
    <cfRule type="cellIs" dxfId="332" priority="333" operator="lessThan">
      <formula>0</formula>
    </cfRule>
  </conditionalFormatting>
  <conditionalFormatting sqref="P804:P806">
    <cfRule type="expression" dxfId="331" priority="331">
      <formula>P804/O804&gt;1</formula>
    </cfRule>
    <cfRule type="expression" dxfId="330" priority="332">
      <formula>P804/O804&lt;1</formula>
    </cfRule>
  </conditionalFormatting>
  <conditionalFormatting sqref="P808">
    <cfRule type="cellIs" dxfId="329" priority="330" operator="lessThan">
      <formula>0</formula>
    </cfRule>
  </conditionalFormatting>
  <conditionalFormatting sqref="P814">
    <cfRule type="cellIs" dxfId="328" priority="329" operator="lessThan">
      <formula>0</formula>
    </cfRule>
  </conditionalFormatting>
  <conditionalFormatting sqref="P810:P812">
    <cfRule type="cellIs" dxfId="327" priority="328" operator="lessThan">
      <formula>0</formula>
    </cfRule>
  </conditionalFormatting>
  <conditionalFormatting sqref="P810:P812">
    <cfRule type="expression" dxfId="326" priority="326">
      <formula>P810/O810&gt;1</formula>
    </cfRule>
    <cfRule type="expression" dxfId="325" priority="327">
      <formula>P810/O810&lt;1</formula>
    </cfRule>
  </conditionalFormatting>
  <conditionalFormatting sqref="P787:P788">
    <cfRule type="cellIs" dxfId="324" priority="325" operator="lessThan">
      <formula>0</formula>
    </cfRule>
  </conditionalFormatting>
  <conditionalFormatting sqref="P787:P788">
    <cfRule type="expression" dxfId="323" priority="323">
      <formula>P787/O787&gt;1</formula>
    </cfRule>
    <cfRule type="expression" dxfId="322" priority="324">
      <formula>P787/O787&lt;1</formula>
    </cfRule>
  </conditionalFormatting>
  <conditionalFormatting sqref="P820">
    <cfRule type="cellIs" dxfId="321" priority="322" operator="lessThan">
      <formula>0</formula>
    </cfRule>
  </conditionalFormatting>
  <conditionalFormatting sqref="P816:P818">
    <cfRule type="cellIs" dxfId="320" priority="321" operator="lessThan">
      <formula>0</formula>
    </cfRule>
  </conditionalFormatting>
  <conditionalFormatting sqref="P816:P818">
    <cfRule type="expression" dxfId="319" priority="319">
      <formula>P816/O816&gt;1</formula>
    </cfRule>
    <cfRule type="expression" dxfId="318" priority="320">
      <formula>P816/O816&lt;1</formula>
    </cfRule>
  </conditionalFormatting>
  <conditionalFormatting sqref="P739:P743 P745:P749 P751:P755 P757:P761 P763:P767">
    <cfRule type="expression" dxfId="317" priority="317">
      <formula>P739/O739&gt;1</formula>
    </cfRule>
    <cfRule type="expression" dxfId="316" priority="318">
      <formula>P739/O739&lt;1</formula>
    </cfRule>
  </conditionalFormatting>
  <conditionalFormatting sqref="P784">
    <cfRule type="cellIs" dxfId="315" priority="316" operator="lessThan">
      <formula>0</formula>
    </cfRule>
  </conditionalFormatting>
  <conditionalFormatting sqref="P784">
    <cfRule type="expression" dxfId="314" priority="314">
      <formula>P784/O784&gt;1</formula>
    </cfRule>
    <cfRule type="expression" dxfId="313" priority="315">
      <formula>P784/O784&lt;1</formula>
    </cfRule>
  </conditionalFormatting>
  <conditionalFormatting sqref="P731:P732">
    <cfRule type="expression" dxfId="312" priority="312">
      <formula>P731/O731&lt;1</formula>
    </cfRule>
    <cfRule type="expression" dxfId="311" priority="313">
      <formula>P731/O731&gt;1</formula>
    </cfRule>
  </conditionalFormatting>
  <conditionalFormatting sqref="P774">
    <cfRule type="expression" dxfId="310" priority="310">
      <formula>P774/O774&lt;1</formula>
    </cfRule>
    <cfRule type="expression" dxfId="309" priority="311">
      <formula>P774/O774&gt;1</formula>
    </cfRule>
  </conditionalFormatting>
  <conditionalFormatting sqref="P775:P778">
    <cfRule type="cellIs" dxfId="308" priority="309" operator="lessThan">
      <formula>0</formula>
    </cfRule>
  </conditionalFormatting>
  <conditionalFormatting sqref="P775:P778">
    <cfRule type="cellIs" dxfId="307" priority="308" operator="lessThan">
      <formula>0</formula>
    </cfRule>
  </conditionalFormatting>
  <conditionalFormatting sqref="P775:P778">
    <cfRule type="expression" dxfId="306" priority="306">
      <formula>P775/O775&gt;1</formula>
    </cfRule>
    <cfRule type="expression" dxfId="305" priority="307">
      <formula>P775/O775&lt;1</formula>
    </cfRule>
  </conditionalFormatting>
  <conditionalFormatting sqref="P781:P783">
    <cfRule type="cellIs" dxfId="304" priority="305" operator="lessThan">
      <formula>0</formula>
    </cfRule>
  </conditionalFormatting>
  <conditionalFormatting sqref="P781:P783">
    <cfRule type="cellIs" dxfId="303" priority="304" operator="lessThan">
      <formula>0</formula>
    </cfRule>
  </conditionalFormatting>
  <conditionalFormatting sqref="P781:P783">
    <cfRule type="expression" dxfId="302" priority="302">
      <formula>P781/O781&gt;1</formula>
    </cfRule>
    <cfRule type="expression" dxfId="301" priority="303">
      <formula>P781/O781&lt;1</formula>
    </cfRule>
  </conditionalFormatting>
  <conditionalFormatting sqref="P801">
    <cfRule type="cellIs" dxfId="300" priority="301" operator="lessThan">
      <formula>0</formula>
    </cfRule>
  </conditionalFormatting>
  <conditionalFormatting sqref="P801">
    <cfRule type="expression" dxfId="299" priority="299">
      <formula>P801/O801&gt;1</formula>
    </cfRule>
    <cfRule type="expression" dxfId="298" priority="300">
      <formula>P801/O801&lt;1</formula>
    </cfRule>
  </conditionalFormatting>
  <conditionalFormatting sqref="P807">
    <cfRule type="cellIs" dxfId="297" priority="298" operator="lessThan">
      <formula>0</formula>
    </cfRule>
  </conditionalFormatting>
  <conditionalFormatting sqref="P807">
    <cfRule type="expression" dxfId="296" priority="296">
      <formula>P807/O807&gt;1</formula>
    </cfRule>
    <cfRule type="expression" dxfId="295" priority="297">
      <formula>P807/O807&lt;1</formula>
    </cfRule>
  </conditionalFormatting>
  <conditionalFormatting sqref="P813">
    <cfRule type="cellIs" dxfId="294" priority="295" operator="lessThan">
      <formula>0</formula>
    </cfRule>
  </conditionalFormatting>
  <conditionalFormatting sqref="P813">
    <cfRule type="expression" dxfId="293" priority="293">
      <formula>P813/O813&gt;1</formula>
    </cfRule>
    <cfRule type="expression" dxfId="292" priority="294">
      <formula>P813/O813&lt;1</formula>
    </cfRule>
  </conditionalFormatting>
  <conditionalFormatting sqref="P819">
    <cfRule type="cellIs" dxfId="291" priority="292" operator="lessThan">
      <formula>0</formula>
    </cfRule>
  </conditionalFormatting>
  <conditionalFormatting sqref="P819">
    <cfRule type="expression" dxfId="290" priority="290">
      <formula>P819/O819&gt;1</formula>
    </cfRule>
    <cfRule type="expression" dxfId="289" priority="291">
      <formula>P819/O819&lt;1</formula>
    </cfRule>
  </conditionalFormatting>
  <conditionalFormatting sqref="Q661">
    <cfRule type="cellIs" dxfId="288" priority="289" operator="lessThan">
      <formula>0</formula>
    </cfRule>
  </conditionalFormatting>
  <conditionalFormatting sqref="P616:P619">
    <cfRule type="cellIs" dxfId="287" priority="268" operator="lessThan">
      <formula>0</formula>
    </cfRule>
  </conditionalFormatting>
  <conditionalFormatting sqref="P599 P601:P602">
    <cfRule type="cellIs" dxfId="286" priority="270" operator="lessThan">
      <formula>0</formula>
    </cfRule>
  </conditionalFormatting>
  <conditionalFormatting sqref="P605:P607">
    <cfRule type="cellIs" dxfId="285" priority="262" operator="lessThan">
      <formula>0</formula>
    </cfRule>
  </conditionalFormatting>
  <conditionalFormatting sqref="P626:P629">
    <cfRule type="cellIs" dxfId="284" priority="264" operator="lessThan">
      <formula>0</formula>
    </cfRule>
  </conditionalFormatting>
  <conditionalFormatting sqref="P365">
    <cfRule type="cellIs" dxfId="283" priority="256" operator="lessThan">
      <formula>0</formula>
    </cfRule>
  </conditionalFormatting>
  <conditionalFormatting sqref="P371">
    <cfRule type="cellIs" dxfId="282" priority="255" operator="lessThan">
      <formula>0</formula>
    </cfRule>
  </conditionalFormatting>
  <conditionalFormatting sqref="P616:P619">
    <cfRule type="cellIs" dxfId="281" priority="269" operator="lessThan">
      <formula>0</formula>
    </cfRule>
  </conditionalFormatting>
  <conditionalFormatting sqref="P605:P607">
    <cfRule type="cellIs" dxfId="280" priority="263" operator="lessThan">
      <formula>0</formula>
    </cfRule>
  </conditionalFormatting>
  <conditionalFormatting sqref="P377">
    <cfRule type="cellIs" dxfId="279" priority="254" operator="lessThan">
      <formula>0</formula>
    </cfRule>
  </conditionalFormatting>
  <conditionalFormatting sqref="P366">
    <cfRule type="cellIs" dxfId="278" priority="253" operator="lessThan">
      <formula>0</formula>
    </cfRule>
  </conditionalFormatting>
  <conditionalFormatting sqref="P387">
    <cfRule type="cellIs" dxfId="277" priority="248" operator="lessThan">
      <formula>0</formula>
    </cfRule>
  </conditionalFormatting>
  <conditionalFormatting sqref="P387">
    <cfRule type="cellIs" dxfId="276" priority="249" operator="lessThan">
      <formula>0</formula>
    </cfRule>
  </conditionalFormatting>
  <conditionalFormatting sqref="P387">
    <cfRule type="cellIs" dxfId="275" priority="246" operator="lessThan">
      <formula>0</formula>
    </cfRule>
  </conditionalFormatting>
  <conditionalFormatting sqref="P387">
    <cfRule type="cellIs" dxfId="274" priority="247" operator="lessThan">
      <formula>0</formula>
    </cfRule>
  </conditionalFormatting>
  <conditionalFormatting sqref="P405">
    <cfRule type="cellIs" dxfId="273" priority="206" operator="lessThan">
      <formula>0</formula>
    </cfRule>
  </conditionalFormatting>
  <conditionalFormatting sqref="P636:P637">
    <cfRule type="expression" dxfId="272" priority="287">
      <formula>P636/N636&gt;1</formula>
    </cfRule>
    <cfRule type="expression" dxfId="271" priority="288">
      <formula>P636/N636&lt;1</formula>
    </cfRule>
  </conditionalFormatting>
  <conditionalFormatting sqref="P694">
    <cfRule type="cellIs" dxfId="270" priority="286" operator="lessThan">
      <formula>0</formula>
    </cfRule>
  </conditionalFormatting>
  <conditionalFormatting sqref="P694">
    <cfRule type="cellIs" dxfId="269" priority="285" operator="lessThan">
      <formula>0</formula>
    </cfRule>
  </conditionalFormatting>
  <conditionalFormatting sqref="P608">
    <cfRule type="cellIs" dxfId="268" priority="42" operator="lessThan">
      <formula>0</formula>
    </cfRule>
  </conditionalFormatting>
  <conditionalFormatting sqref="P608">
    <cfRule type="cellIs" dxfId="267" priority="43" operator="lessThan">
      <formula>0</formula>
    </cfRule>
  </conditionalFormatting>
  <conditionalFormatting sqref="P603">
    <cfRule type="cellIs" dxfId="266" priority="46" operator="lessThan">
      <formula>0</formula>
    </cfRule>
  </conditionalFormatting>
  <conditionalFormatting sqref="P603">
    <cfRule type="cellIs" dxfId="265" priority="47" operator="lessThan">
      <formula>0</formula>
    </cfRule>
  </conditionalFormatting>
  <conditionalFormatting sqref="P603">
    <cfRule type="cellIs" dxfId="264" priority="48" operator="lessThan">
      <formula>0</formula>
    </cfRule>
  </conditionalFormatting>
  <conditionalFormatting sqref="P608">
    <cfRule type="cellIs" dxfId="263" priority="41" operator="lessThan">
      <formula>0</formula>
    </cfRule>
  </conditionalFormatting>
  <conditionalFormatting sqref="P363:P365 P369:P371 P375:P377 P381:P383 P387:P389 P393:P395 P399:P401 P405:P407 P411:P413 P417:P419 P423:P425 P429:P431 P433 P435:P437 P441:P443 P448:P450 P454:P456 P504 P621:P624 P552 P560 P575 P589">
    <cfRule type="cellIs" dxfId="262" priority="282" operator="lessThan">
      <formula>0</formula>
    </cfRule>
  </conditionalFormatting>
  <conditionalFormatting sqref="P348">
    <cfRule type="cellIs" dxfId="261" priority="281" operator="lessThan">
      <formula>0</formula>
    </cfRule>
  </conditionalFormatting>
  <conditionalFormatting sqref="P348">
    <cfRule type="cellIs" dxfId="260" priority="280" operator="lessThan">
      <formula>0</formula>
    </cfRule>
  </conditionalFormatting>
  <conditionalFormatting sqref="P351:P354">
    <cfRule type="cellIs" dxfId="259" priority="279" operator="lessThan">
      <formula>0</formula>
    </cfRule>
  </conditionalFormatting>
  <conditionalFormatting sqref="P363:P364">
    <cfRule type="cellIs" dxfId="258" priority="278" operator="lessThan">
      <formula>0</formula>
    </cfRule>
  </conditionalFormatting>
  <conditionalFormatting sqref="P369:P370">
    <cfRule type="cellIs" dxfId="257" priority="277" operator="lessThan">
      <formula>0</formula>
    </cfRule>
  </conditionalFormatting>
  <conditionalFormatting sqref="P375:P376">
    <cfRule type="cellIs" dxfId="256" priority="276" operator="lessThan">
      <formula>0</formula>
    </cfRule>
  </conditionalFormatting>
  <conditionalFormatting sqref="P381:P383">
    <cfRule type="cellIs" dxfId="255" priority="275" operator="lessThan">
      <formula>0</formula>
    </cfRule>
  </conditionalFormatting>
  <conditionalFormatting sqref="P355">
    <cfRule type="cellIs" dxfId="254" priority="274" operator="lessThan">
      <formula>0</formula>
    </cfRule>
  </conditionalFormatting>
  <conditionalFormatting sqref="P593:P595">
    <cfRule type="cellIs" dxfId="253" priority="272" operator="lessThan">
      <formula>0</formula>
    </cfRule>
  </conditionalFormatting>
  <conditionalFormatting sqref="P593:P595">
    <cfRule type="cellIs" dxfId="252" priority="273" operator="lessThan">
      <formula>0</formula>
    </cfRule>
  </conditionalFormatting>
  <conditionalFormatting sqref="P601:P602 P599">
    <cfRule type="cellIs" dxfId="251" priority="271" operator="lessThan">
      <formula>0</formula>
    </cfRule>
  </conditionalFormatting>
  <conditionalFormatting sqref="P621:P624">
    <cfRule type="cellIs" dxfId="250" priority="266" operator="lessThan">
      <formula>0</formula>
    </cfRule>
  </conditionalFormatting>
  <conditionalFormatting sqref="P621:P624">
    <cfRule type="cellIs" dxfId="249" priority="267" operator="lessThan">
      <formula>0</formula>
    </cfRule>
  </conditionalFormatting>
  <conditionalFormatting sqref="P626:P629">
    <cfRule type="cellIs" dxfId="248" priority="265" operator="lessThan">
      <formula>0</formula>
    </cfRule>
  </conditionalFormatting>
  <conditionalFormatting sqref="P611:P614">
    <cfRule type="cellIs" dxfId="247" priority="260" operator="lessThan">
      <formula>0</formula>
    </cfRule>
  </conditionalFormatting>
  <conditionalFormatting sqref="P611:P614">
    <cfRule type="cellIs" dxfId="246" priority="261" operator="lessThan">
      <formula>0</formula>
    </cfRule>
  </conditionalFormatting>
  <conditionalFormatting sqref="P650 P663 P655:P660 P642:P645 P652:P653 P672:P675 P708:P711 P665:P670">
    <cfRule type="cellIs" dxfId="245" priority="259" operator="lessThan">
      <formula>0</formula>
    </cfRule>
  </conditionalFormatting>
  <conditionalFormatting sqref="P674">
    <cfRule type="cellIs" dxfId="244" priority="258" operator="lessThan">
      <formula>0</formula>
    </cfRule>
  </conditionalFormatting>
  <conditionalFormatting sqref="P647">
    <cfRule type="cellIs" dxfId="243" priority="257" operator="lessThan">
      <formula>0</formula>
    </cfRule>
  </conditionalFormatting>
  <conditionalFormatting sqref="P393">
    <cfRule type="cellIs" dxfId="242" priority="236" operator="lessThan">
      <formula>0</formula>
    </cfRule>
  </conditionalFormatting>
  <conditionalFormatting sqref="P390">
    <cfRule type="cellIs" dxfId="241" priority="241" operator="lessThan">
      <formula>0</formula>
    </cfRule>
  </conditionalFormatting>
  <conditionalFormatting sqref="P393">
    <cfRule type="cellIs" dxfId="240" priority="239" operator="lessThan">
      <formula>0</formula>
    </cfRule>
  </conditionalFormatting>
  <conditionalFormatting sqref="P378">
    <cfRule type="cellIs" dxfId="239" priority="251" operator="lessThan">
      <formula>0</formula>
    </cfRule>
  </conditionalFormatting>
  <conditionalFormatting sqref="P372">
    <cfRule type="cellIs" dxfId="238" priority="252" operator="lessThan">
      <formula>0</formula>
    </cfRule>
  </conditionalFormatting>
  <conditionalFormatting sqref="P384">
    <cfRule type="cellIs" dxfId="237" priority="250" operator="lessThan">
      <formula>0</formula>
    </cfRule>
  </conditionalFormatting>
  <conditionalFormatting sqref="P387">
    <cfRule type="cellIs" dxfId="236" priority="245" operator="lessThan">
      <formula>0</formula>
    </cfRule>
  </conditionalFormatting>
  <conditionalFormatting sqref="P387">
    <cfRule type="cellIs" dxfId="235" priority="244" operator="lessThan">
      <formula>0</formula>
    </cfRule>
  </conditionalFormatting>
  <conditionalFormatting sqref="P387">
    <cfRule type="cellIs" dxfId="234" priority="243" operator="lessThan">
      <formula>0</formula>
    </cfRule>
  </conditionalFormatting>
  <conditionalFormatting sqref="P387">
    <cfRule type="cellIs" dxfId="233" priority="242" operator="lessThan">
      <formula>0</formula>
    </cfRule>
  </conditionalFormatting>
  <conditionalFormatting sqref="P393">
    <cfRule type="cellIs" dxfId="232" priority="237" operator="lessThan">
      <formula>0</formula>
    </cfRule>
  </conditionalFormatting>
  <conditionalFormatting sqref="P393">
    <cfRule type="cellIs" dxfId="231" priority="240" operator="lessThan">
      <formula>0</formula>
    </cfRule>
  </conditionalFormatting>
  <conditionalFormatting sqref="P393">
    <cfRule type="cellIs" dxfId="230" priority="235" operator="lessThan">
      <formula>0</formula>
    </cfRule>
  </conditionalFormatting>
  <conditionalFormatting sqref="P393">
    <cfRule type="cellIs" dxfId="229" priority="238" operator="lessThan">
      <formula>0</formula>
    </cfRule>
  </conditionalFormatting>
  <conditionalFormatting sqref="P393">
    <cfRule type="cellIs" dxfId="228" priority="233" operator="lessThan">
      <formula>0</formula>
    </cfRule>
  </conditionalFormatting>
  <conditionalFormatting sqref="P393">
    <cfRule type="cellIs" dxfId="227" priority="234" operator="lessThan">
      <formula>0</formula>
    </cfRule>
  </conditionalFormatting>
  <conditionalFormatting sqref="P399">
    <cfRule type="cellIs" dxfId="226" priority="231" operator="lessThan">
      <formula>0</formula>
    </cfRule>
  </conditionalFormatting>
  <conditionalFormatting sqref="P396">
    <cfRule type="cellIs" dxfId="225" priority="232" operator="lessThan">
      <formula>0</formula>
    </cfRule>
  </conditionalFormatting>
  <conditionalFormatting sqref="P399">
    <cfRule type="cellIs" dxfId="224" priority="230" operator="lessThan">
      <formula>0</formula>
    </cfRule>
  </conditionalFormatting>
  <conditionalFormatting sqref="P399">
    <cfRule type="cellIs" dxfId="223" priority="229" operator="lessThan">
      <formula>0</formula>
    </cfRule>
  </conditionalFormatting>
  <conditionalFormatting sqref="P399">
    <cfRule type="cellIs" dxfId="222" priority="228" operator="lessThan">
      <formula>0</formula>
    </cfRule>
  </conditionalFormatting>
  <conditionalFormatting sqref="P399">
    <cfRule type="cellIs" dxfId="221" priority="227" operator="lessThan">
      <formula>0</formula>
    </cfRule>
  </conditionalFormatting>
  <conditionalFormatting sqref="P399">
    <cfRule type="cellIs" dxfId="220" priority="226" operator="lessThan">
      <formula>0</formula>
    </cfRule>
  </conditionalFormatting>
  <conditionalFormatting sqref="P399">
    <cfRule type="cellIs" dxfId="219" priority="225" operator="lessThan">
      <formula>0</formula>
    </cfRule>
  </conditionalFormatting>
  <conditionalFormatting sqref="P399">
    <cfRule type="cellIs" dxfId="218" priority="224" operator="lessThan">
      <formula>0</formula>
    </cfRule>
  </conditionalFormatting>
  <conditionalFormatting sqref="P402">
    <cfRule type="cellIs" dxfId="217" priority="223" operator="lessThan">
      <formula>0</formula>
    </cfRule>
  </conditionalFormatting>
  <conditionalFormatting sqref="P355">
    <cfRule type="cellIs" dxfId="216" priority="222" operator="lessThan">
      <formula>0</formula>
    </cfRule>
  </conditionalFormatting>
  <conditionalFormatting sqref="P361">
    <cfRule type="cellIs" dxfId="215" priority="221" operator="lessThan">
      <formula>0</formula>
    </cfRule>
  </conditionalFormatting>
  <conditionalFormatting sqref="P361">
    <cfRule type="cellIs" dxfId="214" priority="220" operator="lessThan">
      <formula>0</formula>
    </cfRule>
  </conditionalFormatting>
  <conditionalFormatting sqref="P367">
    <cfRule type="cellIs" dxfId="213" priority="219" operator="lessThan">
      <formula>0</formula>
    </cfRule>
  </conditionalFormatting>
  <conditionalFormatting sqref="P367">
    <cfRule type="cellIs" dxfId="212" priority="218" operator="lessThan">
      <formula>0</formula>
    </cfRule>
  </conditionalFormatting>
  <conditionalFormatting sqref="P373">
    <cfRule type="cellIs" dxfId="211" priority="217" operator="lessThan">
      <formula>0</formula>
    </cfRule>
  </conditionalFormatting>
  <conditionalFormatting sqref="P373">
    <cfRule type="cellIs" dxfId="210" priority="216" operator="lessThan">
      <formula>0</formula>
    </cfRule>
  </conditionalFormatting>
  <conditionalFormatting sqref="P379">
    <cfRule type="cellIs" dxfId="209" priority="215" operator="lessThan">
      <formula>0</formula>
    </cfRule>
  </conditionalFormatting>
  <conditionalFormatting sqref="P379">
    <cfRule type="cellIs" dxfId="208" priority="214" operator="lessThan">
      <formula>0</formula>
    </cfRule>
  </conditionalFormatting>
  <conditionalFormatting sqref="P385">
    <cfRule type="cellIs" dxfId="207" priority="213" operator="lessThan">
      <formula>0</formula>
    </cfRule>
  </conditionalFormatting>
  <conditionalFormatting sqref="P385">
    <cfRule type="cellIs" dxfId="206" priority="212" operator="lessThan">
      <formula>0</formula>
    </cfRule>
  </conditionalFormatting>
  <conditionalFormatting sqref="P391">
    <cfRule type="cellIs" dxfId="205" priority="211" operator="lessThan">
      <formula>0</formula>
    </cfRule>
  </conditionalFormatting>
  <conditionalFormatting sqref="P391">
    <cfRule type="cellIs" dxfId="204" priority="210" operator="lessThan">
      <formula>0</formula>
    </cfRule>
  </conditionalFormatting>
  <conditionalFormatting sqref="P397">
    <cfRule type="cellIs" dxfId="203" priority="209" operator="lessThan">
      <formula>0</formula>
    </cfRule>
  </conditionalFormatting>
  <conditionalFormatting sqref="P397">
    <cfRule type="cellIs" dxfId="202" priority="208" operator="lessThan">
      <formula>0</formula>
    </cfRule>
  </conditionalFormatting>
  <conditionalFormatting sqref="P405">
    <cfRule type="cellIs" dxfId="201" priority="207" operator="lessThan">
      <formula>0</formula>
    </cfRule>
  </conditionalFormatting>
  <conditionalFormatting sqref="P405">
    <cfRule type="cellIs" dxfId="200" priority="205" operator="lessThan">
      <formula>0</formula>
    </cfRule>
  </conditionalFormatting>
  <conditionalFormatting sqref="P405">
    <cfRule type="cellIs" dxfId="199" priority="204" operator="lessThan">
      <formula>0</formula>
    </cfRule>
  </conditionalFormatting>
  <conditionalFormatting sqref="P405">
    <cfRule type="cellIs" dxfId="198" priority="203" operator="lessThan">
      <formula>0</formula>
    </cfRule>
  </conditionalFormatting>
  <conditionalFormatting sqref="P405">
    <cfRule type="cellIs" dxfId="197" priority="202" operator="lessThan">
      <formula>0</formula>
    </cfRule>
  </conditionalFormatting>
  <conditionalFormatting sqref="P405">
    <cfRule type="cellIs" dxfId="196" priority="201" operator="lessThan">
      <formula>0</formula>
    </cfRule>
  </conditionalFormatting>
  <conditionalFormatting sqref="P405">
    <cfRule type="cellIs" dxfId="195" priority="200" operator="lessThan">
      <formula>0</formula>
    </cfRule>
  </conditionalFormatting>
  <conditionalFormatting sqref="P408">
    <cfRule type="cellIs" dxfId="194" priority="199" operator="lessThan">
      <formula>0</formula>
    </cfRule>
  </conditionalFormatting>
  <conditionalFormatting sqref="P409">
    <cfRule type="cellIs" dxfId="193" priority="198" operator="lessThan">
      <formula>0</formula>
    </cfRule>
  </conditionalFormatting>
  <conditionalFormatting sqref="P409">
    <cfRule type="cellIs" dxfId="192" priority="197" operator="lessThan">
      <formula>0</formula>
    </cfRule>
  </conditionalFormatting>
  <conditionalFormatting sqref="P411">
    <cfRule type="cellIs" dxfId="191" priority="196" operator="lessThan">
      <formula>0</formula>
    </cfRule>
  </conditionalFormatting>
  <conditionalFormatting sqref="P411">
    <cfRule type="cellIs" dxfId="190" priority="195" operator="lessThan">
      <formula>0</formula>
    </cfRule>
  </conditionalFormatting>
  <conditionalFormatting sqref="P411">
    <cfRule type="cellIs" dxfId="189" priority="194" operator="lessThan">
      <formula>0</formula>
    </cfRule>
  </conditionalFormatting>
  <conditionalFormatting sqref="P411">
    <cfRule type="cellIs" dxfId="188" priority="193" operator="lessThan">
      <formula>0</formula>
    </cfRule>
  </conditionalFormatting>
  <conditionalFormatting sqref="P411">
    <cfRule type="cellIs" dxfId="187" priority="192" operator="lessThan">
      <formula>0</formula>
    </cfRule>
  </conditionalFormatting>
  <conditionalFormatting sqref="P411">
    <cfRule type="cellIs" dxfId="186" priority="191" operator="lessThan">
      <formula>0</formula>
    </cfRule>
  </conditionalFormatting>
  <conditionalFormatting sqref="P411">
    <cfRule type="cellIs" dxfId="185" priority="190" operator="lessThan">
      <formula>0</formula>
    </cfRule>
  </conditionalFormatting>
  <conditionalFormatting sqref="P411">
    <cfRule type="cellIs" dxfId="184" priority="189" operator="lessThan">
      <formula>0</formula>
    </cfRule>
  </conditionalFormatting>
  <conditionalFormatting sqref="P414">
    <cfRule type="cellIs" dxfId="183" priority="188" operator="lessThan">
      <formula>0</formula>
    </cfRule>
  </conditionalFormatting>
  <conditionalFormatting sqref="P415">
    <cfRule type="cellIs" dxfId="182" priority="187" operator="lessThan">
      <formula>0</formula>
    </cfRule>
  </conditionalFormatting>
  <conditionalFormatting sqref="P415">
    <cfRule type="cellIs" dxfId="181" priority="186" operator="lessThan">
      <formula>0</formula>
    </cfRule>
  </conditionalFormatting>
  <conditionalFormatting sqref="P417">
    <cfRule type="cellIs" dxfId="180" priority="185" operator="lessThan">
      <formula>0</formula>
    </cfRule>
  </conditionalFormatting>
  <conditionalFormatting sqref="P417">
    <cfRule type="cellIs" dxfId="179" priority="184" operator="lessThan">
      <formula>0</formula>
    </cfRule>
  </conditionalFormatting>
  <conditionalFormatting sqref="P417">
    <cfRule type="cellIs" dxfId="178" priority="183" operator="lessThan">
      <formula>0</formula>
    </cfRule>
  </conditionalFormatting>
  <conditionalFormatting sqref="P417">
    <cfRule type="cellIs" dxfId="177" priority="182" operator="lessThan">
      <formula>0</formula>
    </cfRule>
  </conditionalFormatting>
  <conditionalFormatting sqref="P417">
    <cfRule type="cellIs" dxfId="176" priority="181" operator="lessThan">
      <formula>0</formula>
    </cfRule>
  </conditionalFormatting>
  <conditionalFormatting sqref="P417">
    <cfRule type="cellIs" dxfId="175" priority="180" operator="lessThan">
      <formula>0</formula>
    </cfRule>
  </conditionalFormatting>
  <conditionalFormatting sqref="P417">
    <cfRule type="cellIs" dxfId="174" priority="179" operator="lessThan">
      <formula>0</formula>
    </cfRule>
  </conditionalFormatting>
  <conditionalFormatting sqref="P417">
    <cfRule type="cellIs" dxfId="173" priority="178" operator="lessThan">
      <formula>0</formula>
    </cfRule>
  </conditionalFormatting>
  <conditionalFormatting sqref="P420">
    <cfRule type="cellIs" dxfId="172" priority="177" operator="lessThan">
      <formula>0</formula>
    </cfRule>
  </conditionalFormatting>
  <conditionalFormatting sqref="P421">
    <cfRule type="cellIs" dxfId="171" priority="176" operator="lessThan">
      <formula>0</formula>
    </cfRule>
  </conditionalFormatting>
  <conditionalFormatting sqref="P421">
    <cfRule type="cellIs" dxfId="170" priority="175" operator="lessThan">
      <formula>0</formula>
    </cfRule>
  </conditionalFormatting>
  <conditionalFormatting sqref="P423">
    <cfRule type="cellIs" dxfId="169" priority="174" operator="lessThan">
      <formula>0</formula>
    </cfRule>
  </conditionalFormatting>
  <conditionalFormatting sqref="P423">
    <cfRule type="cellIs" dxfId="168" priority="173" operator="lessThan">
      <formula>0</formula>
    </cfRule>
  </conditionalFormatting>
  <conditionalFormatting sqref="P423">
    <cfRule type="cellIs" dxfId="167" priority="172" operator="lessThan">
      <formula>0</formula>
    </cfRule>
  </conditionalFormatting>
  <conditionalFormatting sqref="P423">
    <cfRule type="cellIs" dxfId="166" priority="171" operator="lessThan">
      <formula>0</formula>
    </cfRule>
  </conditionalFormatting>
  <conditionalFormatting sqref="P423">
    <cfRule type="cellIs" dxfId="165" priority="170" operator="lessThan">
      <formula>0</formula>
    </cfRule>
  </conditionalFormatting>
  <conditionalFormatting sqref="P423">
    <cfRule type="cellIs" dxfId="164" priority="169" operator="lessThan">
      <formula>0</formula>
    </cfRule>
  </conditionalFormatting>
  <conditionalFormatting sqref="P423">
    <cfRule type="cellIs" dxfId="163" priority="168" operator="lessThan">
      <formula>0</formula>
    </cfRule>
  </conditionalFormatting>
  <conditionalFormatting sqref="P423">
    <cfRule type="cellIs" dxfId="162" priority="167" operator="lessThan">
      <formula>0</formula>
    </cfRule>
  </conditionalFormatting>
  <conditionalFormatting sqref="P426">
    <cfRule type="cellIs" dxfId="161" priority="166" operator="lessThan">
      <formula>0</formula>
    </cfRule>
  </conditionalFormatting>
  <conditionalFormatting sqref="P427">
    <cfRule type="cellIs" dxfId="160" priority="165" operator="lessThan">
      <formula>0</formula>
    </cfRule>
  </conditionalFormatting>
  <conditionalFormatting sqref="P427">
    <cfRule type="cellIs" dxfId="159" priority="164" operator="lessThan">
      <formula>0</formula>
    </cfRule>
  </conditionalFormatting>
  <conditionalFormatting sqref="P429">
    <cfRule type="cellIs" dxfId="158" priority="163" operator="lessThan">
      <formula>0</formula>
    </cfRule>
  </conditionalFormatting>
  <conditionalFormatting sqref="P429">
    <cfRule type="cellIs" dxfId="157" priority="162" operator="lessThan">
      <formula>0</formula>
    </cfRule>
  </conditionalFormatting>
  <conditionalFormatting sqref="P429">
    <cfRule type="cellIs" dxfId="156" priority="161" operator="lessThan">
      <formula>0</formula>
    </cfRule>
  </conditionalFormatting>
  <conditionalFormatting sqref="P429">
    <cfRule type="cellIs" dxfId="155" priority="160" operator="lessThan">
      <formula>0</formula>
    </cfRule>
  </conditionalFormatting>
  <conditionalFormatting sqref="P429">
    <cfRule type="cellIs" dxfId="154" priority="159" operator="lessThan">
      <formula>0</formula>
    </cfRule>
  </conditionalFormatting>
  <conditionalFormatting sqref="P429">
    <cfRule type="cellIs" dxfId="153" priority="158" operator="lessThan">
      <formula>0</formula>
    </cfRule>
  </conditionalFormatting>
  <conditionalFormatting sqref="P429">
    <cfRule type="cellIs" dxfId="152" priority="157" operator="lessThan">
      <formula>0</formula>
    </cfRule>
  </conditionalFormatting>
  <conditionalFormatting sqref="P429">
    <cfRule type="cellIs" dxfId="151" priority="156" operator="lessThan">
      <formula>0</formula>
    </cfRule>
  </conditionalFormatting>
  <conditionalFormatting sqref="P432">
    <cfRule type="cellIs" dxfId="150" priority="155" operator="lessThan">
      <formula>0</formula>
    </cfRule>
  </conditionalFormatting>
  <conditionalFormatting sqref="P435">
    <cfRule type="cellIs" dxfId="149" priority="154" operator="lessThan">
      <formula>0</formula>
    </cfRule>
  </conditionalFormatting>
  <conditionalFormatting sqref="P435">
    <cfRule type="cellIs" dxfId="148" priority="153" operator="lessThan">
      <formula>0</formula>
    </cfRule>
  </conditionalFormatting>
  <conditionalFormatting sqref="P435">
    <cfRule type="cellIs" dxfId="147" priority="152" operator="lessThan">
      <formula>0</formula>
    </cfRule>
  </conditionalFormatting>
  <conditionalFormatting sqref="P435">
    <cfRule type="cellIs" dxfId="146" priority="151" operator="lessThan">
      <formula>0</formula>
    </cfRule>
  </conditionalFormatting>
  <conditionalFormatting sqref="P435">
    <cfRule type="cellIs" dxfId="145" priority="150" operator="lessThan">
      <formula>0</formula>
    </cfRule>
  </conditionalFormatting>
  <conditionalFormatting sqref="P435">
    <cfRule type="cellIs" dxfId="144" priority="149" operator="lessThan">
      <formula>0</formula>
    </cfRule>
  </conditionalFormatting>
  <conditionalFormatting sqref="P435">
    <cfRule type="cellIs" dxfId="143" priority="148" operator="lessThan">
      <formula>0</formula>
    </cfRule>
  </conditionalFormatting>
  <conditionalFormatting sqref="P435">
    <cfRule type="cellIs" dxfId="142" priority="147" operator="lessThan">
      <formula>0</formula>
    </cfRule>
  </conditionalFormatting>
  <conditionalFormatting sqref="P438">
    <cfRule type="cellIs" dxfId="141" priority="146" operator="lessThan">
      <formula>0</formula>
    </cfRule>
  </conditionalFormatting>
  <conditionalFormatting sqref="P439">
    <cfRule type="cellIs" dxfId="140" priority="145" operator="lessThan">
      <formula>0</formula>
    </cfRule>
  </conditionalFormatting>
  <conditionalFormatting sqref="P439">
    <cfRule type="cellIs" dxfId="139" priority="144" operator="lessThan">
      <formula>0</formula>
    </cfRule>
  </conditionalFormatting>
  <conditionalFormatting sqref="P441">
    <cfRule type="cellIs" dxfId="138" priority="143" operator="lessThan">
      <formula>0</formula>
    </cfRule>
  </conditionalFormatting>
  <conditionalFormatting sqref="P441">
    <cfRule type="cellIs" dxfId="137" priority="142" operator="lessThan">
      <formula>0</formula>
    </cfRule>
  </conditionalFormatting>
  <conditionalFormatting sqref="P441">
    <cfRule type="cellIs" dxfId="136" priority="141" operator="lessThan">
      <formula>0</formula>
    </cfRule>
  </conditionalFormatting>
  <conditionalFormatting sqref="P441">
    <cfRule type="cellIs" dxfId="135" priority="140" operator="lessThan">
      <formula>0</formula>
    </cfRule>
  </conditionalFormatting>
  <conditionalFormatting sqref="P441">
    <cfRule type="cellIs" dxfId="134" priority="139" operator="lessThan">
      <formula>0</formula>
    </cfRule>
  </conditionalFormatting>
  <conditionalFormatting sqref="P441">
    <cfRule type="cellIs" dxfId="133" priority="138" operator="lessThan">
      <formula>0</formula>
    </cfRule>
  </conditionalFormatting>
  <conditionalFormatting sqref="P441">
    <cfRule type="cellIs" dxfId="132" priority="137" operator="lessThan">
      <formula>0</formula>
    </cfRule>
  </conditionalFormatting>
  <conditionalFormatting sqref="P441">
    <cfRule type="cellIs" dxfId="131" priority="136" operator="lessThan">
      <formula>0</formula>
    </cfRule>
  </conditionalFormatting>
  <conditionalFormatting sqref="P444">
    <cfRule type="cellIs" dxfId="130" priority="135" operator="lessThan">
      <formula>0</formula>
    </cfRule>
  </conditionalFormatting>
  <conditionalFormatting sqref="P445">
    <cfRule type="cellIs" dxfId="129" priority="134" operator="lessThan">
      <formula>0</formula>
    </cfRule>
  </conditionalFormatting>
  <conditionalFormatting sqref="P445">
    <cfRule type="cellIs" dxfId="128" priority="133" operator="lessThan">
      <formula>0</formula>
    </cfRule>
  </conditionalFormatting>
  <conditionalFormatting sqref="P448">
    <cfRule type="cellIs" dxfId="127" priority="132" operator="lessThan">
      <formula>0</formula>
    </cfRule>
  </conditionalFormatting>
  <conditionalFormatting sqref="P448">
    <cfRule type="cellIs" dxfId="126" priority="131" operator="lessThan">
      <formula>0</formula>
    </cfRule>
  </conditionalFormatting>
  <conditionalFormatting sqref="P448">
    <cfRule type="cellIs" dxfId="125" priority="130" operator="lessThan">
      <formula>0</formula>
    </cfRule>
  </conditionalFormatting>
  <conditionalFormatting sqref="P448">
    <cfRule type="cellIs" dxfId="124" priority="129" operator="lessThan">
      <formula>0</formula>
    </cfRule>
  </conditionalFormatting>
  <conditionalFormatting sqref="P448">
    <cfRule type="cellIs" dxfId="123" priority="128" operator="lessThan">
      <formula>0</formula>
    </cfRule>
  </conditionalFormatting>
  <conditionalFormatting sqref="P448">
    <cfRule type="cellIs" dxfId="122" priority="127" operator="lessThan">
      <formula>0</formula>
    </cfRule>
  </conditionalFormatting>
  <conditionalFormatting sqref="P448">
    <cfRule type="cellIs" dxfId="121" priority="126" operator="lessThan">
      <formula>0</formula>
    </cfRule>
  </conditionalFormatting>
  <conditionalFormatting sqref="P448">
    <cfRule type="cellIs" dxfId="120" priority="125" operator="lessThan">
      <formula>0</formula>
    </cfRule>
  </conditionalFormatting>
  <conditionalFormatting sqref="P451">
    <cfRule type="cellIs" dxfId="119" priority="124" operator="lessThan">
      <formula>0</formula>
    </cfRule>
  </conditionalFormatting>
  <conditionalFormatting sqref="P452">
    <cfRule type="cellIs" dxfId="118" priority="123" operator="lessThan">
      <formula>0</formula>
    </cfRule>
  </conditionalFormatting>
  <conditionalFormatting sqref="P452">
    <cfRule type="cellIs" dxfId="117" priority="122" operator="lessThan">
      <formula>0</formula>
    </cfRule>
  </conditionalFormatting>
  <conditionalFormatting sqref="P454">
    <cfRule type="cellIs" dxfId="116" priority="121" operator="lessThan">
      <formula>0</formula>
    </cfRule>
  </conditionalFormatting>
  <conditionalFormatting sqref="P454">
    <cfRule type="cellIs" dxfId="115" priority="120" operator="lessThan">
      <formula>0</formula>
    </cfRule>
  </conditionalFormatting>
  <conditionalFormatting sqref="P454">
    <cfRule type="cellIs" dxfId="114" priority="119" operator="lessThan">
      <formula>0</formula>
    </cfRule>
  </conditionalFormatting>
  <conditionalFormatting sqref="P454">
    <cfRule type="cellIs" dxfId="113" priority="118" operator="lessThan">
      <formula>0</formula>
    </cfRule>
  </conditionalFormatting>
  <conditionalFormatting sqref="P454">
    <cfRule type="cellIs" dxfId="112" priority="117" operator="lessThan">
      <formula>0</formula>
    </cfRule>
  </conditionalFormatting>
  <conditionalFormatting sqref="P454">
    <cfRule type="cellIs" dxfId="111" priority="116" operator="lessThan">
      <formula>0</formula>
    </cfRule>
  </conditionalFormatting>
  <conditionalFormatting sqref="P454">
    <cfRule type="cellIs" dxfId="110" priority="115" operator="lessThan">
      <formula>0</formula>
    </cfRule>
  </conditionalFormatting>
  <conditionalFormatting sqref="P454">
    <cfRule type="cellIs" dxfId="109" priority="114" operator="lessThan">
      <formula>0</formula>
    </cfRule>
  </conditionalFormatting>
  <conditionalFormatting sqref="P457">
    <cfRule type="cellIs" dxfId="108" priority="113" operator="lessThan">
      <formula>0</formula>
    </cfRule>
  </conditionalFormatting>
  <conditionalFormatting sqref="P458">
    <cfRule type="cellIs" dxfId="107" priority="112" operator="lessThan">
      <formula>0</formula>
    </cfRule>
  </conditionalFormatting>
  <conditionalFormatting sqref="P458">
    <cfRule type="cellIs" dxfId="106" priority="111" operator="lessThan">
      <formula>0</formula>
    </cfRule>
  </conditionalFormatting>
  <conditionalFormatting sqref="P461:P464">
    <cfRule type="cellIs" dxfId="105" priority="110" operator="lessThan">
      <formula>0</formula>
    </cfRule>
  </conditionalFormatting>
  <conditionalFormatting sqref="P461:P464 P651 P648:P649 P632:P634 P570:P574 P555:P559 P547:P551">
    <cfRule type="expression" dxfId="104" priority="108">
      <formula>P461/N461&gt;1</formula>
    </cfRule>
    <cfRule type="expression" dxfId="103" priority="109">
      <formula>P461/N461&lt;1</formula>
    </cfRule>
  </conditionalFormatting>
  <conditionalFormatting sqref="P552 P560 P575 P589">
    <cfRule type="expression" dxfId="102" priority="106">
      <formula>P552/#REF!&gt;1</formula>
    </cfRule>
    <cfRule type="expression" dxfId="101" priority="107">
      <formula>P552/#REF!&lt;1</formula>
    </cfRule>
  </conditionalFormatting>
  <conditionalFormatting sqref="P512">
    <cfRule type="cellIs" dxfId="100" priority="105" operator="lessThan">
      <formula>0</formula>
    </cfRule>
  </conditionalFormatting>
  <conditionalFormatting sqref="P512">
    <cfRule type="expression" dxfId="99" priority="103">
      <formula>P512/N512&gt;1</formula>
    </cfRule>
    <cfRule type="expression" dxfId="98" priority="104">
      <formula>P512/N512&lt;1</formula>
    </cfRule>
  </conditionalFormatting>
  <conditionalFormatting sqref="P596">
    <cfRule type="cellIs" dxfId="97" priority="102" operator="lessThan">
      <formula>0</formula>
    </cfRule>
  </conditionalFormatting>
  <conditionalFormatting sqref="P600">
    <cfRule type="cellIs" dxfId="96" priority="101" operator="lessThan">
      <formula>0</formula>
    </cfRule>
  </conditionalFormatting>
  <conditionalFormatting sqref="P600">
    <cfRule type="cellIs" dxfId="95" priority="100" operator="lessThan">
      <formula>0</formula>
    </cfRule>
  </conditionalFormatting>
  <conditionalFormatting sqref="P710">
    <cfRule type="cellIs" dxfId="94" priority="99" operator="lessThan">
      <formula>0</formula>
    </cfRule>
  </conditionalFormatting>
  <conditionalFormatting sqref="P654">
    <cfRule type="expression" dxfId="93" priority="86">
      <formula>P654/N654&gt;1</formula>
    </cfRule>
    <cfRule type="expression" dxfId="92" priority="87">
      <formula>P654/N654&lt;1</formula>
    </cfRule>
  </conditionalFormatting>
  <conditionalFormatting sqref="P507:P510">
    <cfRule type="cellIs" dxfId="91" priority="98" operator="lessThan">
      <formula>0</formula>
    </cfRule>
  </conditionalFormatting>
  <conditionalFormatting sqref="P507:P510">
    <cfRule type="expression" dxfId="90" priority="96">
      <formula>P507/N507&gt;1</formula>
    </cfRule>
    <cfRule type="expression" dxfId="89" priority="97">
      <formula>P507/N507&lt;1</formula>
    </cfRule>
  </conditionalFormatting>
  <conditionalFormatting sqref="P588 P574 P559 P551">
    <cfRule type="cellIs" dxfId="88" priority="95" operator="lessThan">
      <formula>0</formula>
    </cfRule>
  </conditionalFormatting>
  <conditionalFormatting sqref="P584:P587 P570:P573 P555:P558 P547:P550">
    <cfRule type="cellIs" dxfId="87" priority="94" operator="lessThan">
      <formula>0</formula>
    </cfRule>
  </conditionalFormatting>
  <conditionalFormatting sqref="P584:P587">
    <cfRule type="expression" dxfId="86" priority="92">
      <formula>P584/N584&gt;1</formula>
    </cfRule>
    <cfRule type="expression" dxfId="85" priority="93">
      <formula>P584/N584&lt;1</formula>
    </cfRule>
  </conditionalFormatting>
  <conditionalFormatting sqref="P588 P574 P559 P551">
    <cfRule type="cellIs" dxfId="84" priority="91" operator="lessThan">
      <formula>0</formula>
    </cfRule>
  </conditionalFormatting>
  <conditionalFormatting sqref="P588">
    <cfRule type="expression" dxfId="83" priority="89">
      <formula>P588/N588&gt;1</formula>
    </cfRule>
    <cfRule type="expression" dxfId="82" priority="90">
      <formula>P588/N588&lt;1</formula>
    </cfRule>
  </conditionalFormatting>
  <conditionalFormatting sqref="P654 P651 P648:P649 P632:P634">
    <cfRule type="cellIs" dxfId="81" priority="88" operator="lessThan">
      <formula>0</formula>
    </cfRule>
  </conditionalFormatting>
  <conditionalFormatting sqref="P504">
    <cfRule type="expression" dxfId="80" priority="283">
      <formula>P504/#REF!&gt;1</formula>
    </cfRule>
    <cfRule type="expression" dxfId="79" priority="284">
      <formula>P504/#REF!&lt;1</formula>
    </cfRule>
  </conditionalFormatting>
  <conditionalFormatting sqref="P465">
    <cfRule type="cellIs" dxfId="78" priority="85" operator="lessThan">
      <formula>0</formula>
    </cfRule>
  </conditionalFormatting>
  <conditionalFormatting sqref="P465">
    <cfRule type="expression" dxfId="77" priority="83">
      <formula>P465/N465&gt;1</formula>
    </cfRule>
    <cfRule type="expression" dxfId="76" priority="84">
      <formula>P465/N465&lt;1</formula>
    </cfRule>
  </conditionalFormatting>
  <conditionalFormatting sqref="P511">
    <cfRule type="cellIs" dxfId="75" priority="82" operator="lessThan">
      <formula>0</formula>
    </cfRule>
  </conditionalFormatting>
  <conditionalFormatting sqref="P511">
    <cfRule type="expression" dxfId="74" priority="80">
      <formula>P511/N511&gt;1</formula>
    </cfRule>
    <cfRule type="expression" dxfId="73" priority="81">
      <formula>P511/N511&lt;1</formula>
    </cfRule>
  </conditionalFormatting>
  <conditionalFormatting sqref="P568">
    <cfRule type="cellIs" dxfId="72" priority="70" operator="lessThan">
      <formula>0</formula>
    </cfRule>
  </conditionalFormatting>
  <conditionalFormatting sqref="P603">
    <cfRule type="expression" dxfId="71" priority="44">
      <formula>P603/N603&gt;1</formula>
    </cfRule>
    <cfRule type="expression" dxfId="70" priority="45">
      <formula>P603/N603&lt;1</formula>
    </cfRule>
  </conditionalFormatting>
  <conditionalFormatting sqref="P552">
    <cfRule type="cellIs" dxfId="69" priority="67" operator="lessThan">
      <formula>0</formula>
    </cfRule>
  </conditionalFormatting>
  <conditionalFormatting sqref="P552">
    <cfRule type="expression" dxfId="68" priority="65">
      <formula>P552/N552&gt;1</formula>
    </cfRule>
    <cfRule type="expression" dxfId="67" priority="66">
      <formula>P552/N552&lt;1</formula>
    </cfRule>
  </conditionalFormatting>
  <conditionalFormatting sqref="P560">
    <cfRule type="cellIs" dxfId="66" priority="64" operator="lessThan">
      <formula>0</formula>
    </cfRule>
  </conditionalFormatting>
  <conditionalFormatting sqref="P560">
    <cfRule type="expression" dxfId="65" priority="62">
      <formula>P560/N560&gt;1</formula>
    </cfRule>
    <cfRule type="expression" dxfId="64" priority="63">
      <formula>P560/N560&lt;1</formula>
    </cfRule>
  </conditionalFormatting>
  <conditionalFormatting sqref="P575">
    <cfRule type="cellIs" dxfId="63" priority="61" operator="lessThan">
      <formula>0</formula>
    </cfRule>
  </conditionalFormatting>
  <conditionalFormatting sqref="P575">
    <cfRule type="expression" dxfId="62" priority="59">
      <formula>P575/N575&gt;1</formula>
    </cfRule>
    <cfRule type="expression" dxfId="61" priority="60">
      <formula>P575/N575&lt;1</formula>
    </cfRule>
  </conditionalFormatting>
  <conditionalFormatting sqref="P589">
    <cfRule type="cellIs" dxfId="60" priority="58" operator="lessThan">
      <formula>0</formula>
    </cfRule>
  </conditionalFormatting>
  <conditionalFormatting sqref="P589">
    <cfRule type="expression" dxfId="59" priority="56">
      <formula>P589/N589&gt;1</formula>
    </cfRule>
    <cfRule type="expression" dxfId="58" priority="57">
      <formula>P589/N589&lt;1</formula>
    </cfRule>
  </conditionalFormatting>
  <conditionalFormatting sqref="P521">
    <cfRule type="cellIs" dxfId="57" priority="79" operator="lessThan">
      <formula>0</formula>
    </cfRule>
  </conditionalFormatting>
  <conditionalFormatting sqref="P521">
    <cfRule type="expression" dxfId="56" priority="77">
      <formula>P521/N521&gt;1</formula>
    </cfRule>
    <cfRule type="expression" dxfId="55" priority="78">
      <formula>P521/N521&lt;1</formula>
    </cfRule>
  </conditionalFormatting>
  <conditionalFormatting sqref="P529">
    <cfRule type="cellIs" dxfId="54" priority="76" operator="lessThan">
      <formula>0</formula>
    </cfRule>
  </conditionalFormatting>
  <conditionalFormatting sqref="P529">
    <cfRule type="expression" dxfId="53" priority="74">
      <formula>P529/N529&gt;1</formula>
    </cfRule>
    <cfRule type="expression" dxfId="52" priority="75">
      <formula>P529/N529&lt;1</formula>
    </cfRule>
  </conditionalFormatting>
  <conditionalFormatting sqref="P582">
    <cfRule type="expression" dxfId="51" priority="53">
      <formula>P582/N582&gt;1</formula>
    </cfRule>
    <cfRule type="expression" dxfId="50" priority="54">
      <formula>P582/N582&lt;1</formula>
    </cfRule>
  </conditionalFormatting>
  <conditionalFormatting sqref="P537">
    <cfRule type="cellIs" dxfId="49" priority="73" operator="lessThan">
      <formula>0</formula>
    </cfRule>
  </conditionalFormatting>
  <conditionalFormatting sqref="P537">
    <cfRule type="expression" dxfId="48" priority="71">
      <formula>P537/N537&gt;1</formula>
    </cfRule>
    <cfRule type="expression" dxfId="47" priority="72">
      <formula>P537/N537&lt;1</formula>
    </cfRule>
  </conditionalFormatting>
  <conditionalFormatting sqref="P642:P645 P636:P637">
    <cfRule type="cellIs" dxfId="46" priority="52" operator="lessThan">
      <formula>0</formula>
    </cfRule>
  </conditionalFormatting>
  <conditionalFormatting sqref="P568">
    <cfRule type="expression" dxfId="45" priority="68">
      <formula>P568/N568&gt;1</formula>
    </cfRule>
    <cfRule type="expression" dxfId="44" priority="69">
      <formula>P568/N568&lt;1</formula>
    </cfRule>
  </conditionalFormatting>
  <conditionalFormatting sqref="P597">
    <cfRule type="cellIs" dxfId="43" priority="51" operator="lessThan">
      <formula>0</formula>
    </cfRule>
  </conditionalFormatting>
  <conditionalFormatting sqref="P608">
    <cfRule type="expression" dxfId="42" priority="39">
      <formula>P608/N608&gt;1</formula>
    </cfRule>
    <cfRule type="expression" dxfId="41" priority="40">
      <formula>P608/N608&lt;1</formula>
    </cfRule>
  </conditionalFormatting>
  <conditionalFormatting sqref="P582">
    <cfRule type="cellIs" dxfId="40" priority="55" operator="lessThan">
      <formula>0</formula>
    </cfRule>
  </conditionalFormatting>
  <conditionalFormatting sqref="P597">
    <cfRule type="expression" dxfId="39" priority="49">
      <formula>P597/N597&gt;1</formula>
    </cfRule>
    <cfRule type="expression" dxfId="38" priority="50">
      <formula>P597/N597&lt;1</formula>
    </cfRule>
  </conditionalFormatting>
  <conditionalFormatting sqref="P676:P679">
    <cfRule type="cellIs" dxfId="37" priority="38" operator="lessThan">
      <formula>0</formula>
    </cfRule>
  </conditionalFormatting>
  <conditionalFormatting sqref="P678">
    <cfRule type="cellIs" dxfId="36" priority="37" operator="lessThan">
      <formula>0</formula>
    </cfRule>
  </conditionalFormatting>
  <conditionalFormatting sqref="P680:P683">
    <cfRule type="cellIs" dxfId="35" priority="36" operator="lessThan">
      <formula>0</formula>
    </cfRule>
  </conditionalFormatting>
  <conditionalFormatting sqref="P682">
    <cfRule type="cellIs" dxfId="34" priority="35" operator="lessThan">
      <formula>0</formula>
    </cfRule>
  </conditionalFormatting>
  <conditionalFormatting sqref="P684:P687">
    <cfRule type="cellIs" dxfId="33" priority="34" operator="lessThan">
      <formula>0</formula>
    </cfRule>
  </conditionalFormatting>
  <conditionalFormatting sqref="P686">
    <cfRule type="cellIs" dxfId="32" priority="33" operator="lessThan">
      <formula>0</formula>
    </cfRule>
  </conditionalFormatting>
  <conditionalFormatting sqref="P688:P691">
    <cfRule type="cellIs" dxfId="31" priority="32" operator="lessThan">
      <formula>0</formula>
    </cfRule>
  </conditionalFormatting>
  <conditionalFormatting sqref="P690">
    <cfRule type="cellIs" dxfId="30" priority="31" operator="lessThan">
      <formula>0</formula>
    </cfRule>
  </conditionalFormatting>
  <conditionalFormatting sqref="P692:P693 P695">
    <cfRule type="cellIs" dxfId="29" priority="30" operator="lessThan">
      <formula>0</formula>
    </cfRule>
  </conditionalFormatting>
  <conditionalFormatting sqref="P696:P699">
    <cfRule type="cellIs" dxfId="28" priority="29" operator="lessThan">
      <formula>0</formula>
    </cfRule>
  </conditionalFormatting>
  <conditionalFormatting sqref="P698">
    <cfRule type="cellIs" dxfId="27" priority="28" operator="lessThan">
      <formula>0</formula>
    </cfRule>
  </conditionalFormatting>
  <conditionalFormatting sqref="P700:P703">
    <cfRule type="cellIs" dxfId="26" priority="27" operator="lessThan">
      <formula>0</formula>
    </cfRule>
  </conditionalFormatting>
  <conditionalFormatting sqref="P702">
    <cfRule type="cellIs" dxfId="25" priority="26" operator="lessThan">
      <formula>0</formula>
    </cfRule>
  </conditionalFormatting>
  <conditionalFormatting sqref="P704:P707">
    <cfRule type="cellIs" dxfId="24" priority="25" operator="lessThan">
      <formula>0</formula>
    </cfRule>
  </conditionalFormatting>
  <conditionalFormatting sqref="P706">
    <cfRule type="cellIs" dxfId="23" priority="24" operator="lessThan">
      <formula>0</formula>
    </cfRule>
  </conditionalFormatting>
  <conditionalFormatting sqref="P712:P715">
    <cfRule type="cellIs" dxfId="22" priority="23" operator="lessThan">
      <formula>0</formula>
    </cfRule>
  </conditionalFormatting>
  <conditionalFormatting sqref="P714">
    <cfRule type="cellIs" dxfId="21" priority="22" operator="lessThan">
      <formula>0</formula>
    </cfRule>
  </conditionalFormatting>
  <conditionalFormatting sqref="P716:P719">
    <cfRule type="cellIs" dxfId="20" priority="21" operator="lessThan">
      <formula>0</formula>
    </cfRule>
  </conditionalFormatting>
  <conditionalFormatting sqref="P718">
    <cfRule type="cellIs" dxfId="19" priority="20" operator="lessThan">
      <formula>0</formula>
    </cfRule>
  </conditionalFormatting>
  <conditionalFormatting sqref="P466">
    <cfRule type="cellIs" dxfId="18" priority="19" operator="lessThan">
      <formula>0</formula>
    </cfRule>
  </conditionalFormatting>
  <conditionalFormatting sqref="P505">
    <cfRule type="cellIs" dxfId="17" priority="18" operator="lessThan">
      <formula>0</formula>
    </cfRule>
  </conditionalFormatting>
  <conditionalFormatting sqref="P513">
    <cfRule type="cellIs" dxfId="16" priority="17" operator="lessThan">
      <formula>0</formula>
    </cfRule>
  </conditionalFormatting>
  <conditionalFormatting sqref="P522">
    <cfRule type="cellIs" dxfId="15" priority="16" operator="lessThan">
      <formula>0</formula>
    </cfRule>
  </conditionalFormatting>
  <conditionalFormatting sqref="P530">
    <cfRule type="cellIs" dxfId="14" priority="15" operator="lessThan">
      <formula>0</formula>
    </cfRule>
  </conditionalFormatting>
  <conditionalFormatting sqref="P538">
    <cfRule type="cellIs" dxfId="13" priority="14" operator="lessThan">
      <formula>0</formula>
    </cfRule>
  </conditionalFormatting>
  <conditionalFormatting sqref="P553">
    <cfRule type="cellIs" dxfId="12" priority="13" operator="lessThan">
      <formula>0</formula>
    </cfRule>
  </conditionalFormatting>
  <conditionalFormatting sqref="P561">
    <cfRule type="cellIs" dxfId="11" priority="12" operator="lessThan">
      <formula>0</formula>
    </cfRule>
  </conditionalFormatting>
  <conditionalFormatting sqref="P590">
    <cfRule type="cellIs" dxfId="10" priority="11" operator="lessThan">
      <formula>0</formula>
    </cfRule>
  </conditionalFormatting>
  <conditionalFormatting sqref="P492:P496">
    <cfRule type="cellIs" dxfId="9" priority="10" operator="lessThan">
      <formula>0</formula>
    </cfRule>
  </conditionalFormatting>
  <conditionalFormatting sqref="P492:P496">
    <cfRule type="expression" dxfId="8" priority="8">
      <formula>P492/N492&gt;1</formula>
    </cfRule>
    <cfRule type="expression" dxfId="7" priority="9">
      <formula>P492/N492&lt;1</formula>
    </cfRule>
  </conditionalFormatting>
  <conditionalFormatting sqref="P720:P723">
    <cfRule type="cellIs" dxfId="6" priority="7" operator="lessThan">
      <formula>0</formula>
    </cfRule>
  </conditionalFormatting>
  <conditionalFormatting sqref="P722">
    <cfRule type="cellIs" dxfId="5" priority="6" operator="lessThan">
      <formula>0</formula>
    </cfRule>
  </conditionalFormatting>
  <conditionalFormatting sqref="P639:P640">
    <cfRule type="expression" dxfId="4" priority="4">
      <formula>P639/N639&gt;1</formula>
    </cfRule>
    <cfRule type="expression" dxfId="3" priority="5">
      <formula>P639/N639&lt;1</formula>
    </cfRule>
  </conditionalFormatting>
  <conditionalFormatting sqref="P639:P640">
    <cfRule type="cellIs" dxfId="2" priority="3" operator="lessThan">
      <formula>0</formula>
    </cfRule>
  </conditionalFormatting>
  <conditionalFormatting sqref="P357:P360">
    <cfRule type="cellIs" dxfId="1" priority="2" operator="lessThan">
      <formula>0</formula>
    </cfRule>
  </conditionalFormatting>
  <conditionalFormatting sqref="P661">
    <cfRule type="cellIs" dxfId="0" priority="1" operator="lessThan">
      <formula>0</formula>
    </cfRule>
  </conditionalFormatting>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CPALL update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2023-05-28T09:18:54Z</dcterms:created>
  <dcterms:modified xsi:type="dcterms:W3CDTF">2023-05-28T09:22:25Z</dcterms:modified>
</cp:coreProperties>
</file>