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nana Investment\งบการเงินหุ้นรายตัว\ICHI\"/>
    </mc:Choice>
  </mc:AlternateContent>
  <bookViews>
    <workbookView xWindow="0" yWindow="0" windowWidth="20160" windowHeight="9844"/>
  </bookViews>
  <sheets>
    <sheet name="ICHI" sheetId="3" r:id="rId1"/>
    <sheet name="Sheet2" sheetId="2" r:id="rId2"/>
    <sheet name="OPPday Q2-2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70" i="3" l="1"/>
  <c r="Z670" i="3"/>
  <c r="Y662" i="3"/>
  <c r="AA659" i="3"/>
  <c r="Z659" i="3"/>
  <c r="Y654" i="3"/>
  <c r="D19" i="1"/>
  <c r="R596" i="3" l="1"/>
  <c r="M596" i="3" l="1"/>
  <c r="C23" i="1" l="1"/>
  <c r="J652" i="3" l="1"/>
  <c r="K652" i="3"/>
  <c r="L652" i="3"/>
  <c r="Q358" i="3"/>
  <c r="Q359" i="3"/>
  <c r="Q360" i="3"/>
  <c r="Q357" i="3"/>
  <c r="Q353" i="3"/>
  <c r="Q354" i="3"/>
  <c r="Q365" i="3"/>
  <c r="Q364" i="3"/>
  <c r="N721" i="3" l="1"/>
  <c r="P720" i="3"/>
  <c r="P721" i="3" s="1"/>
  <c r="O720" i="3"/>
  <c r="O721" i="3" s="1"/>
  <c r="O722" i="3" s="1"/>
  <c r="M717" i="3"/>
  <c r="O716" i="3"/>
  <c r="O717" i="3" s="1"/>
  <c r="N716" i="3"/>
  <c r="N717" i="3" s="1"/>
  <c r="L713" i="3"/>
  <c r="M712" i="3"/>
  <c r="O712" i="3" s="1"/>
  <c r="O713" i="3" s="1"/>
  <c r="O714" i="3" s="1"/>
  <c r="K709" i="3"/>
  <c r="L708" i="3"/>
  <c r="L709" i="3" s="1"/>
  <c r="J705" i="3"/>
  <c r="K704" i="3"/>
  <c r="L704" i="3" s="1"/>
  <c r="M704" i="3" s="1"/>
  <c r="M705" i="3" s="1"/>
  <c r="I701" i="3"/>
  <c r="J700" i="3"/>
  <c r="K700" i="3" s="1"/>
  <c r="H697" i="3"/>
  <c r="I696" i="3"/>
  <c r="J696" i="3" s="1"/>
  <c r="G693" i="3"/>
  <c r="H692" i="3"/>
  <c r="I692" i="3" s="1"/>
  <c r="I693" i="3" s="1"/>
  <c r="F689" i="3"/>
  <c r="G688" i="3"/>
  <c r="H688" i="3" s="1"/>
  <c r="I688" i="3" s="1"/>
  <c r="I689" i="3" s="1"/>
  <c r="E685" i="3"/>
  <c r="F684" i="3"/>
  <c r="F685" i="3" s="1"/>
  <c r="D681" i="3"/>
  <c r="E680" i="3"/>
  <c r="F680" i="3" s="1"/>
  <c r="F681" i="3" s="1"/>
  <c r="C677" i="3"/>
  <c r="D676" i="3"/>
  <c r="B673" i="3"/>
  <c r="X669" i="3"/>
  <c r="Y669" i="3" s="1"/>
  <c r="W669" i="3"/>
  <c r="V669" i="3"/>
  <c r="C672" i="3"/>
  <c r="C673" i="3" s="1"/>
  <c r="C675" i="3" s="1"/>
  <c r="P669" i="3"/>
  <c r="O669" i="3"/>
  <c r="N669" i="3"/>
  <c r="Z657" i="3"/>
  <c r="AA657" i="3" s="1"/>
  <c r="Q654" i="3"/>
  <c r="P654" i="3"/>
  <c r="O654" i="3"/>
  <c r="V664" i="3" s="1"/>
  <c r="N654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Q652" i="3"/>
  <c r="P652" i="3"/>
  <c r="O652" i="3"/>
  <c r="N652" i="3"/>
  <c r="M652" i="3"/>
  <c r="Q629" i="3"/>
  <c r="P629" i="3"/>
  <c r="O629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Q628" i="3"/>
  <c r="P628" i="3"/>
  <c r="O628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Q627" i="3"/>
  <c r="P627" i="3"/>
  <c r="O627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Q626" i="3"/>
  <c r="P626" i="3"/>
  <c r="O626" i="3"/>
  <c r="N626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Q624" i="3"/>
  <c r="P624" i="3"/>
  <c r="O624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Q623" i="3"/>
  <c r="P623" i="3"/>
  <c r="O623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Q622" i="3"/>
  <c r="P622" i="3"/>
  <c r="O622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Q621" i="3"/>
  <c r="P621" i="3"/>
  <c r="O621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Q619" i="3"/>
  <c r="P619" i="3"/>
  <c r="O619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Q618" i="3"/>
  <c r="P618" i="3"/>
  <c r="O618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Q617" i="3"/>
  <c r="P617" i="3"/>
  <c r="O617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Q616" i="3"/>
  <c r="P616" i="3"/>
  <c r="O616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Q614" i="3"/>
  <c r="P614" i="3"/>
  <c r="O614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Q613" i="3"/>
  <c r="P613" i="3"/>
  <c r="O613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Q612" i="3"/>
  <c r="P612" i="3"/>
  <c r="O612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Q611" i="3"/>
  <c r="P611" i="3"/>
  <c r="O611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Q602" i="3"/>
  <c r="Q608" i="3" s="1"/>
  <c r="P602" i="3"/>
  <c r="P608" i="3" s="1"/>
  <c r="O602" i="3"/>
  <c r="N602" i="3"/>
  <c r="N608" i="3" s="1"/>
  <c r="M602" i="3"/>
  <c r="M608" i="3" s="1"/>
  <c r="L602" i="3"/>
  <c r="L608" i="3" s="1"/>
  <c r="K602" i="3"/>
  <c r="J602" i="3"/>
  <c r="J608" i="3" s="1"/>
  <c r="I602" i="3"/>
  <c r="I608" i="3" s="1"/>
  <c r="H602" i="3"/>
  <c r="H608" i="3" s="1"/>
  <c r="G602" i="3"/>
  <c r="G608" i="3" s="1"/>
  <c r="F602" i="3"/>
  <c r="F608" i="3" s="1"/>
  <c r="E602" i="3"/>
  <c r="E608" i="3" s="1"/>
  <c r="D602" i="3"/>
  <c r="D608" i="3" s="1"/>
  <c r="C602" i="3"/>
  <c r="B602" i="3"/>
  <c r="B608" i="3" s="1"/>
  <c r="Q601" i="3"/>
  <c r="Q607" i="3" s="1"/>
  <c r="P601" i="3"/>
  <c r="P607" i="3" s="1"/>
  <c r="O601" i="3"/>
  <c r="O607" i="3" s="1"/>
  <c r="N601" i="3"/>
  <c r="N607" i="3" s="1"/>
  <c r="M601" i="3"/>
  <c r="M607" i="3" s="1"/>
  <c r="L601" i="3"/>
  <c r="L607" i="3" s="1"/>
  <c r="K601" i="3"/>
  <c r="K607" i="3" s="1"/>
  <c r="J601" i="3"/>
  <c r="J607" i="3" s="1"/>
  <c r="I601" i="3"/>
  <c r="I607" i="3" s="1"/>
  <c r="H601" i="3"/>
  <c r="H607" i="3" s="1"/>
  <c r="G601" i="3"/>
  <c r="G607" i="3" s="1"/>
  <c r="F601" i="3"/>
  <c r="F607" i="3" s="1"/>
  <c r="E601" i="3"/>
  <c r="E607" i="3" s="1"/>
  <c r="D601" i="3"/>
  <c r="D607" i="3" s="1"/>
  <c r="C601" i="3"/>
  <c r="C607" i="3" s="1"/>
  <c r="B601" i="3"/>
  <c r="B607" i="3" s="1"/>
  <c r="Q600" i="3"/>
  <c r="Q606" i="3" s="1"/>
  <c r="P600" i="3"/>
  <c r="P606" i="3" s="1"/>
  <c r="O600" i="3"/>
  <c r="O606" i="3" s="1"/>
  <c r="N600" i="3"/>
  <c r="N606" i="3" s="1"/>
  <c r="M600" i="3"/>
  <c r="M606" i="3" s="1"/>
  <c r="L600" i="3"/>
  <c r="L606" i="3" s="1"/>
  <c r="K600" i="3"/>
  <c r="K606" i="3" s="1"/>
  <c r="J600" i="3"/>
  <c r="J606" i="3" s="1"/>
  <c r="I600" i="3"/>
  <c r="I606" i="3" s="1"/>
  <c r="H600" i="3"/>
  <c r="H606" i="3" s="1"/>
  <c r="G600" i="3"/>
  <c r="G606" i="3" s="1"/>
  <c r="F600" i="3"/>
  <c r="F606" i="3" s="1"/>
  <c r="E600" i="3"/>
  <c r="E606" i="3" s="1"/>
  <c r="D600" i="3"/>
  <c r="D606" i="3" s="1"/>
  <c r="C600" i="3"/>
  <c r="B600" i="3"/>
  <c r="B606" i="3" s="1"/>
  <c r="Q599" i="3"/>
  <c r="Q605" i="3" s="1"/>
  <c r="P599" i="3"/>
  <c r="P605" i="3" s="1"/>
  <c r="O599" i="3"/>
  <c r="O605" i="3" s="1"/>
  <c r="N599" i="3"/>
  <c r="N605" i="3" s="1"/>
  <c r="M599" i="3"/>
  <c r="M605" i="3" s="1"/>
  <c r="L599" i="3"/>
  <c r="L605" i="3" s="1"/>
  <c r="K599" i="3"/>
  <c r="K605" i="3" s="1"/>
  <c r="J599" i="3"/>
  <c r="J605" i="3" s="1"/>
  <c r="I599" i="3"/>
  <c r="I605" i="3" s="1"/>
  <c r="H599" i="3"/>
  <c r="H605" i="3" s="1"/>
  <c r="G599" i="3"/>
  <c r="G605" i="3" s="1"/>
  <c r="F599" i="3"/>
  <c r="F605" i="3" s="1"/>
  <c r="E599" i="3"/>
  <c r="E605" i="3" s="1"/>
  <c r="D599" i="3"/>
  <c r="D605" i="3" s="1"/>
  <c r="C599" i="3"/>
  <c r="C605" i="3" s="1"/>
  <c r="B599" i="3"/>
  <c r="B605" i="3" s="1"/>
  <c r="Q596" i="3"/>
  <c r="P596" i="3"/>
  <c r="V670" i="3" s="1"/>
  <c r="O596" i="3"/>
  <c r="N596" i="3"/>
  <c r="L596" i="3"/>
  <c r="K596" i="3"/>
  <c r="J596" i="3"/>
  <c r="I596" i="3"/>
  <c r="H596" i="3"/>
  <c r="G596" i="3"/>
  <c r="F596" i="3"/>
  <c r="E596" i="3"/>
  <c r="D596" i="3"/>
  <c r="C596" i="3"/>
  <c r="B596" i="3"/>
  <c r="Q595" i="3"/>
  <c r="P595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Q594" i="3"/>
  <c r="P594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Q593" i="3"/>
  <c r="X670" i="3" s="1"/>
  <c r="P593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Q587" i="3"/>
  <c r="P587" i="3"/>
  <c r="O587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Q586" i="3"/>
  <c r="P586" i="3"/>
  <c r="O586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Q585" i="3"/>
  <c r="P585" i="3"/>
  <c r="O585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Q584" i="3"/>
  <c r="P584" i="3"/>
  <c r="O584" i="3"/>
  <c r="N584" i="3"/>
  <c r="M584" i="3"/>
  <c r="M588" i="3" s="1"/>
  <c r="L584" i="3"/>
  <c r="L588" i="3" s="1"/>
  <c r="K584" i="3"/>
  <c r="K588" i="3" s="1"/>
  <c r="J584" i="3"/>
  <c r="J588" i="3" s="1"/>
  <c r="I584" i="3"/>
  <c r="I588" i="3" s="1"/>
  <c r="H584" i="3"/>
  <c r="H588" i="3" s="1"/>
  <c r="G584" i="3"/>
  <c r="G588" i="3" s="1"/>
  <c r="F584" i="3"/>
  <c r="F588" i="3" s="1"/>
  <c r="E584" i="3"/>
  <c r="E588" i="3" s="1"/>
  <c r="D584" i="3"/>
  <c r="D588" i="3" s="1"/>
  <c r="C584" i="3"/>
  <c r="C588" i="3" s="1"/>
  <c r="B584" i="3"/>
  <c r="B588" i="3" s="1"/>
  <c r="Q580" i="3"/>
  <c r="P580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Q579" i="3"/>
  <c r="P579" i="3"/>
  <c r="O579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Q578" i="3"/>
  <c r="P578" i="3"/>
  <c r="O578" i="3"/>
  <c r="N578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Q577" i="3"/>
  <c r="P577" i="3"/>
  <c r="O577" i="3"/>
  <c r="N577" i="3"/>
  <c r="M577" i="3"/>
  <c r="M581" i="3" s="1"/>
  <c r="L577" i="3"/>
  <c r="L581" i="3" s="1"/>
  <c r="K577" i="3"/>
  <c r="K581" i="3" s="1"/>
  <c r="J577" i="3"/>
  <c r="I577" i="3"/>
  <c r="I581" i="3" s="1"/>
  <c r="H577" i="3"/>
  <c r="H581" i="3" s="1"/>
  <c r="G577" i="3"/>
  <c r="G581" i="3" s="1"/>
  <c r="F577" i="3"/>
  <c r="F581" i="3" s="1"/>
  <c r="E577" i="3"/>
  <c r="E581" i="3" s="1"/>
  <c r="D577" i="3"/>
  <c r="D581" i="3" s="1"/>
  <c r="C577" i="3"/>
  <c r="C581" i="3" s="1"/>
  <c r="B577" i="3"/>
  <c r="B581" i="3" s="1"/>
  <c r="Q566" i="3"/>
  <c r="P566" i="3"/>
  <c r="O566" i="3"/>
  <c r="N566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Q565" i="3"/>
  <c r="P565" i="3"/>
  <c r="O565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Q564" i="3"/>
  <c r="P564" i="3"/>
  <c r="O564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Q563" i="3"/>
  <c r="X657" i="3" s="1"/>
  <c r="P563" i="3"/>
  <c r="O563" i="3"/>
  <c r="N563" i="3"/>
  <c r="M563" i="3"/>
  <c r="M567" i="3" s="1"/>
  <c r="L563" i="3"/>
  <c r="L567" i="3" s="1"/>
  <c r="K563" i="3"/>
  <c r="K567" i="3" s="1"/>
  <c r="J563" i="3"/>
  <c r="J567" i="3" s="1"/>
  <c r="I563" i="3"/>
  <c r="I567" i="3" s="1"/>
  <c r="H563" i="3"/>
  <c r="H567" i="3" s="1"/>
  <c r="G563" i="3"/>
  <c r="G567" i="3" s="1"/>
  <c r="F563" i="3"/>
  <c r="F567" i="3" s="1"/>
  <c r="E563" i="3"/>
  <c r="E567" i="3" s="1"/>
  <c r="D563" i="3"/>
  <c r="D567" i="3" s="1"/>
  <c r="C563" i="3"/>
  <c r="C567" i="3" s="1"/>
  <c r="B563" i="3"/>
  <c r="B567" i="3" s="1"/>
  <c r="Q543" i="3"/>
  <c r="Q542" i="3"/>
  <c r="Q535" i="3"/>
  <c r="P535" i="3"/>
  <c r="O535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Q534" i="3"/>
  <c r="P534" i="3"/>
  <c r="O534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Q533" i="3"/>
  <c r="P533" i="3"/>
  <c r="O533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Q532" i="3"/>
  <c r="P532" i="3"/>
  <c r="O532" i="3"/>
  <c r="N532" i="3"/>
  <c r="M532" i="3"/>
  <c r="M536" i="3" s="1"/>
  <c r="L532" i="3"/>
  <c r="L536" i="3" s="1"/>
  <c r="K532" i="3"/>
  <c r="K536" i="3" s="1"/>
  <c r="J532" i="3"/>
  <c r="J536" i="3" s="1"/>
  <c r="I532" i="3"/>
  <c r="I536" i="3" s="1"/>
  <c r="H532" i="3"/>
  <c r="H536" i="3" s="1"/>
  <c r="G532" i="3"/>
  <c r="G536" i="3" s="1"/>
  <c r="F532" i="3"/>
  <c r="F536" i="3" s="1"/>
  <c r="E532" i="3"/>
  <c r="E536" i="3" s="1"/>
  <c r="D532" i="3"/>
  <c r="D536" i="3" s="1"/>
  <c r="C532" i="3"/>
  <c r="C536" i="3" s="1"/>
  <c r="B532" i="3"/>
  <c r="B536" i="3" s="1"/>
  <c r="Q527" i="3"/>
  <c r="P527" i="3"/>
  <c r="O527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Q526" i="3"/>
  <c r="P526" i="3"/>
  <c r="O526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Q525" i="3"/>
  <c r="P525" i="3"/>
  <c r="O525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Q524" i="3"/>
  <c r="P524" i="3"/>
  <c r="O524" i="3"/>
  <c r="N524" i="3"/>
  <c r="M524" i="3"/>
  <c r="M528" i="3" s="1"/>
  <c r="L524" i="3"/>
  <c r="L528" i="3" s="1"/>
  <c r="K524" i="3"/>
  <c r="K528" i="3" s="1"/>
  <c r="J524" i="3"/>
  <c r="J528" i="3" s="1"/>
  <c r="I524" i="3"/>
  <c r="I528" i="3" s="1"/>
  <c r="H524" i="3"/>
  <c r="H528" i="3" s="1"/>
  <c r="G524" i="3"/>
  <c r="G528" i="3" s="1"/>
  <c r="F524" i="3"/>
  <c r="F528" i="3" s="1"/>
  <c r="E524" i="3"/>
  <c r="E528" i="3" s="1"/>
  <c r="D524" i="3"/>
  <c r="D528" i="3" s="1"/>
  <c r="C524" i="3"/>
  <c r="C528" i="3" s="1"/>
  <c r="B524" i="3"/>
  <c r="B528" i="3" s="1"/>
  <c r="Q519" i="3"/>
  <c r="P519" i="3"/>
  <c r="O519" i="3"/>
  <c r="N519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Q516" i="3"/>
  <c r="P516" i="3"/>
  <c r="O516" i="3"/>
  <c r="N516" i="3"/>
  <c r="M516" i="3"/>
  <c r="M520" i="3" s="1"/>
  <c r="L516" i="3"/>
  <c r="L520" i="3" s="1"/>
  <c r="K516" i="3"/>
  <c r="K520" i="3" s="1"/>
  <c r="K522" i="3" s="1"/>
  <c r="J516" i="3"/>
  <c r="J520" i="3" s="1"/>
  <c r="I516" i="3"/>
  <c r="I520" i="3" s="1"/>
  <c r="H516" i="3"/>
  <c r="H520" i="3" s="1"/>
  <c r="G516" i="3"/>
  <c r="G520" i="3" s="1"/>
  <c r="G522" i="3" s="1"/>
  <c r="F516" i="3"/>
  <c r="F520" i="3" s="1"/>
  <c r="E516" i="3"/>
  <c r="E520" i="3" s="1"/>
  <c r="D516" i="3"/>
  <c r="D520" i="3" s="1"/>
  <c r="C516" i="3"/>
  <c r="C520" i="3" s="1"/>
  <c r="B516" i="3"/>
  <c r="B520" i="3" s="1"/>
  <c r="Q502" i="3"/>
  <c r="P502" i="3"/>
  <c r="O502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Q501" i="3"/>
  <c r="P501" i="3"/>
  <c r="O501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Q499" i="3"/>
  <c r="P499" i="3"/>
  <c r="O499" i="3"/>
  <c r="N499" i="3"/>
  <c r="M499" i="3"/>
  <c r="M503" i="3" s="1"/>
  <c r="L499" i="3"/>
  <c r="L503" i="3" s="1"/>
  <c r="K499" i="3"/>
  <c r="J499" i="3"/>
  <c r="J503" i="3" s="1"/>
  <c r="I499" i="3"/>
  <c r="I503" i="3" s="1"/>
  <c r="H499" i="3"/>
  <c r="H503" i="3" s="1"/>
  <c r="G499" i="3"/>
  <c r="G503" i="3" s="1"/>
  <c r="F499" i="3"/>
  <c r="F503" i="3" s="1"/>
  <c r="E499" i="3"/>
  <c r="E503" i="3" s="1"/>
  <c r="D499" i="3"/>
  <c r="D503" i="3" s="1"/>
  <c r="C499" i="3"/>
  <c r="C503" i="3" s="1"/>
  <c r="B499" i="3"/>
  <c r="B503" i="3" s="1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Q492" i="3"/>
  <c r="X648" i="3" s="1"/>
  <c r="P492" i="3"/>
  <c r="O492" i="3"/>
  <c r="N492" i="3"/>
  <c r="M492" i="3"/>
  <c r="M496" i="3" s="1"/>
  <c r="L492" i="3"/>
  <c r="L496" i="3" s="1"/>
  <c r="K492" i="3"/>
  <c r="K496" i="3" s="1"/>
  <c r="J492" i="3"/>
  <c r="J496" i="3" s="1"/>
  <c r="I492" i="3"/>
  <c r="I496" i="3" s="1"/>
  <c r="H492" i="3"/>
  <c r="H496" i="3" s="1"/>
  <c r="G492" i="3"/>
  <c r="G496" i="3" s="1"/>
  <c r="F492" i="3"/>
  <c r="F496" i="3" s="1"/>
  <c r="E492" i="3"/>
  <c r="E496" i="3" s="1"/>
  <c r="D492" i="3"/>
  <c r="D496" i="3" s="1"/>
  <c r="C492" i="3"/>
  <c r="C496" i="3" s="1"/>
  <c r="B492" i="3"/>
  <c r="B496" i="3" s="1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O478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Q476" i="3"/>
  <c r="P476" i="3"/>
  <c r="O476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Q475" i="3"/>
  <c r="P475" i="3"/>
  <c r="O475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Q474" i="3"/>
  <c r="P474" i="3"/>
  <c r="O474" i="3"/>
  <c r="N474" i="3"/>
  <c r="M474" i="3"/>
  <c r="M478" i="3" s="1"/>
  <c r="L474" i="3"/>
  <c r="L478" i="3" s="1"/>
  <c r="K474" i="3"/>
  <c r="K478" i="3" s="1"/>
  <c r="J474" i="3"/>
  <c r="J478" i="3" s="1"/>
  <c r="I474" i="3"/>
  <c r="I478" i="3" s="1"/>
  <c r="H474" i="3"/>
  <c r="H478" i="3" s="1"/>
  <c r="G474" i="3"/>
  <c r="G478" i="3" s="1"/>
  <c r="F474" i="3"/>
  <c r="F478" i="3" s="1"/>
  <c r="E474" i="3"/>
  <c r="E478" i="3" s="1"/>
  <c r="D474" i="3"/>
  <c r="D478" i="3" s="1"/>
  <c r="C474" i="3"/>
  <c r="C478" i="3" s="1"/>
  <c r="B474" i="3"/>
  <c r="B478" i="3" s="1"/>
  <c r="Q471" i="3"/>
  <c r="P471" i="3"/>
  <c r="O471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Q470" i="3"/>
  <c r="P470" i="3"/>
  <c r="O470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Q468" i="3"/>
  <c r="P468" i="3"/>
  <c r="O468" i="3"/>
  <c r="N468" i="3"/>
  <c r="M468" i="3"/>
  <c r="M472" i="3" s="1"/>
  <c r="L468" i="3"/>
  <c r="L472" i="3" s="1"/>
  <c r="K468" i="3"/>
  <c r="K472" i="3" s="1"/>
  <c r="J468" i="3"/>
  <c r="J472" i="3" s="1"/>
  <c r="I468" i="3"/>
  <c r="I472" i="3" s="1"/>
  <c r="H468" i="3"/>
  <c r="H472" i="3" s="1"/>
  <c r="G468" i="3"/>
  <c r="F468" i="3"/>
  <c r="F472" i="3" s="1"/>
  <c r="E468" i="3"/>
  <c r="E472" i="3" s="1"/>
  <c r="D468" i="3"/>
  <c r="D472" i="3" s="1"/>
  <c r="C468" i="3"/>
  <c r="C472" i="3" s="1"/>
  <c r="B468" i="3"/>
  <c r="B472" i="3" s="1"/>
  <c r="Q464" i="3"/>
  <c r="Q510" i="3" s="1"/>
  <c r="P464" i="3"/>
  <c r="O464" i="3"/>
  <c r="N464" i="3"/>
  <c r="N510" i="3" s="1"/>
  <c r="M464" i="3"/>
  <c r="M510" i="3" s="1"/>
  <c r="L464" i="3"/>
  <c r="K464" i="3"/>
  <c r="J464" i="3"/>
  <c r="J510" i="3" s="1"/>
  <c r="I464" i="3"/>
  <c r="I510" i="3" s="1"/>
  <c r="H464" i="3"/>
  <c r="G464" i="3"/>
  <c r="F464" i="3"/>
  <c r="F510" i="3" s="1"/>
  <c r="E464" i="3"/>
  <c r="E510" i="3" s="1"/>
  <c r="D464" i="3"/>
  <c r="C464" i="3"/>
  <c r="B464" i="3"/>
  <c r="B510" i="3" s="1"/>
  <c r="Q463" i="3"/>
  <c r="Q509" i="3" s="1"/>
  <c r="Q549" i="3" s="1"/>
  <c r="P463" i="3"/>
  <c r="O463" i="3"/>
  <c r="N463" i="3"/>
  <c r="N509" i="3" s="1"/>
  <c r="M463" i="3"/>
  <c r="M509" i="3" s="1"/>
  <c r="L463" i="3"/>
  <c r="K463" i="3"/>
  <c r="J463" i="3"/>
  <c r="J509" i="3" s="1"/>
  <c r="I463" i="3"/>
  <c r="I509" i="3" s="1"/>
  <c r="H463" i="3"/>
  <c r="G463" i="3"/>
  <c r="F463" i="3"/>
  <c r="F509" i="3" s="1"/>
  <c r="E463" i="3"/>
  <c r="E509" i="3" s="1"/>
  <c r="D463" i="3"/>
  <c r="C463" i="3"/>
  <c r="B463" i="3"/>
  <c r="B509" i="3" s="1"/>
  <c r="Q462" i="3"/>
  <c r="P462" i="3"/>
  <c r="O462" i="3"/>
  <c r="N462" i="3"/>
  <c r="N508" i="3" s="1"/>
  <c r="M462" i="3"/>
  <c r="M508" i="3" s="1"/>
  <c r="L462" i="3"/>
  <c r="K462" i="3"/>
  <c r="J462" i="3"/>
  <c r="J508" i="3" s="1"/>
  <c r="I462" i="3"/>
  <c r="I508" i="3" s="1"/>
  <c r="H462" i="3"/>
  <c r="G462" i="3"/>
  <c r="F462" i="3"/>
  <c r="F508" i="3" s="1"/>
  <c r="E462" i="3"/>
  <c r="E508" i="3" s="1"/>
  <c r="D462" i="3"/>
  <c r="C462" i="3"/>
  <c r="B462" i="3"/>
  <c r="B508" i="3" s="1"/>
  <c r="Q461" i="3"/>
  <c r="P461" i="3"/>
  <c r="O461" i="3"/>
  <c r="N461" i="3"/>
  <c r="N507" i="3" s="1"/>
  <c r="M461" i="3"/>
  <c r="M465" i="3" s="1"/>
  <c r="L461" i="3"/>
  <c r="K461" i="3"/>
  <c r="J461" i="3"/>
  <c r="I461" i="3"/>
  <c r="I465" i="3" s="1"/>
  <c r="H461" i="3"/>
  <c r="G461" i="3"/>
  <c r="F461" i="3"/>
  <c r="E461" i="3"/>
  <c r="E465" i="3" s="1"/>
  <c r="D461" i="3"/>
  <c r="C461" i="3"/>
  <c r="B461" i="3"/>
  <c r="Q457" i="3"/>
  <c r="Q648" i="3" s="1"/>
  <c r="Q655" i="3" s="1"/>
  <c r="P457" i="3"/>
  <c r="P648" i="3" s="1"/>
  <c r="P655" i="3" s="1"/>
  <c r="O457" i="3"/>
  <c r="O648" i="3" s="1"/>
  <c r="O655" i="3" s="1"/>
  <c r="N457" i="3"/>
  <c r="M457" i="3"/>
  <c r="M648" i="3" s="1"/>
  <c r="M655" i="3" s="1"/>
  <c r="L457" i="3"/>
  <c r="L648" i="3" s="1"/>
  <c r="L655" i="3" s="1"/>
  <c r="K457" i="3"/>
  <c r="K648" i="3" s="1"/>
  <c r="K655" i="3" s="1"/>
  <c r="J457" i="3"/>
  <c r="I457" i="3"/>
  <c r="I648" i="3" s="1"/>
  <c r="I655" i="3" s="1"/>
  <c r="H457" i="3"/>
  <c r="H648" i="3" s="1"/>
  <c r="H655" i="3" s="1"/>
  <c r="G457" i="3"/>
  <c r="G655" i="3" s="1"/>
  <c r="F457" i="3"/>
  <c r="E457" i="3"/>
  <c r="E655" i="3" s="1"/>
  <c r="D457" i="3"/>
  <c r="D655" i="3" s="1"/>
  <c r="C457" i="3"/>
  <c r="C655" i="3" s="1"/>
  <c r="B457" i="3"/>
  <c r="B655" i="3" s="1"/>
  <c r="Q456" i="3"/>
  <c r="P456" i="3"/>
  <c r="O456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Q448" i="3"/>
  <c r="P448" i="3"/>
  <c r="O448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Q444" i="3"/>
  <c r="P444" i="3"/>
  <c r="O444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Q431" i="3"/>
  <c r="Q425" i="3"/>
  <c r="Q419" i="3"/>
  <c r="B417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Q405" i="3"/>
  <c r="P405" i="3"/>
  <c r="O405" i="3"/>
  <c r="N405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Q402" i="3"/>
  <c r="Q367" i="3" s="1"/>
  <c r="P402" i="3"/>
  <c r="O402" i="3"/>
  <c r="N402" i="3"/>
  <c r="M402" i="3"/>
  <c r="M439" i="3" s="1"/>
  <c r="L402" i="3"/>
  <c r="K402" i="3"/>
  <c r="J402" i="3"/>
  <c r="I402" i="3"/>
  <c r="H402" i="3"/>
  <c r="G402" i="3"/>
  <c r="F402" i="3"/>
  <c r="E402" i="3"/>
  <c r="E439" i="3" s="1"/>
  <c r="D402" i="3"/>
  <c r="C402" i="3"/>
  <c r="B402" i="3"/>
  <c r="Q401" i="3"/>
  <c r="P401" i="3"/>
  <c r="O401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Q400" i="3"/>
  <c r="P400" i="3"/>
  <c r="O400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Q399" i="3"/>
  <c r="P399" i="3"/>
  <c r="O399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Q396" i="3"/>
  <c r="Q397" i="3" s="1"/>
  <c r="P396" i="3"/>
  <c r="P397" i="3" s="1"/>
  <c r="O396" i="3"/>
  <c r="O397" i="3" s="1"/>
  <c r="N396" i="3"/>
  <c r="N397" i="3" s="1"/>
  <c r="M396" i="3"/>
  <c r="M397" i="3" s="1"/>
  <c r="L396" i="3"/>
  <c r="L397" i="3" s="1"/>
  <c r="K396" i="3"/>
  <c r="K397" i="3" s="1"/>
  <c r="J396" i="3"/>
  <c r="J397" i="3" s="1"/>
  <c r="I396" i="3"/>
  <c r="I397" i="3" s="1"/>
  <c r="H396" i="3"/>
  <c r="H397" i="3" s="1"/>
  <c r="G396" i="3"/>
  <c r="G397" i="3" s="1"/>
  <c r="F396" i="3"/>
  <c r="F397" i="3" s="1"/>
  <c r="E396" i="3"/>
  <c r="E397" i="3" s="1"/>
  <c r="D396" i="3"/>
  <c r="D397" i="3" s="1"/>
  <c r="C396" i="3"/>
  <c r="C397" i="3" s="1"/>
  <c r="B396" i="3"/>
  <c r="B397" i="3" s="1"/>
  <c r="Q395" i="3"/>
  <c r="P395" i="3"/>
  <c r="O395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Q393" i="3"/>
  <c r="P393" i="3"/>
  <c r="O393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Q390" i="3"/>
  <c r="Q391" i="3" s="1"/>
  <c r="P390" i="3"/>
  <c r="P391" i="3" s="1"/>
  <c r="O390" i="3"/>
  <c r="O391" i="3" s="1"/>
  <c r="N390" i="3"/>
  <c r="N391" i="3" s="1"/>
  <c r="M390" i="3"/>
  <c r="M391" i="3" s="1"/>
  <c r="L390" i="3"/>
  <c r="L391" i="3" s="1"/>
  <c r="K390" i="3"/>
  <c r="K391" i="3" s="1"/>
  <c r="J390" i="3"/>
  <c r="J391" i="3" s="1"/>
  <c r="I390" i="3"/>
  <c r="I391" i="3" s="1"/>
  <c r="H390" i="3"/>
  <c r="H391" i="3" s="1"/>
  <c r="G390" i="3"/>
  <c r="G391" i="3" s="1"/>
  <c r="F390" i="3"/>
  <c r="F391" i="3" s="1"/>
  <c r="E390" i="3"/>
  <c r="E391" i="3" s="1"/>
  <c r="D390" i="3"/>
  <c r="D391" i="3" s="1"/>
  <c r="C390" i="3"/>
  <c r="C391" i="3" s="1"/>
  <c r="B390" i="3"/>
  <c r="B391" i="3" s="1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Q384" i="3"/>
  <c r="Q385" i="3" s="1"/>
  <c r="P384" i="3"/>
  <c r="O384" i="3"/>
  <c r="O385" i="3" s="1"/>
  <c r="N384" i="3"/>
  <c r="N385" i="3" s="1"/>
  <c r="M384" i="3"/>
  <c r="M385" i="3" s="1"/>
  <c r="L384" i="3"/>
  <c r="K384" i="3"/>
  <c r="K385" i="3" s="1"/>
  <c r="J384" i="3"/>
  <c r="J385" i="3" s="1"/>
  <c r="I384" i="3"/>
  <c r="I385" i="3" s="1"/>
  <c r="H384" i="3"/>
  <c r="G384" i="3"/>
  <c r="G385" i="3" s="1"/>
  <c r="F384" i="3"/>
  <c r="F385" i="3" s="1"/>
  <c r="E384" i="3"/>
  <c r="E385" i="3" s="1"/>
  <c r="D384" i="3"/>
  <c r="C384" i="3"/>
  <c r="C385" i="3" s="1"/>
  <c r="B384" i="3"/>
  <c r="B385" i="3" s="1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Q378" i="3"/>
  <c r="P378" i="3"/>
  <c r="O378" i="3"/>
  <c r="N378" i="3"/>
  <c r="N379" i="3" s="1"/>
  <c r="M378" i="3"/>
  <c r="L378" i="3"/>
  <c r="K378" i="3"/>
  <c r="J378" i="3"/>
  <c r="I378" i="3"/>
  <c r="H378" i="3"/>
  <c r="G378" i="3"/>
  <c r="F378" i="3"/>
  <c r="F379" i="3" s="1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2" i="3"/>
  <c r="Q373" i="3" s="1"/>
  <c r="P372" i="3"/>
  <c r="O372" i="3"/>
  <c r="O373" i="3" s="1"/>
  <c r="N372" i="3"/>
  <c r="N373" i="3" s="1"/>
  <c r="M372" i="3"/>
  <c r="M373" i="3" s="1"/>
  <c r="L372" i="3"/>
  <c r="K372" i="3"/>
  <c r="K373" i="3" s="1"/>
  <c r="J372" i="3"/>
  <c r="J373" i="3" s="1"/>
  <c r="I372" i="3"/>
  <c r="I373" i="3" s="1"/>
  <c r="H372" i="3"/>
  <c r="G372" i="3"/>
  <c r="G373" i="3" s="1"/>
  <c r="F372" i="3"/>
  <c r="F373" i="3" s="1"/>
  <c r="E372" i="3"/>
  <c r="E373" i="3" s="1"/>
  <c r="D372" i="3"/>
  <c r="C372" i="3"/>
  <c r="C373" i="3" s="1"/>
  <c r="B372" i="3"/>
  <c r="B373" i="3" s="1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P366" i="3"/>
  <c r="O366" i="3"/>
  <c r="O367" i="3" s="1"/>
  <c r="N366" i="3"/>
  <c r="N367" i="3" s="1"/>
  <c r="M366" i="3"/>
  <c r="L366" i="3"/>
  <c r="K366" i="3"/>
  <c r="K367" i="3" s="1"/>
  <c r="J366" i="3"/>
  <c r="J367" i="3" s="1"/>
  <c r="I366" i="3"/>
  <c r="H366" i="3"/>
  <c r="G366" i="3"/>
  <c r="G367" i="3" s="1"/>
  <c r="F366" i="3"/>
  <c r="F367" i="3" s="1"/>
  <c r="E366" i="3"/>
  <c r="D366" i="3"/>
  <c r="C366" i="3"/>
  <c r="C367" i="3" s="1"/>
  <c r="B366" i="3"/>
  <c r="B367" i="3" s="1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P360" i="3"/>
  <c r="O360" i="3"/>
  <c r="O361" i="3" s="1"/>
  <c r="N360" i="3"/>
  <c r="N361" i="3" s="1"/>
  <c r="M360" i="3"/>
  <c r="M361" i="3" s="1"/>
  <c r="L360" i="3"/>
  <c r="K360" i="3"/>
  <c r="K361" i="3" s="1"/>
  <c r="J360" i="3"/>
  <c r="J361" i="3" s="1"/>
  <c r="I360" i="3"/>
  <c r="I361" i="3" s="1"/>
  <c r="H360" i="3"/>
  <c r="G360" i="3"/>
  <c r="G361" i="3" s="1"/>
  <c r="F360" i="3"/>
  <c r="F361" i="3" s="1"/>
  <c r="E360" i="3"/>
  <c r="E361" i="3" s="1"/>
  <c r="D360" i="3"/>
  <c r="C360" i="3"/>
  <c r="C361" i="3" s="1"/>
  <c r="B360" i="3"/>
  <c r="B361" i="3" s="1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P354" i="3"/>
  <c r="O354" i="3"/>
  <c r="O355" i="3" s="1"/>
  <c r="N354" i="3"/>
  <c r="N355" i="3" s="1"/>
  <c r="M354" i="3"/>
  <c r="M355" i="3" s="1"/>
  <c r="L354" i="3"/>
  <c r="K354" i="3"/>
  <c r="K355" i="3" s="1"/>
  <c r="J354" i="3"/>
  <c r="J355" i="3" s="1"/>
  <c r="I354" i="3"/>
  <c r="I355" i="3" s="1"/>
  <c r="H354" i="3"/>
  <c r="G354" i="3"/>
  <c r="G355" i="3" s="1"/>
  <c r="F354" i="3"/>
  <c r="F355" i="3" s="1"/>
  <c r="E354" i="3"/>
  <c r="E355" i="3" s="1"/>
  <c r="D354" i="3"/>
  <c r="C354" i="3"/>
  <c r="C355" i="3" s="1"/>
  <c r="B354" i="3"/>
  <c r="B355" i="3" s="1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BN213" i="3"/>
  <c r="BN215" i="3" s="1"/>
  <c r="BM213" i="3"/>
  <c r="BM215" i="3" s="1"/>
  <c r="BL213" i="3"/>
  <c r="BL215" i="3" s="1"/>
  <c r="BK213" i="3"/>
  <c r="BK215" i="3" s="1"/>
  <c r="BJ213" i="3"/>
  <c r="BJ215" i="3" s="1"/>
  <c r="B540" i="3" s="1"/>
  <c r="BI213" i="3"/>
  <c r="BI215" i="3" s="1"/>
  <c r="B541" i="3" s="1"/>
  <c r="BH213" i="3"/>
  <c r="BH215" i="3" s="1"/>
  <c r="B542" i="3" s="1"/>
  <c r="BG213" i="3"/>
  <c r="BG215" i="3" s="1"/>
  <c r="B543" i="3" s="1"/>
  <c r="BF213" i="3"/>
  <c r="BF215" i="3" s="1"/>
  <c r="C540" i="3" s="1"/>
  <c r="BE213" i="3"/>
  <c r="BE215" i="3" s="1"/>
  <c r="C541" i="3" s="1"/>
  <c r="BD213" i="3"/>
  <c r="BD215" i="3" s="1"/>
  <c r="C542" i="3" s="1"/>
  <c r="BC213" i="3"/>
  <c r="BC215" i="3" s="1"/>
  <c r="C543" i="3" s="1"/>
  <c r="BB213" i="3"/>
  <c r="BB215" i="3" s="1"/>
  <c r="D540" i="3" s="1"/>
  <c r="BA213" i="3"/>
  <c r="BA215" i="3" s="1"/>
  <c r="D541" i="3" s="1"/>
  <c r="AZ213" i="3"/>
  <c r="AZ215" i="3" s="1"/>
  <c r="D542" i="3" s="1"/>
  <c r="AY213" i="3"/>
  <c r="AY215" i="3" s="1"/>
  <c r="D543" i="3" s="1"/>
  <c r="AX213" i="3"/>
  <c r="AX215" i="3" s="1"/>
  <c r="E540" i="3" s="1"/>
  <c r="AW213" i="3"/>
  <c r="AW215" i="3" s="1"/>
  <c r="E541" i="3" s="1"/>
  <c r="AV213" i="3"/>
  <c r="AV215" i="3" s="1"/>
  <c r="E542" i="3" s="1"/>
  <c r="AU213" i="3"/>
  <c r="AU215" i="3" s="1"/>
  <c r="E543" i="3" s="1"/>
  <c r="AT213" i="3"/>
  <c r="AT215" i="3" s="1"/>
  <c r="F540" i="3" s="1"/>
  <c r="AS213" i="3"/>
  <c r="AS215" i="3" s="1"/>
  <c r="F541" i="3" s="1"/>
  <c r="AR213" i="3"/>
  <c r="AR215" i="3" s="1"/>
  <c r="F542" i="3" s="1"/>
  <c r="AQ213" i="3"/>
  <c r="AQ215" i="3" s="1"/>
  <c r="F543" i="3" s="1"/>
  <c r="AP213" i="3"/>
  <c r="AP215" i="3" s="1"/>
  <c r="G540" i="3" s="1"/>
  <c r="AO213" i="3"/>
  <c r="AO215" i="3" s="1"/>
  <c r="G541" i="3" s="1"/>
  <c r="AN213" i="3"/>
  <c r="AN215" i="3" s="1"/>
  <c r="G542" i="3" s="1"/>
  <c r="AM213" i="3"/>
  <c r="AM215" i="3" s="1"/>
  <c r="G543" i="3" s="1"/>
  <c r="AL213" i="3"/>
  <c r="AL215" i="3" s="1"/>
  <c r="H540" i="3" s="1"/>
  <c r="AK213" i="3"/>
  <c r="AK215" i="3" s="1"/>
  <c r="H541" i="3" s="1"/>
  <c r="AJ213" i="3"/>
  <c r="AJ215" i="3" s="1"/>
  <c r="H542" i="3" s="1"/>
  <c r="AI213" i="3"/>
  <c r="AI215" i="3" s="1"/>
  <c r="H543" i="3" s="1"/>
  <c r="AH213" i="3"/>
  <c r="AH215" i="3" s="1"/>
  <c r="I540" i="3" s="1"/>
  <c r="AG213" i="3"/>
  <c r="AG215" i="3" s="1"/>
  <c r="I541" i="3" s="1"/>
  <c r="I542" i="3"/>
  <c r="I543" i="3"/>
  <c r="J540" i="3"/>
  <c r="J541" i="3"/>
  <c r="AB213" i="3"/>
  <c r="AB215" i="3" s="1"/>
  <c r="J542" i="3" s="1"/>
  <c r="AA213" i="3"/>
  <c r="AA215" i="3" s="1"/>
  <c r="J543" i="3" s="1"/>
  <c r="Z213" i="3"/>
  <c r="Z215" i="3" s="1"/>
  <c r="Y213" i="3"/>
  <c r="Y215" i="3" s="1"/>
  <c r="X213" i="3"/>
  <c r="X215" i="3" s="1"/>
  <c r="W213" i="3"/>
  <c r="W215" i="3" s="1"/>
  <c r="K543" i="3" s="1"/>
  <c r="V213" i="3"/>
  <c r="V215" i="3" s="1"/>
  <c r="U213" i="3"/>
  <c r="U215" i="3" s="1"/>
  <c r="T213" i="3"/>
  <c r="T215" i="3" s="1"/>
  <c r="S213" i="3"/>
  <c r="S215" i="3" s="1"/>
  <c r="L543" i="3" s="1"/>
  <c r="R213" i="3"/>
  <c r="R215" i="3" s="1"/>
  <c r="M541" i="3" s="1"/>
  <c r="P213" i="3"/>
  <c r="P215" i="3" s="1"/>
  <c r="M542" i="3" s="1"/>
  <c r="O213" i="3"/>
  <c r="O215" i="3" s="1"/>
  <c r="N213" i="3"/>
  <c r="N215" i="3" s="1"/>
  <c r="N540" i="3" s="1"/>
  <c r="M213" i="3"/>
  <c r="M215" i="3" s="1"/>
  <c r="L213" i="3"/>
  <c r="L215" i="3" s="1"/>
  <c r="K213" i="3"/>
  <c r="K215" i="3" s="1"/>
  <c r="J213" i="3"/>
  <c r="J215" i="3" s="1"/>
  <c r="O540" i="3" s="1"/>
  <c r="I213" i="3"/>
  <c r="I215" i="3" s="1"/>
  <c r="H213" i="3"/>
  <c r="H215" i="3" s="1"/>
  <c r="G213" i="3"/>
  <c r="G215" i="3" s="1"/>
  <c r="F213" i="3"/>
  <c r="F215" i="3" s="1"/>
  <c r="P540" i="3" s="1"/>
  <c r="E213" i="3"/>
  <c r="E215" i="3" s="1"/>
  <c r="D213" i="3"/>
  <c r="D215" i="3" s="1"/>
  <c r="C213" i="3"/>
  <c r="C215" i="3" s="1"/>
  <c r="B213" i="3"/>
  <c r="B215" i="3" s="1"/>
  <c r="Q540" i="3" s="1"/>
  <c r="BM123" i="3"/>
  <c r="BL123" i="3"/>
  <c r="BK123" i="3"/>
  <c r="BJ123" i="3"/>
  <c r="BI123" i="3"/>
  <c r="B418" i="3" s="1"/>
  <c r="BH123" i="3"/>
  <c r="B419" i="3" s="1"/>
  <c r="BG123" i="3"/>
  <c r="B420" i="3" s="1"/>
  <c r="BF123" i="3"/>
  <c r="C417" i="3" s="1"/>
  <c r="BE123" i="3"/>
  <c r="BM122" i="3"/>
  <c r="BM124" i="3" s="1"/>
  <c r="BL122" i="3"/>
  <c r="BL124" i="3" s="1"/>
  <c r="BK122" i="3"/>
  <c r="BK124" i="3" s="1"/>
  <c r="BJ122" i="3"/>
  <c r="BJ124" i="3" s="1"/>
  <c r="B423" i="3" s="1"/>
  <c r="BI122" i="3"/>
  <c r="BI124" i="3" s="1"/>
  <c r="B424" i="3" s="1"/>
  <c r="BH122" i="3"/>
  <c r="BH124" i="3" s="1"/>
  <c r="B425" i="3" s="1"/>
  <c r="BG122" i="3"/>
  <c r="BG124" i="3" s="1"/>
  <c r="B426" i="3" s="1"/>
  <c r="B427" i="3" s="1"/>
  <c r="BF122" i="3"/>
  <c r="BF124" i="3" s="1"/>
  <c r="BE122" i="3"/>
  <c r="BE124" i="3" s="1"/>
  <c r="C424" i="3" s="1"/>
  <c r="BD122" i="3"/>
  <c r="BD124" i="3" s="1"/>
  <c r="C425" i="3" s="1"/>
  <c r="BC122" i="3"/>
  <c r="BC124" i="3" s="1"/>
  <c r="C426" i="3" s="1"/>
  <c r="C427" i="3" s="1"/>
  <c r="BB122" i="3"/>
  <c r="BB124" i="3" s="1"/>
  <c r="D423" i="3" s="1"/>
  <c r="BA122" i="3"/>
  <c r="BA124" i="3" s="1"/>
  <c r="D424" i="3" s="1"/>
  <c r="AZ122" i="3"/>
  <c r="AZ124" i="3" s="1"/>
  <c r="D425" i="3" s="1"/>
  <c r="AY122" i="3"/>
  <c r="AY124" i="3" s="1"/>
  <c r="D426" i="3" s="1"/>
  <c r="AX122" i="3"/>
  <c r="AX124" i="3" s="1"/>
  <c r="E423" i="3" s="1"/>
  <c r="AW122" i="3"/>
  <c r="AW124" i="3" s="1"/>
  <c r="E424" i="3" s="1"/>
  <c r="AV122" i="3"/>
  <c r="AV124" i="3" s="1"/>
  <c r="E425" i="3" s="1"/>
  <c r="AU122" i="3"/>
  <c r="AU124" i="3" s="1"/>
  <c r="E426" i="3" s="1"/>
  <c r="AT122" i="3"/>
  <c r="AT124" i="3" s="1"/>
  <c r="F423" i="3" s="1"/>
  <c r="AS122" i="3"/>
  <c r="AS124" i="3" s="1"/>
  <c r="F424" i="3" s="1"/>
  <c r="AR122" i="3"/>
  <c r="AR124" i="3" s="1"/>
  <c r="F425" i="3" s="1"/>
  <c r="AQ122" i="3"/>
  <c r="AQ124" i="3" s="1"/>
  <c r="F426" i="3" s="1"/>
  <c r="F427" i="3" s="1"/>
  <c r="AP122" i="3"/>
  <c r="AP124" i="3" s="1"/>
  <c r="G423" i="3" s="1"/>
  <c r="AO122" i="3"/>
  <c r="AO124" i="3" s="1"/>
  <c r="G424" i="3" s="1"/>
  <c r="AN122" i="3"/>
  <c r="AN124" i="3" s="1"/>
  <c r="G425" i="3" s="1"/>
  <c r="AM122" i="3"/>
  <c r="AM124" i="3" s="1"/>
  <c r="G426" i="3" s="1"/>
  <c r="G427" i="3" s="1"/>
  <c r="AL122" i="3"/>
  <c r="AL124" i="3" s="1"/>
  <c r="H423" i="3" s="1"/>
  <c r="AK122" i="3"/>
  <c r="AK124" i="3" s="1"/>
  <c r="H424" i="3" s="1"/>
  <c r="AJ122" i="3"/>
  <c r="AJ124" i="3" s="1"/>
  <c r="H425" i="3" s="1"/>
  <c r="AI122" i="3"/>
  <c r="AI124" i="3" s="1"/>
  <c r="H426" i="3" s="1"/>
  <c r="AH122" i="3"/>
  <c r="AH124" i="3" s="1"/>
  <c r="I423" i="3" s="1"/>
  <c r="AG122" i="3"/>
  <c r="AG124" i="3" s="1"/>
  <c r="I424" i="3" s="1"/>
  <c r="I425" i="3"/>
  <c r="I426" i="3"/>
  <c r="J423" i="3"/>
  <c r="J424" i="3"/>
  <c r="AB122" i="3"/>
  <c r="AB124" i="3" s="1"/>
  <c r="J425" i="3" s="1"/>
  <c r="AA122" i="3"/>
  <c r="AA124" i="3" s="1"/>
  <c r="J426" i="3" s="1"/>
  <c r="J427" i="3" s="1"/>
  <c r="Z122" i="3"/>
  <c r="Z124" i="3" s="1"/>
  <c r="Y122" i="3"/>
  <c r="Y124" i="3" s="1"/>
  <c r="K424" i="3" s="1"/>
  <c r="X122" i="3"/>
  <c r="X124" i="3" s="1"/>
  <c r="W122" i="3"/>
  <c r="W124" i="3" s="1"/>
  <c r="K426" i="3" s="1"/>
  <c r="K427" i="3" s="1"/>
  <c r="V122" i="3"/>
  <c r="V124" i="3" s="1"/>
  <c r="U122" i="3"/>
  <c r="U124" i="3" s="1"/>
  <c r="T122" i="3"/>
  <c r="T124" i="3" s="1"/>
  <c r="S122" i="3"/>
  <c r="S124" i="3" s="1"/>
  <c r="L426" i="3" s="1"/>
  <c r="R122" i="3"/>
  <c r="R124" i="3" s="1"/>
  <c r="P122" i="3"/>
  <c r="P124" i="3" s="1"/>
  <c r="M425" i="3" s="1"/>
  <c r="O122" i="3"/>
  <c r="O124" i="3" s="1"/>
  <c r="N122" i="3"/>
  <c r="N124" i="3" s="1"/>
  <c r="N423" i="3" s="1"/>
  <c r="M122" i="3"/>
  <c r="M124" i="3" s="1"/>
  <c r="L122" i="3"/>
  <c r="L124" i="3" s="1"/>
  <c r="K122" i="3"/>
  <c r="K124" i="3" s="1"/>
  <c r="J122" i="3"/>
  <c r="J124" i="3" s="1"/>
  <c r="O423" i="3" s="1"/>
  <c r="I122" i="3"/>
  <c r="I124" i="3" s="1"/>
  <c r="H122" i="3"/>
  <c r="H124" i="3" s="1"/>
  <c r="G122" i="3"/>
  <c r="G124" i="3" s="1"/>
  <c r="F122" i="3"/>
  <c r="F124" i="3" s="1"/>
  <c r="P423" i="3" s="1"/>
  <c r="E122" i="3"/>
  <c r="E124" i="3" s="1"/>
  <c r="D122" i="3"/>
  <c r="D124" i="3" s="1"/>
  <c r="C122" i="3"/>
  <c r="C124" i="3" s="1"/>
  <c r="B122" i="3"/>
  <c r="B124" i="3" s="1"/>
  <c r="Q424" i="3" s="1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B121" i="3"/>
  <c r="AA121" i="3"/>
  <c r="Z121" i="3"/>
  <c r="Y121" i="3"/>
  <c r="X121" i="3"/>
  <c r="W121" i="3"/>
  <c r="V121" i="3"/>
  <c r="U121" i="3"/>
  <c r="T121" i="3"/>
  <c r="S121" i="3"/>
  <c r="R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B120" i="3"/>
  <c r="AA120" i="3"/>
  <c r="Z120" i="3"/>
  <c r="Y120" i="3"/>
  <c r="X120" i="3"/>
  <c r="W120" i="3"/>
  <c r="V120" i="3"/>
  <c r="U120" i="3"/>
  <c r="T120" i="3"/>
  <c r="S120" i="3"/>
  <c r="R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B119" i="3"/>
  <c r="AA119" i="3"/>
  <c r="Z119" i="3"/>
  <c r="Y119" i="3"/>
  <c r="X119" i="3"/>
  <c r="W119" i="3"/>
  <c r="V119" i="3"/>
  <c r="U119" i="3"/>
  <c r="T119" i="3"/>
  <c r="S119" i="3"/>
  <c r="R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550" i="3" l="1"/>
  <c r="X653" i="3"/>
  <c r="W653" i="3"/>
  <c r="X655" i="3"/>
  <c r="W655" i="3"/>
  <c r="P543" i="3"/>
  <c r="O543" i="3"/>
  <c r="N543" i="3"/>
  <c r="M543" i="3"/>
  <c r="L542" i="3"/>
  <c r="K542" i="3"/>
  <c r="G530" i="3"/>
  <c r="W648" i="3"/>
  <c r="X649" i="3"/>
  <c r="W649" i="3"/>
  <c r="Y649" i="3" s="1"/>
  <c r="Z649" i="3" s="1"/>
  <c r="AA649" i="3" s="1"/>
  <c r="O490" i="3"/>
  <c r="N712" i="3"/>
  <c r="Q355" i="3"/>
  <c r="E367" i="3"/>
  <c r="I367" i="3"/>
  <c r="M367" i="3"/>
  <c r="X660" i="3"/>
  <c r="W660" i="3"/>
  <c r="X661" i="3"/>
  <c r="W661" i="3"/>
  <c r="Q361" i="3"/>
  <c r="W670" i="3"/>
  <c r="C606" i="3"/>
  <c r="N719" i="3"/>
  <c r="N588" i="3"/>
  <c r="G507" i="3"/>
  <c r="O507" i="3"/>
  <c r="G508" i="3"/>
  <c r="G548" i="3" s="1"/>
  <c r="C509" i="3"/>
  <c r="K509" i="3"/>
  <c r="C510" i="3"/>
  <c r="K510" i="3"/>
  <c r="K550" i="3" s="1"/>
  <c r="Q541" i="3"/>
  <c r="J581" i="3"/>
  <c r="C507" i="3"/>
  <c r="K507" i="3"/>
  <c r="C508" i="3"/>
  <c r="K508" i="3"/>
  <c r="O508" i="3"/>
  <c r="G509" i="3"/>
  <c r="G549" i="3" s="1"/>
  <c r="O509" i="3"/>
  <c r="G510" i="3"/>
  <c r="O510" i="3"/>
  <c r="G472" i="3"/>
  <c r="P542" i="3"/>
  <c r="O542" i="3"/>
  <c r="N542" i="3"/>
  <c r="L541" i="3"/>
  <c r="K541" i="3"/>
  <c r="B490" i="3"/>
  <c r="F522" i="3"/>
  <c r="H530" i="3"/>
  <c r="L530" i="3"/>
  <c r="O496" i="3"/>
  <c r="K503" i="3"/>
  <c r="N581" i="3"/>
  <c r="P541" i="3"/>
  <c r="O541" i="3"/>
  <c r="N541" i="3"/>
  <c r="M540" i="3"/>
  <c r="L540" i="3"/>
  <c r="K540" i="3"/>
  <c r="O484" i="3"/>
  <c r="Q567" i="3"/>
  <c r="W657" i="3" s="1"/>
  <c r="B421" i="3"/>
  <c r="E123" i="3"/>
  <c r="I123" i="3"/>
  <c r="O419" i="3" s="1"/>
  <c r="M123" i="3"/>
  <c r="M125" i="3" s="1"/>
  <c r="R123" i="3"/>
  <c r="M418" i="3" s="1"/>
  <c r="V123" i="3"/>
  <c r="Z123" i="3"/>
  <c r="K418" i="3" s="1"/>
  <c r="J429" i="3"/>
  <c r="AH123" i="3"/>
  <c r="AL123" i="3"/>
  <c r="AP123" i="3"/>
  <c r="AT123" i="3"/>
  <c r="AT125" i="3" s="1"/>
  <c r="F429" i="3" s="1"/>
  <c r="AX123" i="3"/>
  <c r="BB123" i="3"/>
  <c r="P425" i="3"/>
  <c r="O425" i="3"/>
  <c r="N425" i="3"/>
  <c r="L424" i="3"/>
  <c r="BL125" i="3"/>
  <c r="P424" i="3"/>
  <c r="O424" i="3"/>
  <c r="N424" i="3"/>
  <c r="M423" i="3"/>
  <c r="L423" i="3"/>
  <c r="K423" i="3"/>
  <c r="B439" i="3"/>
  <c r="J439" i="3"/>
  <c r="B445" i="3"/>
  <c r="B452" i="3"/>
  <c r="J490" i="3"/>
  <c r="Q496" i="3"/>
  <c r="P520" i="3"/>
  <c r="V653" i="3" s="1"/>
  <c r="Q528" i="3"/>
  <c r="P588" i="3"/>
  <c r="O472" i="3"/>
  <c r="Q478" i="3"/>
  <c r="D484" i="3"/>
  <c r="H484" i="3"/>
  <c r="L484" i="3"/>
  <c r="P484" i="3"/>
  <c r="C490" i="3"/>
  <c r="G490" i="3"/>
  <c r="K490" i="3"/>
  <c r="N496" i="3"/>
  <c r="Q503" i="3"/>
  <c r="Q643" i="3" s="1"/>
  <c r="Q520" i="3"/>
  <c r="N528" i="3"/>
  <c r="O536" i="3"/>
  <c r="O538" i="3" s="1"/>
  <c r="Q588" i="3"/>
  <c r="G484" i="3"/>
  <c r="K484" i="3"/>
  <c r="N536" i="3"/>
  <c r="N538" i="3" s="1"/>
  <c r="D507" i="3"/>
  <c r="H507" i="3"/>
  <c r="L507" i="3"/>
  <c r="P507" i="3"/>
  <c r="P547" i="3" s="1"/>
  <c r="D508" i="3"/>
  <c r="H508" i="3"/>
  <c r="L508" i="3"/>
  <c r="P508" i="3"/>
  <c r="P548" i="3" s="1"/>
  <c r="D509" i="3"/>
  <c r="H509" i="3"/>
  <c r="L509" i="3"/>
  <c r="P509" i="3"/>
  <c r="P549" i="3" s="1"/>
  <c r="D510" i="3"/>
  <c r="H510" i="3"/>
  <c r="L510" i="3"/>
  <c r="P510" i="3"/>
  <c r="P550" i="3" s="1"/>
  <c r="P472" i="3"/>
  <c r="N478" i="3"/>
  <c r="E484" i="3"/>
  <c r="I484" i="3"/>
  <c r="M484" i="3"/>
  <c r="Q484" i="3"/>
  <c r="D490" i="3"/>
  <c r="H490" i="3"/>
  <c r="L490" i="3"/>
  <c r="P490" i="3"/>
  <c r="N503" i="3"/>
  <c r="N520" i="3"/>
  <c r="N522" i="3" s="1"/>
  <c r="O528" i="3"/>
  <c r="P536" i="3"/>
  <c r="P567" i="3"/>
  <c r="P581" i="3"/>
  <c r="V660" i="3" s="1"/>
  <c r="N472" i="3"/>
  <c r="P478" i="3"/>
  <c r="C484" i="3"/>
  <c r="F490" i="3"/>
  <c r="N490" i="3"/>
  <c r="P503" i="3"/>
  <c r="M548" i="3"/>
  <c r="Q465" i="3"/>
  <c r="Q472" i="3"/>
  <c r="B484" i="3"/>
  <c r="F484" i="3"/>
  <c r="J484" i="3"/>
  <c r="N484" i="3"/>
  <c r="E490" i="3"/>
  <c r="I490" i="3"/>
  <c r="M490" i="3"/>
  <c r="Q490" i="3"/>
  <c r="P496" i="3"/>
  <c r="O520" i="3"/>
  <c r="P528" i="3"/>
  <c r="V655" i="3" s="1"/>
  <c r="O588" i="3"/>
  <c r="D427" i="3"/>
  <c r="M424" i="3"/>
  <c r="P385" i="3"/>
  <c r="P426" i="3"/>
  <c r="O426" i="3"/>
  <c r="O427" i="3" s="1"/>
  <c r="N426" i="3"/>
  <c r="N427" i="3" s="1"/>
  <c r="M426" i="3"/>
  <c r="M427" i="3" s="1"/>
  <c r="L425" i="3"/>
  <c r="K425" i="3"/>
  <c r="P409" i="3"/>
  <c r="P415" i="3"/>
  <c r="F123" i="3"/>
  <c r="F125" i="3" s="1"/>
  <c r="N123" i="3"/>
  <c r="N125" i="3" s="1"/>
  <c r="W123" i="3"/>
  <c r="L417" i="3" s="1"/>
  <c r="I432" i="3"/>
  <c r="AM123" i="3"/>
  <c r="AM125" i="3" s="1"/>
  <c r="G432" i="3" s="1"/>
  <c r="AU123" i="3"/>
  <c r="AU125" i="3" s="1"/>
  <c r="E432" i="3" s="1"/>
  <c r="BC123" i="3"/>
  <c r="BC125" i="3" s="1"/>
  <c r="C432" i="3" s="1"/>
  <c r="BM125" i="3"/>
  <c r="Q409" i="3"/>
  <c r="E415" i="3"/>
  <c r="I415" i="3"/>
  <c r="M415" i="3"/>
  <c r="L427" i="3"/>
  <c r="I427" i="3"/>
  <c r="H427" i="3"/>
  <c r="E427" i="3"/>
  <c r="B409" i="3"/>
  <c r="F409" i="3"/>
  <c r="J409" i="3"/>
  <c r="N409" i="3"/>
  <c r="B415" i="3"/>
  <c r="F415" i="3"/>
  <c r="J415" i="3"/>
  <c r="N415" i="3"/>
  <c r="D409" i="3"/>
  <c r="H409" i="3"/>
  <c r="L409" i="3"/>
  <c r="D415" i="3"/>
  <c r="H415" i="3"/>
  <c r="L415" i="3"/>
  <c r="B123" i="3"/>
  <c r="Q418" i="3" s="1"/>
  <c r="J123" i="3"/>
  <c r="J125" i="3" s="1"/>
  <c r="S123" i="3"/>
  <c r="S125" i="3" s="1"/>
  <c r="AA123" i="3"/>
  <c r="AA125" i="3" s="1"/>
  <c r="J432" i="3" s="1"/>
  <c r="AI123" i="3"/>
  <c r="AQ123" i="3"/>
  <c r="AQ125" i="3" s="1"/>
  <c r="F432" i="3" s="1"/>
  <c r="AY123" i="3"/>
  <c r="AY125" i="3" s="1"/>
  <c r="D432" i="3" s="1"/>
  <c r="E409" i="3"/>
  <c r="I409" i="3"/>
  <c r="M409" i="3"/>
  <c r="Q415" i="3"/>
  <c r="C123" i="3"/>
  <c r="C125" i="3" s="1"/>
  <c r="G123" i="3"/>
  <c r="P417" i="3" s="1"/>
  <c r="K123" i="3"/>
  <c r="O417" i="3" s="1"/>
  <c r="O123" i="3"/>
  <c r="O125" i="3" s="1"/>
  <c r="T123" i="3"/>
  <c r="T125" i="3" s="1"/>
  <c r="X123" i="3"/>
  <c r="AB123" i="3"/>
  <c r="AB125" i="3" s="1"/>
  <c r="J431" i="3" s="1"/>
  <c r="I431" i="3"/>
  <c r="AJ123" i="3"/>
  <c r="AJ125" i="3" s="1"/>
  <c r="H431" i="3" s="1"/>
  <c r="AN123" i="3"/>
  <c r="AN125" i="3" s="1"/>
  <c r="G431" i="3" s="1"/>
  <c r="AR123" i="3"/>
  <c r="AV123" i="3"/>
  <c r="AV125" i="3" s="1"/>
  <c r="E431" i="3" s="1"/>
  <c r="AZ123" i="3"/>
  <c r="AZ125" i="3" s="1"/>
  <c r="D431" i="3" s="1"/>
  <c r="BD123" i="3"/>
  <c r="BD125" i="3" s="1"/>
  <c r="C431" i="3" s="1"/>
  <c r="D123" i="3"/>
  <c r="D125" i="3" s="1"/>
  <c r="H123" i="3"/>
  <c r="O420" i="3" s="1"/>
  <c r="O421" i="3" s="1"/>
  <c r="L123" i="3"/>
  <c r="P123" i="3"/>
  <c r="M420" i="3" s="1"/>
  <c r="M421" i="3" s="1"/>
  <c r="U123" i="3"/>
  <c r="U125" i="3" s="1"/>
  <c r="Y123" i="3"/>
  <c r="K419" i="3" s="1"/>
  <c r="AG123" i="3"/>
  <c r="AK123" i="3"/>
  <c r="AK125" i="3" s="1"/>
  <c r="H430" i="3" s="1"/>
  <c r="AO123" i="3"/>
  <c r="AS123" i="3"/>
  <c r="AW123" i="3"/>
  <c r="BA123" i="3"/>
  <c r="BA125" i="3" s="1"/>
  <c r="D430" i="3" s="1"/>
  <c r="P427" i="3"/>
  <c r="D355" i="3"/>
  <c r="H355" i="3"/>
  <c r="L355" i="3"/>
  <c r="P355" i="3"/>
  <c r="D361" i="3"/>
  <c r="H361" i="3"/>
  <c r="L361" i="3"/>
  <c r="P361" i="3"/>
  <c r="D367" i="3"/>
  <c r="H367" i="3"/>
  <c r="L367" i="3"/>
  <c r="P367" i="3"/>
  <c r="D373" i="3"/>
  <c r="H373" i="3"/>
  <c r="L373" i="3"/>
  <c r="P373" i="3"/>
  <c r="D385" i="3"/>
  <c r="H385" i="3"/>
  <c r="L385" i="3"/>
  <c r="C409" i="3"/>
  <c r="G409" i="3"/>
  <c r="K409" i="3"/>
  <c r="O409" i="3"/>
  <c r="C415" i="3"/>
  <c r="G415" i="3"/>
  <c r="K415" i="3"/>
  <c r="O415" i="3"/>
  <c r="I439" i="3"/>
  <c r="Q439" i="3"/>
  <c r="H693" i="3"/>
  <c r="G684" i="3"/>
  <c r="G685" i="3" s="1"/>
  <c r="D672" i="3"/>
  <c r="I697" i="3"/>
  <c r="I699" i="3" s="1"/>
  <c r="N704" i="3"/>
  <c r="N705" i="3" s="1"/>
  <c r="N707" i="3" s="1"/>
  <c r="Z669" i="3"/>
  <c r="H684" i="3"/>
  <c r="H685" i="3" s="1"/>
  <c r="H687" i="3" s="1"/>
  <c r="J688" i="3"/>
  <c r="J692" i="3"/>
  <c r="M708" i="3"/>
  <c r="P716" i="3"/>
  <c r="P717" i="3" s="1"/>
  <c r="P718" i="3" s="1"/>
  <c r="G680" i="3"/>
  <c r="E681" i="3"/>
  <c r="E683" i="3" s="1"/>
  <c r="L705" i="3"/>
  <c r="L707" i="3" s="1"/>
  <c r="M713" i="3"/>
  <c r="M715" i="3" s="1"/>
  <c r="P722" i="3"/>
  <c r="I420" i="3"/>
  <c r="I421" i="3" s="1"/>
  <c r="C423" i="3"/>
  <c r="BF125" i="3"/>
  <c r="C429" i="3" s="1"/>
  <c r="Q417" i="3"/>
  <c r="B125" i="3"/>
  <c r="Q430" i="3" s="1"/>
  <c r="L420" i="3"/>
  <c r="L421" i="3" s="1"/>
  <c r="K420" i="3"/>
  <c r="K421" i="3" s="1"/>
  <c r="W125" i="3"/>
  <c r="J420" i="3"/>
  <c r="J421" i="3" s="1"/>
  <c r="H420" i="3"/>
  <c r="H421" i="3" s="1"/>
  <c r="AI125" i="3"/>
  <c r="H432" i="3" s="1"/>
  <c r="G420" i="3"/>
  <c r="G421" i="3" s="1"/>
  <c r="F420" i="3"/>
  <c r="F421" i="3" s="1"/>
  <c r="E420" i="3"/>
  <c r="E421" i="3" s="1"/>
  <c r="D420" i="3"/>
  <c r="D421" i="3" s="1"/>
  <c r="C420" i="3"/>
  <c r="C421" i="3" s="1"/>
  <c r="G125" i="3"/>
  <c r="L419" i="3"/>
  <c r="J419" i="3"/>
  <c r="H419" i="3"/>
  <c r="AR125" i="3"/>
  <c r="F431" i="3" s="1"/>
  <c r="F419" i="3"/>
  <c r="D419" i="3"/>
  <c r="P419" i="3"/>
  <c r="L125" i="3"/>
  <c r="L418" i="3"/>
  <c r="J430" i="3"/>
  <c r="J418" i="3"/>
  <c r="H418" i="3"/>
  <c r="AS125" i="3"/>
  <c r="F430" i="3" s="1"/>
  <c r="F418" i="3"/>
  <c r="E418" i="3"/>
  <c r="AW125" i="3"/>
  <c r="E430" i="3" s="1"/>
  <c r="BK125" i="3"/>
  <c r="N420" i="3"/>
  <c r="N421" i="3" s="1"/>
  <c r="X125" i="3"/>
  <c r="I419" i="3"/>
  <c r="G419" i="3"/>
  <c r="E419" i="3"/>
  <c r="C419" i="3"/>
  <c r="Q426" i="3"/>
  <c r="Q427" i="3" s="1"/>
  <c r="Q423" i="3"/>
  <c r="BJ125" i="3"/>
  <c r="B429" i="3" s="1"/>
  <c r="H125" i="3"/>
  <c r="M419" i="3"/>
  <c r="P125" i="3"/>
  <c r="M431" i="3" s="1"/>
  <c r="I418" i="3"/>
  <c r="AG125" i="3"/>
  <c r="I430" i="3" s="1"/>
  <c r="AO125" i="3"/>
  <c r="G430" i="3" s="1"/>
  <c r="G418" i="3"/>
  <c r="D418" i="3"/>
  <c r="P418" i="3"/>
  <c r="E125" i="3"/>
  <c r="I125" i="3"/>
  <c r="O430" i="3" s="1"/>
  <c r="N418" i="3"/>
  <c r="M417" i="3"/>
  <c r="R125" i="3"/>
  <c r="V125" i="3"/>
  <c r="K417" i="3"/>
  <c r="Z125" i="3"/>
  <c r="K429" i="3" s="1"/>
  <c r="J417" i="3"/>
  <c r="I417" i="3"/>
  <c r="AH125" i="3"/>
  <c r="I429" i="3" s="1"/>
  <c r="H417" i="3"/>
  <c r="AL125" i="3"/>
  <c r="H429" i="3" s="1"/>
  <c r="G417" i="3"/>
  <c r="AP125" i="3"/>
  <c r="G429" i="3" s="1"/>
  <c r="F417" i="3"/>
  <c r="E417" i="3"/>
  <c r="AX125" i="3"/>
  <c r="E429" i="3" s="1"/>
  <c r="D417" i="3"/>
  <c r="BB125" i="3"/>
  <c r="D429" i="3" s="1"/>
  <c r="BE125" i="3"/>
  <c r="C430" i="3" s="1"/>
  <c r="C418" i="3"/>
  <c r="D637" i="3"/>
  <c r="D636" i="3"/>
  <c r="H637" i="3"/>
  <c r="H636" i="3"/>
  <c r="L637" i="3"/>
  <c r="L636" i="3"/>
  <c r="P637" i="3"/>
  <c r="P636" i="3"/>
  <c r="F445" i="3"/>
  <c r="J445" i="3"/>
  <c r="N445" i="3"/>
  <c r="BG125" i="3"/>
  <c r="B432" i="3" s="1"/>
  <c r="P544" i="3"/>
  <c r="O544" i="3"/>
  <c r="N544" i="3"/>
  <c r="L544" i="3"/>
  <c r="K544" i="3"/>
  <c r="J544" i="3"/>
  <c r="I544" i="3"/>
  <c r="I545" i="3" s="1"/>
  <c r="H544" i="3"/>
  <c r="G544" i="3"/>
  <c r="F544" i="3"/>
  <c r="E544" i="3"/>
  <c r="E545" i="3" s="1"/>
  <c r="D544" i="3"/>
  <c r="C544" i="3"/>
  <c r="B544" i="3"/>
  <c r="H379" i="3"/>
  <c r="P379" i="3"/>
  <c r="F452" i="3"/>
  <c r="J452" i="3"/>
  <c r="N452" i="3"/>
  <c r="BH125" i="3"/>
  <c r="B431" i="3" s="1"/>
  <c r="F439" i="3"/>
  <c r="N439" i="3"/>
  <c r="F655" i="3"/>
  <c r="F458" i="3"/>
  <c r="J648" i="3"/>
  <c r="J655" i="3" s="1"/>
  <c r="J458" i="3"/>
  <c r="N648" i="3"/>
  <c r="N655" i="3" s="1"/>
  <c r="R655" i="3" s="1"/>
  <c r="N458" i="3"/>
  <c r="B458" i="3"/>
  <c r="BI125" i="3"/>
  <c r="B430" i="3" s="1"/>
  <c r="B637" i="3"/>
  <c r="B636" i="3"/>
  <c r="F636" i="3"/>
  <c r="F637" i="3"/>
  <c r="J637" i="3"/>
  <c r="J636" i="3"/>
  <c r="N637" i="3"/>
  <c r="N636" i="3"/>
  <c r="B379" i="3"/>
  <c r="J379" i="3"/>
  <c r="D379" i="3"/>
  <c r="L379" i="3"/>
  <c r="B507" i="3"/>
  <c r="B547" i="3" s="1"/>
  <c r="B465" i="3"/>
  <c r="B568" i="3" s="1"/>
  <c r="F507" i="3"/>
  <c r="F547" i="3" s="1"/>
  <c r="F465" i="3"/>
  <c r="F504" i="3" s="1"/>
  <c r="J507" i="3"/>
  <c r="J547" i="3" s="1"/>
  <c r="J465" i="3"/>
  <c r="J504" i="3" s="1"/>
  <c r="N547" i="3"/>
  <c r="B548" i="3"/>
  <c r="F548" i="3"/>
  <c r="J548" i="3"/>
  <c r="N548" i="3"/>
  <c r="B549" i="3"/>
  <c r="F549" i="3"/>
  <c r="J549" i="3"/>
  <c r="N549" i="3"/>
  <c r="B550" i="3"/>
  <c r="F550" i="3"/>
  <c r="J550" i="3"/>
  <c r="N550" i="3"/>
  <c r="E643" i="3"/>
  <c r="E644" i="3"/>
  <c r="E504" i="3"/>
  <c r="E505" i="3"/>
  <c r="I643" i="3"/>
  <c r="I644" i="3"/>
  <c r="I504" i="3"/>
  <c r="I505" i="3"/>
  <c r="M643" i="3"/>
  <c r="M644" i="3"/>
  <c r="M504" i="3"/>
  <c r="M505" i="3"/>
  <c r="J522" i="3"/>
  <c r="I521" i="3"/>
  <c r="I522" i="3"/>
  <c r="M521" i="3"/>
  <c r="M522" i="3"/>
  <c r="Q522" i="3"/>
  <c r="C530" i="3"/>
  <c r="K530" i="3"/>
  <c r="J530" i="3"/>
  <c r="N530" i="3"/>
  <c r="C538" i="3"/>
  <c r="D538" i="3"/>
  <c r="H538" i="3"/>
  <c r="G538" i="3"/>
  <c r="K538" i="3"/>
  <c r="L538" i="3"/>
  <c r="C637" i="3"/>
  <c r="C636" i="3"/>
  <c r="G637" i="3"/>
  <c r="G636" i="3"/>
  <c r="K637" i="3"/>
  <c r="K636" i="3"/>
  <c r="O637" i="3"/>
  <c r="O636" i="3"/>
  <c r="C379" i="3"/>
  <c r="G379" i="3"/>
  <c r="K379" i="3"/>
  <c r="O379" i="3"/>
  <c r="C439" i="3"/>
  <c r="G439" i="3"/>
  <c r="K439" i="3"/>
  <c r="O439" i="3"/>
  <c r="C445" i="3"/>
  <c r="G445" i="3"/>
  <c r="K445" i="3"/>
  <c r="O445" i="3"/>
  <c r="C452" i="3"/>
  <c r="G452" i="3"/>
  <c r="K452" i="3"/>
  <c r="O452" i="3"/>
  <c r="C547" i="3"/>
  <c r="G547" i="3"/>
  <c r="O547" i="3"/>
  <c r="C548" i="3"/>
  <c r="K548" i="3"/>
  <c r="O548" i="3"/>
  <c r="C549" i="3"/>
  <c r="K549" i="3"/>
  <c r="O549" i="3"/>
  <c r="C550" i="3"/>
  <c r="G550" i="3"/>
  <c r="O550" i="3"/>
  <c r="B644" i="3"/>
  <c r="B643" i="3"/>
  <c r="F643" i="3"/>
  <c r="F644" i="3"/>
  <c r="F505" i="3"/>
  <c r="J643" i="3"/>
  <c r="J644" i="3"/>
  <c r="J505" i="3"/>
  <c r="N644" i="3"/>
  <c r="N643" i="3"/>
  <c r="N505" i="3"/>
  <c r="D439" i="3"/>
  <c r="H439" i="3"/>
  <c r="L439" i="3"/>
  <c r="P439" i="3"/>
  <c r="D445" i="3"/>
  <c r="H445" i="3"/>
  <c r="L445" i="3"/>
  <c r="P445" i="3"/>
  <c r="D452" i="3"/>
  <c r="H452" i="3"/>
  <c r="L452" i="3"/>
  <c r="P452" i="3"/>
  <c r="D547" i="3"/>
  <c r="H547" i="3"/>
  <c r="L547" i="3"/>
  <c r="D548" i="3"/>
  <c r="H548" i="3"/>
  <c r="D549" i="3"/>
  <c r="H549" i="3"/>
  <c r="L549" i="3"/>
  <c r="D550" i="3"/>
  <c r="H550" i="3"/>
  <c r="L550" i="3"/>
  <c r="V649" i="3"/>
  <c r="C644" i="3"/>
  <c r="C643" i="3"/>
  <c r="C505" i="3"/>
  <c r="G644" i="3"/>
  <c r="G643" i="3"/>
  <c r="G505" i="3"/>
  <c r="K643" i="3"/>
  <c r="K644" i="3"/>
  <c r="K505" i="3"/>
  <c r="O503" i="3"/>
  <c r="C522" i="3"/>
  <c r="O522" i="3"/>
  <c r="D530" i="3"/>
  <c r="M568" i="3"/>
  <c r="E637" i="3"/>
  <c r="E636" i="3"/>
  <c r="I637" i="3"/>
  <c r="I636" i="3"/>
  <c r="M636" i="3"/>
  <c r="M637" i="3"/>
  <c r="Q637" i="3"/>
  <c r="Q636" i="3"/>
  <c r="E379" i="3"/>
  <c r="I379" i="3"/>
  <c r="M379" i="3"/>
  <c r="Q379" i="3"/>
  <c r="E445" i="3"/>
  <c r="I445" i="3"/>
  <c r="M445" i="3"/>
  <c r="Q445" i="3"/>
  <c r="E452" i="3"/>
  <c r="I452" i="3"/>
  <c r="M452" i="3"/>
  <c r="Q452" i="3"/>
  <c r="E642" i="3"/>
  <c r="E511" i="3"/>
  <c r="I642" i="3"/>
  <c r="I511" i="3"/>
  <c r="M642" i="3"/>
  <c r="M511" i="3"/>
  <c r="E548" i="3"/>
  <c r="I548" i="3"/>
  <c r="M571" i="3"/>
  <c r="M556" i="3"/>
  <c r="Q642" i="3"/>
  <c r="E549" i="3"/>
  <c r="I549" i="3"/>
  <c r="M549" i="3"/>
  <c r="Q572" i="3"/>
  <c r="Q557" i="3"/>
  <c r="E550" i="3"/>
  <c r="I550" i="3"/>
  <c r="M550" i="3"/>
  <c r="Q573" i="3"/>
  <c r="Q558" i="3"/>
  <c r="N465" i="3"/>
  <c r="N658" i="3" s="1"/>
  <c r="D644" i="3"/>
  <c r="D643" i="3"/>
  <c r="D505" i="3"/>
  <c r="H644" i="3"/>
  <c r="H643" i="3"/>
  <c r="H505" i="3"/>
  <c r="L644" i="3"/>
  <c r="L643" i="3"/>
  <c r="L505" i="3"/>
  <c r="P644" i="3"/>
  <c r="P643" i="3"/>
  <c r="P505" i="3"/>
  <c r="D522" i="3"/>
  <c r="H522" i="3"/>
  <c r="L522" i="3"/>
  <c r="E529" i="3"/>
  <c r="E530" i="3"/>
  <c r="I529" i="3"/>
  <c r="I530" i="3"/>
  <c r="M530" i="3"/>
  <c r="M529" i="3"/>
  <c r="F538" i="3"/>
  <c r="J538" i="3"/>
  <c r="P538" i="3"/>
  <c r="C458" i="3"/>
  <c r="G458" i="3"/>
  <c r="K458" i="3"/>
  <c r="O458" i="3"/>
  <c r="C465" i="3"/>
  <c r="C537" i="3" s="1"/>
  <c r="G465" i="3"/>
  <c r="K465" i="3"/>
  <c r="K597" i="3" s="1"/>
  <c r="O465" i="3"/>
  <c r="O521" i="3" s="1"/>
  <c r="E507" i="3"/>
  <c r="E547" i="3" s="1"/>
  <c r="I507" i="3"/>
  <c r="I547" i="3" s="1"/>
  <c r="M507" i="3"/>
  <c r="Q507" i="3"/>
  <c r="Q508" i="3"/>
  <c r="Q548" i="3" s="1"/>
  <c r="G521" i="3"/>
  <c r="Q544" i="3"/>
  <c r="V657" i="3"/>
  <c r="O581" i="3"/>
  <c r="C634" i="3"/>
  <c r="C632" i="3"/>
  <c r="C590" i="3"/>
  <c r="G634" i="3"/>
  <c r="G632" i="3"/>
  <c r="K649" i="3"/>
  <c r="K653" i="3" s="1"/>
  <c r="K634" i="3"/>
  <c r="K632" i="3"/>
  <c r="K590" i="3"/>
  <c r="O632" i="3"/>
  <c r="N649" i="3"/>
  <c r="N632" i="3"/>
  <c r="N590" i="3"/>
  <c r="N634" i="3"/>
  <c r="D458" i="3"/>
  <c r="H458" i="3"/>
  <c r="L458" i="3"/>
  <c r="P458" i="3"/>
  <c r="D465" i="3"/>
  <c r="D504" i="3" s="1"/>
  <c r="H465" i="3"/>
  <c r="H568" i="3" s="1"/>
  <c r="L465" i="3"/>
  <c r="L521" i="3" s="1"/>
  <c r="P465" i="3"/>
  <c r="O530" i="3"/>
  <c r="D537" i="3"/>
  <c r="E568" i="3"/>
  <c r="I568" i="3"/>
  <c r="D589" i="3"/>
  <c r="D634" i="3"/>
  <c r="D632" i="3"/>
  <c r="D590" i="3"/>
  <c r="H649" i="3"/>
  <c r="H634" i="3"/>
  <c r="H632" i="3"/>
  <c r="H590" i="3"/>
  <c r="L634" i="3"/>
  <c r="L649" i="3"/>
  <c r="L653" i="3" s="1"/>
  <c r="L632" i="3"/>
  <c r="L590" i="3"/>
  <c r="P634" i="3"/>
  <c r="V661" i="3"/>
  <c r="V665" i="3" s="1"/>
  <c r="P649" i="3"/>
  <c r="P632" i="3"/>
  <c r="P590" i="3"/>
  <c r="V663" i="3" s="1"/>
  <c r="E458" i="3"/>
  <c r="I458" i="3"/>
  <c r="M458" i="3"/>
  <c r="Q458" i="3"/>
  <c r="E522" i="3"/>
  <c r="F530" i="3"/>
  <c r="E537" i="3"/>
  <c r="E538" i="3"/>
  <c r="I537" i="3"/>
  <c r="I538" i="3"/>
  <c r="M537" i="3"/>
  <c r="M538" i="3"/>
  <c r="Q536" i="3"/>
  <c r="N567" i="3"/>
  <c r="C597" i="3"/>
  <c r="G603" i="3"/>
  <c r="E521" i="3"/>
  <c r="B634" i="3"/>
  <c r="B632" i="3"/>
  <c r="J649" i="3"/>
  <c r="J653" i="3" s="1"/>
  <c r="J634" i="3"/>
  <c r="J632" i="3"/>
  <c r="J590" i="3"/>
  <c r="F634" i="3"/>
  <c r="F632" i="3"/>
  <c r="F590" i="3"/>
  <c r="G590" i="3"/>
  <c r="C608" i="3"/>
  <c r="C603" i="3"/>
  <c r="K608" i="3"/>
  <c r="K603" i="3"/>
  <c r="O608" i="3"/>
  <c r="O567" i="3"/>
  <c r="Q581" i="3"/>
  <c r="E589" i="3"/>
  <c r="E634" i="3"/>
  <c r="E632" i="3"/>
  <c r="E590" i="3"/>
  <c r="I589" i="3"/>
  <c r="I634" i="3"/>
  <c r="I632" i="3"/>
  <c r="I590" i="3"/>
  <c r="I649" i="3"/>
  <c r="M649" i="3"/>
  <c r="M589" i="3"/>
  <c r="M632" i="3"/>
  <c r="M590" i="3"/>
  <c r="M634" i="3"/>
  <c r="Q649" i="3"/>
  <c r="Q632" i="3"/>
  <c r="E597" i="3"/>
  <c r="I597" i="3"/>
  <c r="M597" i="3"/>
  <c r="D658" i="3"/>
  <c r="O715" i="3"/>
  <c r="O718" i="3"/>
  <c r="O719" i="3"/>
  <c r="D603" i="3"/>
  <c r="H603" i="3"/>
  <c r="L603" i="3"/>
  <c r="P603" i="3"/>
  <c r="P704" i="3"/>
  <c r="P705" i="3" s="1"/>
  <c r="E603" i="3"/>
  <c r="I603" i="3"/>
  <c r="M603" i="3"/>
  <c r="Q603" i="3"/>
  <c r="J689" i="3"/>
  <c r="J691" i="3" s="1"/>
  <c r="K688" i="3"/>
  <c r="B603" i="3"/>
  <c r="F603" i="3"/>
  <c r="J603" i="3"/>
  <c r="N603" i="3"/>
  <c r="E658" i="3"/>
  <c r="I658" i="3"/>
  <c r="M658" i="3"/>
  <c r="J697" i="3"/>
  <c r="J699" i="3" s="1"/>
  <c r="K696" i="3"/>
  <c r="X664" i="3"/>
  <c r="I695" i="3"/>
  <c r="L700" i="3"/>
  <c r="K701" i="3"/>
  <c r="K703" i="3" s="1"/>
  <c r="J701" i="3"/>
  <c r="J703" i="3" s="1"/>
  <c r="K705" i="3"/>
  <c r="K707" i="3" s="1"/>
  <c r="P712" i="3"/>
  <c r="P713" i="3" s="1"/>
  <c r="P714" i="3" s="1"/>
  <c r="N713" i="3"/>
  <c r="N715" i="3" s="1"/>
  <c r="P723" i="3"/>
  <c r="O723" i="3"/>
  <c r="G689" i="3"/>
  <c r="G691" i="3" s="1"/>
  <c r="O704" i="3"/>
  <c r="O705" i="3" s="1"/>
  <c r="D677" i="3"/>
  <c r="D679" i="3" s="1"/>
  <c r="E676" i="3"/>
  <c r="G687" i="3"/>
  <c r="F687" i="3"/>
  <c r="H689" i="3"/>
  <c r="H691" i="3" s="1"/>
  <c r="H695" i="3"/>
  <c r="I691" i="3"/>
  <c r="M707" i="3"/>
  <c r="F683" i="3"/>
  <c r="L711" i="3"/>
  <c r="F658" i="3" l="1"/>
  <c r="W651" i="3"/>
  <c r="F568" i="3"/>
  <c r="Q511" i="3"/>
  <c r="N430" i="3"/>
  <c r="M544" i="3"/>
  <c r="M545" i="3" s="1"/>
  <c r="L548" i="3"/>
  <c r="K547" i="3"/>
  <c r="F597" i="3"/>
  <c r="K589" i="3"/>
  <c r="O597" i="3"/>
  <c r="F529" i="3"/>
  <c r="F521" i="3"/>
  <c r="F537" i="3"/>
  <c r="Y125" i="3"/>
  <c r="AA669" i="3"/>
  <c r="F665" i="3"/>
  <c r="F670" i="3" s="1"/>
  <c r="P522" i="3"/>
  <c r="P530" i="3"/>
  <c r="D545" i="3"/>
  <c r="N597" i="3"/>
  <c r="Q658" i="3"/>
  <c r="D597" i="3"/>
  <c r="D568" i="3"/>
  <c r="J537" i="3"/>
  <c r="B537" i="3"/>
  <c r="D521" i="3"/>
  <c r="E466" i="3"/>
  <c r="B504" i="3"/>
  <c r="Q504" i="3"/>
  <c r="Q521" i="3"/>
  <c r="B597" i="3"/>
  <c r="J521" i="3"/>
  <c r="Q545" i="3"/>
  <c r="M547" i="3"/>
  <c r="O589" i="3"/>
  <c r="Q568" i="3"/>
  <c r="N521" i="3"/>
  <c r="Q589" i="3"/>
  <c r="Q529" i="3"/>
  <c r="L429" i="3"/>
  <c r="P420" i="3"/>
  <c r="P421" i="3" s="1"/>
  <c r="N419" i="3"/>
  <c r="Q420" i="3"/>
  <c r="Q421" i="3" s="1"/>
  <c r="O418" i="3"/>
  <c r="K125" i="3"/>
  <c r="K430" i="3"/>
  <c r="O431" i="3"/>
  <c r="L432" i="3"/>
  <c r="P429" i="3"/>
  <c r="H545" i="3"/>
  <c r="H658" i="3"/>
  <c r="Q597" i="3"/>
  <c r="Q634" i="3"/>
  <c r="H597" i="3"/>
  <c r="L529" i="3"/>
  <c r="N589" i="3"/>
  <c r="H589" i="3"/>
  <c r="K529" i="3"/>
  <c r="O649" i="3"/>
  <c r="N537" i="3"/>
  <c r="Q530" i="3"/>
  <c r="N529" i="3"/>
  <c r="I466" i="3"/>
  <c r="F589" i="3"/>
  <c r="K537" i="3"/>
  <c r="Q644" i="3"/>
  <c r="Q590" i="3"/>
  <c r="K568" i="3"/>
  <c r="H537" i="3"/>
  <c r="O590" i="3"/>
  <c r="O634" i="3"/>
  <c r="J529" i="3"/>
  <c r="O603" i="3"/>
  <c r="K521" i="3"/>
  <c r="J568" i="3"/>
  <c r="C545" i="3"/>
  <c r="K545" i="3"/>
  <c r="O545" i="3"/>
  <c r="N431" i="3"/>
  <c r="M432" i="3"/>
  <c r="M429" i="3"/>
  <c r="M430" i="3"/>
  <c r="O429" i="3"/>
  <c r="K431" i="3"/>
  <c r="N432" i="3"/>
  <c r="L430" i="3"/>
  <c r="P431" i="3"/>
  <c r="O432" i="3"/>
  <c r="O639" i="3" s="1"/>
  <c r="N417" i="3"/>
  <c r="P430" i="3"/>
  <c r="K432" i="3"/>
  <c r="K639" i="3" s="1"/>
  <c r="L431" i="3"/>
  <c r="P432" i="3"/>
  <c r="P433" i="3" s="1"/>
  <c r="N429" i="3"/>
  <c r="I684" i="3"/>
  <c r="P719" i="3"/>
  <c r="D673" i="3"/>
  <c r="D675" i="3" s="1"/>
  <c r="E672" i="3"/>
  <c r="G681" i="3"/>
  <c r="G683" i="3" s="1"/>
  <c r="H680" i="3"/>
  <c r="J693" i="3"/>
  <c r="J695" i="3" s="1"/>
  <c r="K692" i="3"/>
  <c r="O708" i="3"/>
  <c r="O709" i="3" s="1"/>
  <c r="M709" i="3"/>
  <c r="M711" i="3" s="1"/>
  <c r="N708" i="3"/>
  <c r="N650" i="3"/>
  <c r="N653" i="3"/>
  <c r="N656" i="3"/>
  <c r="G658" i="3"/>
  <c r="G642" i="3"/>
  <c r="G645" i="3" s="1"/>
  <c r="G511" i="3"/>
  <c r="G597" i="3"/>
  <c r="G466" i="3"/>
  <c r="E677" i="3"/>
  <c r="E679" i="3" s="1"/>
  <c r="F676" i="3"/>
  <c r="I557" i="3"/>
  <c r="I572" i="3"/>
  <c r="I551" i="3"/>
  <c r="I512" i="3"/>
  <c r="P572" i="3"/>
  <c r="P557" i="3"/>
  <c r="O555" i="3"/>
  <c r="O570" i="3"/>
  <c r="M640" i="3"/>
  <c r="M639" i="3"/>
  <c r="M433" i="3"/>
  <c r="K697" i="3"/>
  <c r="K699" i="3" s="1"/>
  <c r="L696" i="3"/>
  <c r="P658" i="3"/>
  <c r="Q537" i="3"/>
  <c r="Q538" i="3"/>
  <c r="H656" i="3"/>
  <c r="H650" i="3"/>
  <c r="L571" i="3"/>
  <c r="L556" i="3"/>
  <c r="L545" i="3"/>
  <c r="P545" i="3"/>
  <c r="C639" i="3"/>
  <c r="C640" i="3"/>
  <c r="C433" i="3"/>
  <c r="E640" i="3"/>
  <c r="E639" i="3"/>
  <c r="E433" i="3"/>
  <c r="G640" i="3"/>
  <c r="G639" i="3"/>
  <c r="G433" i="3"/>
  <c r="J640" i="3"/>
  <c r="J639" i="3"/>
  <c r="J433" i="3"/>
  <c r="L639" i="3"/>
  <c r="L640" i="3"/>
  <c r="L433" i="3"/>
  <c r="I570" i="3"/>
  <c r="I555" i="3"/>
  <c r="E573" i="3"/>
  <c r="E558" i="3"/>
  <c r="P529" i="3"/>
  <c r="V654" i="3" s="1"/>
  <c r="P571" i="3"/>
  <c r="P556" i="3"/>
  <c r="O558" i="3"/>
  <c r="O573" i="3"/>
  <c r="N570" i="3"/>
  <c r="N555" i="3"/>
  <c r="P639" i="3"/>
  <c r="P640" i="3"/>
  <c r="J684" i="3"/>
  <c r="I685" i="3"/>
  <c r="I687" i="3" s="1"/>
  <c r="P706" i="3"/>
  <c r="P707" i="3"/>
  <c r="P715" i="3"/>
  <c r="P589" i="3"/>
  <c r="V662" i="3" s="1"/>
  <c r="L642" i="3"/>
  <c r="L645" i="3" s="1"/>
  <c r="L568" i="3"/>
  <c r="L511" i="3"/>
  <c r="L466" i="3"/>
  <c r="K656" i="3"/>
  <c r="K650" i="3"/>
  <c r="G656" i="3"/>
  <c r="E572" i="3"/>
  <c r="E557" i="3"/>
  <c r="O643" i="3"/>
  <c r="O644" i="3"/>
  <c r="O504" i="3"/>
  <c r="O505" i="3"/>
  <c r="L573" i="3"/>
  <c r="L558" i="3"/>
  <c r="L572" i="3"/>
  <c r="L557" i="3"/>
  <c r="K555" i="3"/>
  <c r="K570" i="3"/>
  <c r="J558" i="3"/>
  <c r="J573" i="3"/>
  <c r="J556" i="3"/>
  <c r="J571" i="3"/>
  <c r="B642" i="3"/>
  <c r="B645" i="3" s="1"/>
  <c r="B511" i="3"/>
  <c r="L701" i="3"/>
  <c r="L703" i="3" s="1"/>
  <c r="M700" i="3"/>
  <c r="L658" i="3"/>
  <c r="J597" i="3"/>
  <c r="Q656" i="3"/>
  <c r="Q653" i="3"/>
  <c r="Q650" i="3"/>
  <c r="E656" i="3"/>
  <c r="C568" i="3"/>
  <c r="L597" i="3"/>
  <c r="J589" i="3"/>
  <c r="J650" i="3"/>
  <c r="J656" i="3"/>
  <c r="B656" i="3"/>
  <c r="L589" i="3"/>
  <c r="D656" i="3"/>
  <c r="P537" i="3"/>
  <c r="C529" i="3"/>
  <c r="H642" i="3"/>
  <c r="H645" i="3" s="1"/>
  <c r="H511" i="3"/>
  <c r="I513" i="3" s="1"/>
  <c r="H466" i="3"/>
  <c r="G589" i="3"/>
  <c r="C656" i="3"/>
  <c r="X651" i="3"/>
  <c r="Q547" i="3"/>
  <c r="W656" i="3" s="1"/>
  <c r="O658" i="3"/>
  <c r="O642" i="3"/>
  <c r="O511" i="3"/>
  <c r="Q513" i="3" s="1"/>
  <c r="O466" i="3"/>
  <c r="P521" i="3"/>
  <c r="V652" i="3" s="1"/>
  <c r="P504" i="3"/>
  <c r="L504" i="3"/>
  <c r="H504" i="3"/>
  <c r="M573" i="3"/>
  <c r="M558" i="3"/>
  <c r="Q551" i="3"/>
  <c r="Q512" i="3"/>
  <c r="Y650" i="3" s="1"/>
  <c r="Z650" i="3" s="1"/>
  <c r="AA650" i="3" s="1"/>
  <c r="M466" i="3"/>
  <c r="H573" i="3"/>
  <c r="H558" i="3"/>
  <c r="H572" i="3"/>
  <c r="H557" i="3"/>
  <c r="H571" i="3"/>
  <c r="H556" i="3"/>
  <c r="H570" i="3"/>
  <c r="H555" i="3"/>
  <c r="N504" i="3"/>
  <c r="G573" i="3"/>
  <c r="G558" i="3"/>
  <c r="G572" i="3"/>
  <c r="G557" i="3"/>
  <c r="G571" i="3"/>
  <c r="G556" i="3"/>
  <c r="G555" i="3"/>
  <c r="G570" i="3"/>
  <c r="B529" i="3"/>
  <c r="Q645" i="3"/>
  <c r="M645" i="3"/>
  <c r="I645" i="3"/>
  <c r="E645" i="3"/>
  <c r="F573" i="3"/>
  <c r="F558" i="3"/>
  <c r="F572" i="3"/>
  <c r="F557" i="3"/>
  <c r="F571" i="3"/>
  <c r="F556" i="3"/>
  <c r="J555" i="3"/>
  <c r="J570" i="3"/>
  <c r="B570" i="3"/>
  <c r="B555" i="3"/>
  <c r="B640" i="3"/>
  <c r="B639" i="3"/>
  <c r="B433" i="3"/>
  <c r="M656" i="3"/>
  <c r="M653" i="3"/>
  <c r="M650" i="3"/>
  <c r="P656" i="3"/>
  <c r="P653" i="3"/>
  <c r="P650" i="3"/>
  <c r="V648" i="3"/>
  <c r="Y647" i="3" s="1"/>
  <c r="P642" i="3"/>
  <c r="P645" i="3" s="1"/>
  <c r="P511" i="3"/>
  <c r="P466" i="3"/>
  <c r="E571" i="3"/>
  <c r="E556" i="3"/>
  <c r="P573" i="3"/>
  <c r="P558" i="3"/>
  <c r="P555" i="3"/>
  <c r="P570" i="3"/>
  <c r="O557" i="3"/>
  <c r="O572" i="3"/>
  <c r="O556" i="3"/>
  <c r="O571" i="3"/>
  <c r="G537" i="3"/>
  <c r="N558" i="3"/>
  <c r="N573" i="3"/>
  <c r="N557" i="3"/>
  <c r="N572" i="3"/>
  <c r="N556" i="3"/>
  <c r="N571" i="3"/>
  <c r="F555" i="3"/>
  <c r="F570" i="3"/>
  <c r="G545" i="3"/>
  <c r="I640" i="3"/>
  <c r="I639" i="3"/>
  <c r="I433" i="3"/>
  <c r="Y664" i="3"/>
  <c r="X665" i="3"/>
  <c r="I650" i="3"/>
  <c r="I656" i="3"/>
  <c r="G568" i="3"/>
  <c r="P597" i="3"/>
  <c r="F656" i="3"/>
  <c r="G529" i="3"/>
  <c r="Q571" i="3"/>
  <c r="Q556" i="3"/>
  <c r="E570" i="3"/>
  <c r="E555" i="3"/>
  <c r="C642" i="3"/>
  <c r="C645" i="3" s="1"/>
  <c r="C658" i="3"/>
  <c r="C511" i="3"/>
  <c r="C466" i="3"/>
  <c r="M551" i="3"/>
  <c r="M512" i="3"/>
  <c r="L570" i="3"/>
  <c r="L555" i="3"/>
  <c r="K558" i="3"/>
  <c r="K573" i="3"/>
  <c r="K557" i="3"/>
  <c r="K572" i="3"/>
  <c r="K556" i="3"/>
  <c r="K571" i="3"/>
  <c r="J557" i="3"/>
  <c r="J572" i="3"/>
  <c r="J642" i="3"/>
  <c r="J645" i="3" s="1"/>
  <c r="J466" i="3"/>
  <c r="J511" i="3"/>
  <c r="O706" i="3"/>
  <c r="O707" i="3"/>
  <c r="J658" i="3"/>
  <c r="B658" i="3"/>
  <c r="L688" i="3"/>
  <c r="K689" i="3"/>
  <c r="K691" i="3" s="1"/>
  <c r="O568" i="3"/>
  <c r="B589" i="3"/>
  <c r="N568" i="3"/>
  <c r="L656" i="3"/>
  <c r="L650" i="3"/>
  <c r="L537" i="3"/>
  <c r="O529" i="3"/>
  <c r="B521" i="3"/>
  <c r="D642" i="3"/>
  <c r="D645" i="3" s="1"/>
  <c r="D511" i="3"/>
  <c r="E513" i="3" s="1"/>
  <c r="D466" i="3"/>
  <c r="O650" i="3"/>
  <c r="O653" i="3"/>
  <c r="O656" i="3"/>
  <c r="C589" i="3"/>
  <c r="P568" i="3"/>
  <c r="H529" i="3"/>
  <c r="M570" i="3"/>
  <c r="M555" i="3"/>
  <c r="K658" i="3"/>
  <c r="K642" i="3"/>
  <c r="K645" i="3" s="1"/>
  <c r="K511" i="3"/>
  <c r="K466" i="3"/>
  <c r="H521" i="3"/>
  <c r="N642" i="3"/>
  <c r="N645" i="3" s="1"/>
  <c r="N466" i="3"/>
  <c r="N511" i="3"/>
  <c r="I573" i="3"/>
  <c r="I558" i="3"/>
  <c r="M572" i="3"/>
  <c r="M557" i="3"/>
  <c r="Q466" i="3"/>
  <c r="I571" i="3"/>
  <c r="I556" i="3"/>
  <c r="E551" i="3"/>
  <c r="E512" i="3"/>
  <c r="D529" i="3"/>
  <c r="C521" i="3"/>
  <c r="K504" i="3"/>
  <c r="G504" i="3"/>
  <c r="C504" i="3"/>
  <c r="D573" i="3"/>
  <c r="D558" i="3"/>
  <c r="D572" i="3"/>
  <c r="D557" i="3"/>
  <c r="D571" i="3"/>
  <c r="D556" i="3"/>
  <c r="D570" i="3"/>
  <c r="D555" i="3"/>
  <c r="C558" i="3"/>
  <c r="C573" i="3"/>
  <c r="C557" i="3"/>
  <c r="C572" i="3"/>
  <c r="C556" i="3"/>
  <c r="C571" i="3"/>
  <c r="C570" i="3"/>
  <c r="C555" i="3"/>
  <c r="O537" i="3"/>
  <c r="Q505" i="3"/>
  <c r="B573" i="3"/>
  <c r="B558" i="3"/>
  <c r="B572" i="3"/>
  <c r="B557" i="3"/>
  <c r="B571" i="3"/>
  <c r="B556" i="3"/>
  <c r="F642" i="3"/>
  <c r="F645" i="3" s="1"/>
  <c r="F466" i="3"/>
  <c r="F511" i="3"/>
  <c r="B545" i="3"/>
  <c r="F545" i="3"/>
  <c r="J545" i="3"/>
  <c r="N545" i="3"/>
  <c r="N639" i="3"/>
  <c r="N640" i="3"/>
  <c r="N433" i="3"/>
  <c r="O640" i="3"/>
  <c r="D639" i="3"/>
  <c r="D640" i="3"/>
  <c r="D433" i="3"/>
  <c r="F640" i="3"/>
  <c r="F639" i="3"/>
  <c r="F433" i="3"/>
  <c r="H639" i="3"/>
  <c r="H640" i="3"/>
  <c r="H433" i="3"/>
  <c r="K640" i="3"/>
  <c r="Q432" i="3"/>
  <c r="Q429" i="3"/>
  <c r="Q657" i="3" l="1"/>
  <c r="R658" i="3"/>
  <c r="M668" i="3" s="1"/>
  <c r="R656" i="3"/>
  <c r="X654" i="3"/>
  <c r="W654" i="3"/>
  <c r="W663" i="3"/>
  <c r="W662" i="3"/>
  <c r="X662" i="3"/>
  <c r="W652" i="3"/>
  <c r="B668" i="3"/>
  <c r="O668" i="3"/>
  <c r="J668" i="3"/>
  <c r="C668" i="3"/>
  <c r="N668" i="3"/>
  <c r="F668" i="3"/>
  <c r="D665" i="3"/>
  <c r="D670" i="3" s="1"/>
  <c r="E665" i="3"/>
  <c r="E670" i="3" s="1"/>
  <c r="G665" i="3"/>
  <c r="G670" i="3" s="1"/>
  <c r="O665" i="3"/>
  <c r="P665" i="3"/>
  <c r="H665" i="3"/>
  <c r="H670" i="3" s="1"/>
  <c r="I665" i="3"/>
  <c r="I670" i="3" s="1"/>
  <c r="K665" i="3"/>
  <c r="L665" i="3"/>
  <c r="M665" i="3"/>
  <c r="B665" i="3"/>
  <c r="B670" i="3" s="1"/>
  <c r="C665" i="3"/>
  <c r="C670" i="3" s="1"/>
  <c r="J665" i="3"/>
  <c r="J670" i="3" s="1"/>
  <c r="B666" i="3"/>
  <c r="N665" i="3"/>
  <c r="K433" i="3"/>
  <c r="O433" i="3"/>
  <c r="O645" i="3"/>
  <c r="E673" i="3"/>
  <c r="E675" i="3" s="1"/>
  <c r="F672" i="3"/>
  <c r="L692" i="3"/>
  <c r="K693" i="3"/>
  <c r="K695" i="3" s="1"/>
  <c r="N709" i="3"/>
  <c r="N711" i="3" s="1"/>
  <c r="P708" i="3"/>
  <c r="P709" i="3" s="1"/>
  <c r="H681" i="3"/>
  <c r="H683" i="3" s="1"/>
  <c r="I680" i="3"/>
  <c r="O710" i="3"/>
  <c r="O711" i="3"/>
  <c r="Q433" i="3"/>
  <c r="Z664" i="3"/>
  <c r="P663" i="3"/>
  <c r="P666" i="3"/>
  <c r="X656" i="3"/>
  <c r="Q570" i="3"/>
  <c r="Q555" i="3"/>
  <c r="C551" i="3"/>
  <c r="C512" i="3"/>
  <c r="C513" i="3"/>
  <c r="F663" i="3"/>
  <c r="F666" i="3"/>
  <c r="I663" i="3"/>
  <c r="I666" i="3"/>
  <c r="Y653" i="3"/>
  <c r="Y651" i="3"/>
  <c r="Y656" i="3"/>
  <c r="Y658" i="3" s="1"/>
  <c r="Y661" i="3" s="1"/>
  <c r="Q574" i="3"/>
  <c r="Q552" i="3"/>
  <c r="Q559" i="3"/>
  <c r="O513" i="3"/>
  <c r="O512" i="3"/>
  <c r="O551" i="3"/>
  <c r="Q553" i="3" s="1"/>
  <c r="E663" i="3"/>
  <c r="E666" i="3"/>
  <c r="B551" i="3"/>
  <c r="B512" i="3"/>
  <c r="G676" i="3"/>
  <c r="F677" i="3"/>
  <c r="F679" i="3" s="1"/>
  <c r="N663" i="3"/>
  <c r="N666" i="3"/>
  <c r="O663" i="3"/>
  <c r="O666" i="3"/>
  <c r="G663" i="3"/>
  <c r="G666" i="3"/>
  <c r="L512" i="3"/>
  <c r="L551" i="3"/>
  <c r="L513" i="3"/>
  <c r="K684" i="3"/>
  <c r="J685" i="3"/>
  <c r="J687" i="3" s="1"/>
  <c r="F551" i="3"/>
  <c r="F513" i="3"/>
  <c r="F512" i="3"/>
  <c r="E552" i="3"/>
  <c r="E574" i="3"/>
  <c r="E559" i="3"/>
  <c r="N551" i="3"/>
  <c r="N513" i="3"/>
  <c r="N512" i="3"/>
  <c r="L663" i="3"/>
  <c r="L666" i="3"/>
  <c r="M688" i="3"/>
  <c r="L689" i="3"/>
  <c r="L691" i="3" s="1"/>
  <c r="M513" i="3"/>
  <c r="H512" i="3"/>
  <c r="H551" i="3"/>
  <c r="I553" i="3" s="1"/>
  <c r="H513" i="3"/>
  <c r="O700" i="3"/>
  <c r="O701" i="3" s="1"/>
  <c r="N700" i="3"/>
  <c r="M701" i="3"/>
  <c r="M703" i="3" s="1"/>
  <c r="K663" i="3"/>
  <c r="K666" i="3"/>
  <c r="I552" i="3"/>
  <c r="I559" i="3"/>
  <c r="I574" i="3"/>
  <c r="G512" i="3"/>
  <c r="G551" i="3"/>
  <c r="G513" i="3"/>
  <c r="D512" i="3"/>
  <c r="D513" i="3"/>
  <c r="D551" i="3"/>
  <c r="E553" i="3" s="1"/>
  <c r="K551" i="3"/>
  <c r="K513" i="3"/>
  <c r="K512" i="3"/>
  <c r="J551" i="3"/>
  <c r="J513" i="3"/>
  <c r="J512" i="3"/>
  <c r="M574" i="3"/>
  <c r="M552" i="3"/>
  <c r="M559" i="3"/>
  <c r="M553" i="3"/>
  <c r="V651" i="3"/>
  <c r="P513" i="3"/>
  <c r="P512" i="3"/>
  <c r="V650" i="3" s="1"/>
  <c r="P551" i="3"/>
  <c r="M663" i="3"/>
  <c r="M666" i="3"/>
  <c r="C663" i="3"/>
  <c r="C666" i="3"/>
  <c r="D663" i="3"/>
  <c r="D666" i="3"/>
  <c r="J663" i="3"/>
  <c r="J666" i="3"/>
  <c r="AA662" i="3"/>
  <c r="Z662" i="3"/>
  <c r="H663" i="3"/>
  <c r="H666" i="3"/>
  <c r="M696" i="3"/>
  <c r="L697" i="3"/>
  <c r="L699" i="3" s="1"/>
  <c r="E668" i="3" l="1"/>
  <c r="H668" i="3"/>
  <c r="I668" i="3"/>
  <c r="K668" i="3"/>
  <c r="G668" i="3"/>
  <c r="P668" i="3"/>
  <c r="D668" i="3"/>
  <c r="L668" i="3"/>
  <c r="AA652" i="3"/>
  <c r="Z652" i="3"/>
  <c r="Z654" i="3"/>
  <c r="AA654" i="3" s="1"/>
  <c r="Y655" i="3"/>
  <c r="X658" i="3"/>
  <c r="W658" i="3"/>
  <c r="Y674" i="3"/>
  <c r="Y676" i="3" s="1"/>
  <c r="Y663" i="3"/>
  <c r="Y667" i="3"/>
  <c r="G672" i="3"/>
  <c r="F673" i="3"/>
  <c r="F675" i="3" s="1"/>
  <c r="P710" i="3"/>
  <c r="P711" i="3"/>
  <c r="I681" i="3"/>
  <c r="I683" i="3" s="1"/>
  <c r="J680" i="3"/>
  <c r="M692" i="3"/>
  <c r="L693" i="3"/>
  <c r="L695" i="3" s="1"/>
  <c r="K685" i="3"/>
  <c r="K687" i="3" s="1"/>
  <c r="L684" i="3"/>
  <c r="Q575" i="3"/>
  <c r="Q582" i="3"/>
  <c r="W659" i="3" s="1"/>
  <c r="C559" i="3"/>
  <c r="C553" i="3"/>
  <c r="C574" i="3"/>
  <c r="C552" i="3"/>
  <c r="AA664" i="3"/>
  <c r="N696" i="3"/>
  <c r="M697" i="3"/>
  <c r="M699" i="3" s="1"/>
  <c r="O696" i="3"/>
  <c r="O697" i="3" s="1"/>
  <c r="M575" i="3"/>
  <c r="M582" i="3"/>
  <c r="M633" i="3" s="1"/>
  <c r="J552" i="3"/>
  <c r="J559" i="3"/>
  <c r="J553" i="3"/>
  <c r="J574" i="3"/>
  <c r="D574" i="3"/>
  <c r="D559" i="3"/>
  <c r="D553" i="3"/>
  <c r="D552" i="3"/>
  <c r="G574" i="3"/>
  <c r="G559" i="3"/>
  <c r="G553" i="3"/>
  <c r="G552" i="3"/>
  <c r="I560" i="3"/>
  <c r="I657" i="3"/>
  <c r="E560" i="3"/>
  <c r="E657" i="3"/>
  <c r="G677" i="3"/>
  <c r="G679" i="3" s="1"/>
  <c r="H676" i="3"/>
  <c r="K559" i="3"/>
  <c r="K553" i="3"/>
  <c r="K574" i="3"/>
  <c r="K552" i="3"/>
  <c r="H574" i="3"/>
  <c r="H552" i="3"/>
  <c r="H559" i="3"/>
  <c r="H553" i="3"/>
  <c r="M689" i="3"/>
  <c r="M691" i="3" s="1"/>
  <c r="N688" i="3"/>
  <c r="O688" i="3"/>
  <c r="O689" i="3" s="1"/>
  <c r="E575" i="3"/>
  <c r="E582" i="3"/>
  <c r="E633" i="3" s="1"/>
  <c r="L574" i="3"/>
  <c r="L559" i="3"/>
  <c r="M561" i="3" s="1"/>
  <c r="L553" i="3"/>
  <c r="L552" i="3"/>
  <c r="O559" i="3"/>
  <c r="Q561" i="3" s="1"/>
  <c r="O553" i="3"/>
  <c r="O552" i="3"/>
  <c r="O574" i="3"/>
  <c r="Q560" i="3"/>
  <c r="Z655" i="3"/>
  <c r="Z653" i="3"/>
  <c r="AA648" i="3"/>
  <c r="Z656" i="3"/>
  <c r="Z658" i="3" s="1"/>
  <c r="Z661" i="3" s="1"/>
  <c r="Z651" i="3"/>
  <c r="O702" i="3"/>
  <c r="O703" i="3"/>
  <c r="V656" i="3"/>
  <c r="P574" i="3"/>
  <c r="P552" i="3"/>
  <c r="P559" i="3"/>
  <c r="P553" i="3"/>
  <c r="M560" i="3"/>
  <c r="M657" i="3"/>
  <c r="I575" i="3"/>
  <c r="I582" i="3"/>
  <c r="I633" i="3" s="1"/>
  <c r="P700" i="3"/>
  <c r="P701" i="3" s="1"/>
  <c r="N701" i="3"/>
  <c r="N703" i="3" s="1"/>
  <c r="N552" i="3"/>
  <c r="N559" i="3"/>
  <c r="N553" i="3"/>
  <c r="N574" i="3"/>
  <c r="F552" i="3"/>
  <c r="F574" i="3"/>
  <c r="F559" i="3"/>
  <c r="F553" i="3"/>
  <c r="B574" i="3"/>
  <c r="B552" i="3"/>
  <c r="B559" i="3"/>
  <c r="Y660" i="3"/>
  <c r="Z667" i="3" l="1"/>
  <c r="Z663" i="3"/>
  <c r="Z674" i="3"/>
  <c r="Y678" i="3" s="1"/>
  <c r="H672" i="3"/>
  <c r="G673" i="3"/>
  <c r="G675" i="3" s="1"/>
  <c r="K680" i="3"/>
  <c r="J681" i="3"/>
  <c r="J683" i="3" s="1"/>
  <c r="M693" i="3"/>
  <c r="M695" i="3" s="1"/>
  <c r="O692" i="3"/>
  <c r="O693" i="3" s="1"/>
  <c r="N692" i="3"/>
  <c r="G575" i="3"/>
  <c r="G582" i="3"/>
  <c r="G633" i="3" s="1"/>
  <c r="D561" i="3"/>
  <c r="D560" i="3"/>
  <c r="D657" i="3"/>
  <c r="N697" i="3"/>
  <c r="N699" i="3" s="1"/>
  <c r="P696" i="3"/>
  <c r="P697" i="3" s="1"/>
  <c r="C575" i="3"/>
  <c r="C582" i="3"/>
  <c r="C633" i="3" s="1"/>
  <c r="X659" i="3"/>
  <c r="Q633" i="3"/>
  <c r="N560" i="3"/>
  <c r="N561" i="3"/>
  <c r="N657" i="3"/>
  <c r="P702" i="3"/>
  <c r="P703" i="3"/>
  <c r="L575" i="3"/>
  <c r="L582" i="3"/>
  <c r="L633" i="3" s="1"/>
  <c r="N689" i="3"/>
  <c r="N691" i="3" s="1"/>
  <c r="P688" i="3"/>
  <c r="P689" i="3" s="1"/>
  <c r="K575" i="3"/>
  <c r="K582" i="3"/>
  <c r="K633" i="3" s="1"/>
  <c r="E561" i="3"/>
  <c r="J560" i="3"/>
  <c r="J561" i="3"/>
  <c r="J657" i="3"/>
  <c r="B560" i="3"/>
  <c r="B657" i="3"/>
  <c r="O690" i="3"/>
  <c r="O691" i="3"/>
  <c r="H561" i="3"/>
  <c r="H560" i="3"/>
  <c r="H657" i="3"/>
  <c r="B575" i="3"/>
  <c r="B582" i="3"/>
  <c r="B633" i="3" s="1"/>
  <c r="Z660" i="3"/>
  <c r="D575" i="3"/>
  <c r="D582" i="3"/>
  <c r="D633" i="3" s="1"/>
  <c r="O698" i="3"/>
  <c r="O699" i="3"/>
  <c r="C560" i="3"/>
  <c r="C561" i="3"/>
  <c r="C657" i="3"/>
  <c r="L685" i="3"/>
  <c r="L687" i="3" s="1"/>
  <c r="M684" i="3"/>
  <c r="F575" i="3"/>
  <c r="F582" i="3"/>
  <c r="F633" i="3" s="1"/>
  <c r="P561" i="3"/>
  <c r="P560" i="3"/>
  <c r="P657" i="3"/>
  <c r="O575" i="3"/>
  <c r="O582" i="3"/>
  <c r="O633" i="3" s="1"/>
  <c r="Y668" i="3"/>
  <c r="Y665" i="3"/>
  <c r="F560" i="3"/>
  <c r="F561" i="3"/>
  <c r="F657" i="3"/>
  <c r="N575" i="3"/>
  <c r="N582" i="3"/>
  <c r="N633" i="3" s="1"/>
  <c r="V658" i="3"/>
  <c r="P575" i="3"/>
  <c r="P582" i="3"/>
  <c r="AA655" i="3"/>
  <c r="AA653" i="3"/>
  <c r="AA656" i="3"/>
  <c r="AA658" i="3" s="1"/>
  <c r="AA661" i="3" s="1"/>
  <c r="AA651" i="3"/>
  <c r="O560" i="3"/>
  <c r="O561" i="3"/>
  <c r="O657" i="3"/>
  <c r="L561" i="3"/>
  <c r="L560" i="3"/>
  <c r="L657" i="3"/>
  <c r="H575" i="3"/>
  <c r="H582" i="3"/>
  <c r="H633" i="3" s="1"/>
  <c r="K560" i="3"/>
  <c r="K561" i="3"/>
  <c r="K657" i="3"/>
  <c r="H677" i="3"/>
  <c r="H679" i="3" s="1"/>
  <c r="I676" i="3"/>
  <c r="I561" i="3"/>
  <c r="G560" i="3"/>
  <c r="G561" i="3"/>
  <c r="G657" i="3"/>
  <c r="J575" i="3"/>
  <c r="J582" i="3"/>
  <c r="J633" i="3" s="1"/>
  <c r="AA667" i="3" l="1"/>
  <c r="AA663" i="3"/>
  <c r="AA674" i="3"/>
  <c r="R657" i="3"/>
  <c r="H667" i="3" s="1"/>
  <c r="I672" i="3"/>
  <c r="H673" i="3"/>
  <c r="H675" i="3" s="1"/>
  <c r="O694" i="3"/>
  <c r="O695" i="3"/>
  <c r="N693" i="3"/>
  <c r="N695" i="3" s="1"/>
  <c r="P692" i="3"/>
  <c r="P693" i="3" s="1"/>
  <c r="L680" i="3"/>
  <c r="K681" i="3"/>
  <c r="K683" i="3" s="1"/>
  <c r="P690" i="3"/>
  <c r="P691" i="3"/>
  <c r="AA660" i="3"/>
  <c r="P698" i="3"/>
  <c r="P699" i="3"/>
  <c r="I677" i="3"/>
  <c r="I679" i="3" s="1"/>
  <c r="J676" i="3"/>
  <c r="O684" i="3"/>
  <c r="O685" i="3" s="1"/>
  <c r="N684" i="3"/>
  <c r="M685" i="3"/>
  <c r="M687" i="3" s="1"/>
  <c r="V659" i="3"/>
  <c r="P633" i="3"/>
  <c r="Y682" i="3"/>
  <c r="Z668" i="3"/>
  <c r="Z665" i="3"/>
  <c r="Z682" i="3" s="1"/>
  <c r="G667" i="3" l="1"/>
  <c r="B667" i="3"/>
  <c r="K667" i="3"/>
  <c r="K670" i="3" s="1"/>
  <c r="L667" i="3"/>
  <c r="L670" i="3" s="1"/>
  <c r="D667" i="3"/>
  <c r="E667" i="3"/>
  <c r="M667" i="3"/>
  <c r="M670" i="3" s="1"/>
  <c r="I667" i="3"/>
  <c r="F667" i="3"/>
  <c r="N667" i="3"/>
  <c r="N670" i="3" s="1"/>
  <c r="C667" i="3"/>
  <c r="J667" i="3"/>
  <c r="O667" i="3"/>
  <c r="O670" i="3" s="1"/>
  <c r="P667" i="3"/>
  <c r="P670" i="3" s="1"/>
  <c r="Z676" i="3"/>
  <c r="J672" i="3"/>
  <c r="I673" i="3"/>
  <c r="I675" i="3" s="1"/>
  <c r="P695" i="3"/>
  <c r="P694" i="3"/>
  <c r="L681" i="3"/>
  <c r="L683" i="3" s="1"/>
  <c r="M680" i="3"/>
  <c r="J677" i="3"/>
  <c r="J679" i="3" s="1"/>
  <c r="K676" i="3"/>
  <c r="AA668" i="3"/>
  <c r="AA676" i="3"/>
  <c r="AA665" i="3"/>
  <c r="AA682" i="3" s="1"/>
  <c r="N685" i="3"/>
  <c r="N687" i="3" s="1"/>
  <c r="P684" i="3"/>
  <c r="P685" i="3" s="1"/>
  <c r="O686" i="3"/>
  <c r="O687" i="3"/>
  <c r="K672" i="3" l="1"/>
  <c r="J673" i="3"/>
  <c r="J675" i="3" s="1"/>
  <c r="M681" i="3"/>
  <c r="M683" i="3" s="1"/>
  <c r="O680" i="3"/>
  <c r="O681" i="3" s="1"/>
  <c r="N680" i="3"/>
  <c r="P686" i="3"/>
  <c r="P687" i="3"/>
  <c r="K677" i="3"/>
  <c r="K679" i="3" s="1"/>
  <c r="L676" i="3"/>
  <c r="K673" i="3" l="1"/>
  <c r="K675" i="3" s="1"/>
  <c r="L672" i="3"/>
  <c r="P680" i="3"/>
  <c r="P681" i="3" s="1"/>
  <c r="N681" i="3"/>
  <c r="N683" i="3" s="1"/>
  <c r="O682" i="3"/>
  <c r="O683" i="3"/>
  <c r="L677" i="3"/>
  <c r="L679" i="3" s="1"/>
  <c r="M676" i="3"/>
  <c r="M672" i="3" l="1"/>
  <c r="L673" i="3"/>
  <c r="L675" i="3" s="1"/>
  <c r="P682" i="3"/>
  <c r="P683" i="3"/>
  <c r="O676" i="3"/>
  <c r="O677" i="3" s="1"/>
  <c r="N676" i="3"/>
  <c r="M677" i="3"/>
  <c r="M679" i="3" s="1"/>
  <c r="O672" i="3" l="1"/>
  <c r="O673" i="3" s="1"/>
  <c r="N672" i="3"/>
  <c r="M673" i="3"/>
  <c r="M675" i="3" s="1"/>
  <c r="N677" i="3"/>
  <c r="N679" i="3" s="1"/>
  <c r="P676" i="3"/>
  <c r="P677" i="3" s="1"/>
  <c r="O678" i="3"/>
  <c r="O679" i="3"/>
  <c r="N673" i="3" l="1"/>
  <c r="N675" i="3" s="1"/>
  <c r="P672" i="3"/>
  <c r="P673" i="3" s="1"/>
  <c r="O674" i="3"/>
  <c r="O675" i="3"/>
  <c r="P678" i="3"/>
  <c r="P679" i="3"/>
  <c r="P674" i="3" l="1"/>
  <c r="P675" i="3"/>
</calcChain>
</file>

<file path=xl/comments1.xml><?xml version="1.0" encoding="utf-8"?>
<comments xmlns="http://schemas.openxmlformats.org/spreadsheetml/2006/main">
  <authors>
    <author>SHW</author>
  </authors>
  <commentList>
    <comment ref="Y647" authorId="0" shapeId="0">
      <text>
        <r>
          <rPr>
            <b/>
            <sz val="9"/>
            <color indexed="81"/>
            <rFont val="Tahoma"/>
            <family val="2"/>
          </rPr>
          <t>SHW:</t>
        </r>
        <r>
          <rPr>
            <sz val="9"/>
            <color indexed="81"/>
            <rFont val="Tahoma"/>
            <family val="2"/>
          </rPr>
          <t xml:space="preserve">
ปรับเป้า</t>
        </r>
      </text>
    </comment>
    <comment ref="X650" authorId="0" shapeId="0">
      <text>
        <r>
          <rPr>
            <b/>
            <sz val="9"/>
            <color indexed="81"/>
            <rFont val="Tahoma"/>
          </rPr>
          <t>SHW:</t>
        </r>
        <r>
          <rPr>
            <sz val="9"/>
            <color indexed="81"/>
            <rFont val="Tahoma"/>
          </rPr>
          <t xml:space="preserve">
Opp day Q2/23</t>
        </r>
      </text>
    </comment>
    <comment ref="X652" authorId="0" shapeId="0">
      <text>
        <r>
          <rPr>
            <b/>
            <sz val="9"/>
            <color indexed="81"/>
            <rFont val="Tahoma"/>
            <family val="2"/>
          </rPr>
          <t>SHW:</t>
        </r>
        <r>
          <rPr>
            <sz val="9"/>
            <color indexed="81"/>
            <rFont val="Tahoma"/>
            <family val="2"/>
          </rPr>
          <t xml:space="preserve">
Opp day</t>
        </r>
      </text>
    </comment>
    <comment ref="Y652" authorId="0" shapeId="0">
      <text>
        <r>
          <rPr>
            <b/>
            <sz val="9"/>
            <color indexed="81"/>
            <rFont val="Tahoma"/>
            <family val="2"/>
          </rPr>
          <t>SHW:</t>
        </r>
        <r>
          <rPr>
            <sz val="9"/>
            <color indexed="81"/>
            <rFont val="Tahoma"/>
            <family val="2"/>
          </rPr>
          <t xml:space="preserve">
%Common size</t>
        </r>
      </text>
    </comment>
    <comment ref="Y654" authorId="0" shapeId="0">
      <text>
        <r>
          <rPr>
            <b/>
            <sz val="9"/>
            <color indexed="81"/>
            <rFont val="Tahoma"/>
          </rPr>
          <t>SHW:</t>
        </r>
        <r>
          <rPr>
            <sz val="9"/>
            <color indexed="81"/>
            <rFont val="Tahoma"/>
          </rPr>
          <t xml:space="preserve">
Opp day</t>
        </r>
      </text>
    </comment>
    <comment ref="W661" authorId="0" shapeId="0">
      <text>
        <r>
          <rPr>
            <b/>
            <sz val="9"/>
            <color indexed="81"/>
            <rFont val="Tahoma"/>
            <family val="2"/>
          </rPr>
          <t>SHW:</t>
        </r>
        <r>
          <rPr>
            <sz val="9"/>
            <color indexed="81"/>
            <rFont val="Tahoma"/>
            <family val="2"/>
          </rPr>
          <t xml:space="preserve">
477*2 = 955</t>
        </r>
      </text>
    </comment>
    <comment ref="Y678" authorId="0" shapeId="0">
      <text>
        <r>
          <rPr>
            <b/>
            <sz val="9"/>
            <color indexed="81"/>
            <rFont val="Tahoma"/>
          </rPr>
          <t>SHW:</t>
        </r>
        <r>
          <rPr>
            <sz val="9"/>
            <color indexed="81"/>
            <rFont val="Tahoma"/>
          </rPr>
          <t xml:space="preserve">
eps yr 2024</t>
        </r>
      </text>
    </comment>
  </commentList>
</comments>
</file>

<file path=xl/sharedStrings.xml><?xml version="1.0" encoding="utf-8"?>
<sst xmlns="http://schemas.openxmlformats.org/spreadsheetml/2006/main" count="726" uniqueCount="356">
  <si>
    <t>พี่สรุปจากฟังoppday  ichi เผื่อเล็กเอาไปทำ template  ประเมินมูลค่าครับ</t>
  </si>
  <si>
    <t xml:space="preserve"> </t>
  </si>
  <si>
    <t xml:space="preserve">oppday 2023Q2(24 8 2023)   </t>
  </si>
  <si>
    <t xml:space="preserve">ปรับเป้ารายได้ 2023 เดิม 7,300 MB (+15.3% YoY) เปลี่ยนเป็น 7,600(+20% YoY)   </t>
  </si>
  <si>
    <t xml:space="preserve">นทท.ต่างชาติเข้ามากขึ้น จากเปิดประเทศ   </t>
  </si>
  <si>
    <t xml:space="preserve">u rate การผลิตทำได้ถึง 70% ทำให้การผลิตเกิด economy of scale ต้นทุน/หน่วยลดลง gpm ดีขึ้น   </t>
  </si>
  <si>
    <t xml:space="preserve">u-rate สูงสุด80%+/- 2023Q2  </t>
  </si>
  <si>
    <t xml:space="preserve">Product   </t>
  </si>
  <si>
    <t xml:space="preserve">green tea 65%  </t>
  </si>
  <si>
    <t xml:space="preserve">yen yen 15%  </t>
  </si>
  <si>
    <t xml:space="preserve">non-tea 9%  </t>
  </si>
  <si>
    <t xml:space="preserve">export 9%  </t>
  </si>
  <si>
    <t xml:space="preserve">OEM 2%  </t>
  </si>
  <si>
    <t xml:space="preserve">   </t>
  </si>
  <si>
    <t xml:space="preserve">ichi ก่อตั้งบริษัท 3 9 2010   </t>
  </si>
  <si>
    <t xml:space="preserve">รง.ปัจจุบัน ลงทุน 8,000 MB (เริ่มใช้งาน 3 9 2010 เครื่องจักตัดค่าเสื่อมราคา 15 ปี ตกปีละ 533 MB ดังนั้นค่าเสื่อมจะลดลง ในเดือน 9 2025***)    ถ้าสร้างรง.ใหม่เพิ่ม ใช้งบ 1,500-2,000MB ค่าเสื่อมแค่ 100กว่า MB   </t>
  </si>
  <si>
    <t xml:space="preserve">Production capacity 1,500 ล้านขวด/ปี   </t>
  </si>
  <si>
    <t xml:space="preserve">เสร็จและเริ่มใช้งาน 2024Q4 (Note  2024Q4 ค่าเสื่อมราคาจะเพิ่มขึ้น 7.7 MB/Q)   </t>
  </si>
  <si>
    <t xml:space="preserve">คาดการใช้กำลังการผลิต 2023Q3,Q4 ใกล้เคียง Q2(ไม่ต่ำ71%)  ทำให้ gpm น่าจะเท่ากับ Q2ด้วย   </t>
  </si>
  <si>
    <t xml:space="preserve">ราคาวัตถุดิบก็ลงมาทรงๆ   </t>
  </si>
  <si>
    <t xml:space="preserve">Indonesia (JV)   </t>
  </si>
  <si>
    <t xml:space="preserve">Sale Value มี growth -20% YoY   </t>
  </si>
  <si>
    <t xml:space="preserve">Sale Volume มี growth -25%   </t>
  </si>
  <si>
    <t xml:space="preserve">นอกจากยอดขายลดลง  ทาง รง.ที่จ้างผลิตที่อินโดขึ้นราคา ทำให้กำไรลดลง  คงต้องใช้เวลา 2-3Q จะดีขึ้น แต่ไม่ขาดทุน   </t>
  </si>
  <si>
    <t xml:space="preserve">Export เน้น CLMV    </t>
  </si>
  <si>
    <t xml:space="preserve">OEM 2023 ตั้งเป้า 100MB  ทำได้อย่างต่ำ 130 MB (ถ้าไม่ผลิตให้ตามตกลง มีเสียค่าปรับ)   </t>
  </si>
  <si>
    <t xml:space="preserve">ตันซันซู ยอดขายได้ 300 MB  กำลังออกรสชาติมหาชนคือ น้ำผึ้งผสมมะนาว   </t>
  </si>
  <si>
    <t xml:space="preserve">เป้ารายได้ 2024 =8,500Mb (+12%)   </t>
  </si>
  <si>
    <t xml:space="preserve">มีจ้าง รง.อื่นผลิตประมาณ 5%ของทั้งหมด(marginจะน้อยกว่าผลิตเอง)   </t>
  </si>
  <si>
    <t>2H2023  ค่าใช้จ่ายการตลาดจะลดลง ไม่เกิน4%ต่อรายได้สุทธิ</t>
  </si>
  <si>
    <t>Balance Sheet</t>
  </si>
  <si>
    <t/>
  </si>
  <si>
    <t>Q1/2023</t>
  </si>
  <si>
    <t>Yearly/2022</t>
  </si>
  <si>
    <t>Q3/2022</t>
  </si>
  <si>
    <t>Q2/2022</t>
  </si>
  <si>
    <t>Q1/2022</t>
  </si>
  <si>
    <t>Yearly/2021</t>
  </si>
  <si>
    <t>Q3/2021</t>
  </si>
  <si>
    <t>Q2/2021</t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</si>
  <si>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</si>
  <si>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</si>
  <si>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</si>
  <si>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</si>
  <si>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</si>
  <si>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</si>
  <si>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</si>
  <si>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</si>
  <si>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</si>
  <si>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</si>
  <si>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</si>
  <si>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</si>
  <si>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</si>
  <si>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</si>
  <si>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Q3/2017</t>
  </si>
  <si>
    <t>Q2/2017</t>
  </si>
  <si>
    <t>Q1/2017</t>
  </si>
  <si>
    <t xml:space="preserve"> Assets</t>
  </si>
  <si>
    <t xml:space="preserve"> Current Assets</t>
  </si>
  <si>
    <t xml:space="preserve">    Cash And Cash Equivalents</t>
  </si>
  <si>
    <t xml:space="preserve">    Short-Term Investments - Net</t>
  </si>
  <si>
    <t xml:space="preserve">    Trade And Other Receivables - Current - Net</t>
  </si>
  <si>
    <t xml:space="preserve">      Other Parties</t>
  </si>
  <si>
    <t xml:space="preserve">      Other Current Receivables</t>
  </si>
  <si>
    <t xml:space="preserve">    Inventories - Net</t>
  </si>
  <si>
    <t xml:space="preserve">    Other Current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</si>
  <si>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</si>
  <si>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</si>
  <si>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</si>
  <si>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</si>
  <si>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</si>
  <si>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</si>
  <si>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Intangible Assets - Others</t>
  </si>
  <si>
    <t xml:space="preserve">    Deferred Tax Assets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</si>
  <si>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</si>
  <si>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</si>
  <si>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</si>
  <si>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</si>
  <si>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</si>
  <si>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</si>
  <si>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</si>
  <si>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</si>
  <si>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Other Current Payables</t>
  </si>
  <si>
    <t xml:space="preserve">    Accrued Expenses - Current</t>
  </si>
  <si>
    <t xml:space="preserve">    Current Portion Of Long-Term Debts</t>
  </si>
  <si>
    <t xml:space="preserve">      Financial Institutions</t>
  </si>
  <si>
    <t xml:space="preserve">    Current Portion Of Lease Liabilities</t>
  </si>
  <si>
    <t xml:space="preserve">    Income Tax Payable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</si>
  <si>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</si>
  <si>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</si>
  <si>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</si>
  <si>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Non-Current Portion Of Lease Liabilities</t>
  </si>
  <si>
    <t xml:space="preserve">    Provisions For Employee Benefit Obligations - Non-Current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</si>
  <si>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</si>
  <si>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</si>
  <si>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</si>
  <si>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</si>
  <si>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</si>
  <si>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</si>
  <si>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</si>
  <si>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</si>
  <si>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</si>
  <si>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</si>
  <si>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</si>
  <si>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</si>
  <si>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</si>
  <si>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Other Components Of Equity</t>
  </si>
  <si>
    <t xml:space="preserve">      Surplus (Deficits)</t>
  </si>
  <si>
    <t xml:space="preserve">        Surplus (Deficits) - Others</t>
  </si>
  <si>
    <t xml:space="preserve">      Other Components Of Equity - Others</t>
  </si>
  <si>
    <t xml:space="preserve">    Equity Attributable To Owners Of The Parent</t>
  </si>
  <si>
    <t xml:space="preserve">    Total Equity</t>
  </si>
  <si>
    <t xml:space="preserve">    Total Liabilities And Equity</t>
  </si>
  <si>
    <t xml:space="preserve">    Short-Term Borrowings</t>
  </si>
  <si>
    <t>Short-Term Debt</t>
  </si>
  <si>
    <t>Long-Term Debt</t>
  </si>
  <si>
    <t>Total Debt</t>
  </si>
  <si>
    <t>P&amp;L</t>
  </si>
  <si>
    <t>Q4/2022</t>
  </si>
  <si>
    <t>Q4/2021</t>
  </si>
  <si>
    <t>Q4/2020</t>
  </si>
  <si>
    <t>Q4/2019</t>
  </si>
  <si>
    <t>Q4/2018</t>
  </si>
  <si>
    <t>Q4/2017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</si>
  <si>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</si>
  <si>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</si>
  <si>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</si>
  <si>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</t>
  </si>
  <si>
    <t xml:space="preserve">    Interest And Dividend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</si>
  <si>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</si>
  <si>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</si>
  <si>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</si>
  <si>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</si>
  <si>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</si>
  <si>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Selling And Administrative Expenses</t>
  </si>
  <si>
    <t xml:space="preserve">      Selling Expenses</t>
  </si>
  <si>
    <t xml:space="preserve">      Administrative Expenses</t>
  </si>
  <si>
    <t xml:space="preserve">    Management And Directors' Remuneration</t>
  </si>
  <si>
    <t xml:space="preserve">    Total Cost And Expenses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</si>
  <si>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</si>
  <si>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</si>
  <si>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</si>
  <si>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</si>
  <si>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</si>
  <si>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</si>
  <si>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</si>
  <si>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</si>
  <si>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Currency Translation Adjustments</t>
  </si>
  <si>
    <t xml:space="preserve">    Income Taxes Relating To Items That Will Be Subsequently Reclassified To Profit Or Loss</t>
  </si>
  <si>
    <t xml:space="preserve"> Items That Will Not Be Subsequently Reclassified To Profit Or Loss</t>
  </si>
  <si>
    <t xml:space="preserve">    Remeasurement Of Employee Benefit Obligations</t>
  </si>
  <si>
    <t xml:space="preserve">    Income Taxes Relating To Items That Will Not Be Subsequently Reclassified To Profit Or Loss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</si>
  <si>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</si>
  <si>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</si>
  <si>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</si>
  <si>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  Net Profit (Loss) Attributable To : Owners Of The Parent</t>
  </si>
  <si>
    <t xml:space="preserve"> Total Comprehensive Income (Expense) Attributable To :</t>
  </si>
  <si>
    <t xml:space="preserve">      Total Comprehensive Income (Expense) Attributable To : Owners Of The Parent</t>
  </si>
  <si>
    <t xml:space="preserve">    Basic Earnings (Loss) Per Share (Baht/Share)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</si>
  <si>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</si>
  <si>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</si>
  <si>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</si>
  <si>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</si>
  <si>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Depreciation And Amortisation</t>
  </si>
  <si>
    <t xml:space="preserve">      Depreciation</t>
  </si>
  <si>
    <t xml:space="preserve">      Amortisation</t>
  </si>
  <si>
    <t xml:space="preserve">    (Gains) Losses On Foreign Currency Exchange</t>
  </si>
  <si>
    <t xml:space="preserve">    (Gains) Losses On Fair Value Adjustments Of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</si>
  <si>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</si>
  <si>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</si>
  <si>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</si>
  <si>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</si>
  <si>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Employee Benefit Expenses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</si>
  <si>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</si>
  <si>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</si>
  <si>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</si>
  <si>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</si>
  <si>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</si>
  <si>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</si>
  <si>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</si>
  <si>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</si>
  <si>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Other Operating Liabilities</t>
  </si>
  <si>
    <t xml:space="preserve">    Cash Generated From (Used In) Operations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</si>
  <si>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</si>
  <si>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</si>
  <si>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</si>
  <si>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</si>
  <si>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Proceeds From Investment</t>
  </si>
  <si>
    <t xml:space="preserve">    Purchase Of Investments</t>
  </si>
  <si>
    <t xml:space="preserve">    Proceeds From Disposal Of Fixed Assets</t>
  </si>
  <si>
    <t xml:space="preserve">      Property, Plant And Equipment</t>
  </si>
  <si>
    <t xml:space="preserve">    Payment For Purchase Of Fixed Assets</t>
  </si>
  <si>
    <t xml:space="preserve">      Intangible Assets</t>
  </si>
  <si>
    <t xml:space="preserve">    Net Cash From (Used In) Investing Activities</t>
  </si>
  <si>
    <t xml:space="preserve"> Net Cash From Financing Activities</t>
  </si>
  <si>
    <t xml:space="preserve">    Proceeds From Borrowings</t>
  </si>
  <si>
    <t xml:space="preserve">    Repayments On Borrowings</t>
  </si>
  <si>
    <t xml:space="preserve">      Repayments On Long-Term Borrowings</t>
  </si>
  <si>
    <t xml:space="preserve">        Repayments On Long-Term Borrowings - Financial Institutions</t>
  </si>
  <si>
    <t xml:space="preserve">    Repayments On Lease Liabilities</t>
  </si>
  <si>
    <t xml:space="preserve">    Dividend Paid</t>
  </si>
  <si>
    <t xml:space="preserve">    Net Cash From (Used In) Financing Activities</t>
  </si>
  <si>
    <t xml:space="preserve">    Net Increase (Decrease) In Cash And Cash Equivalent</t>
  </si>
  <si>
    <t xml:space="preserve">    Cash And Cash Equivalents, Beginning Balance</t>
  </si>
  <si>
    <t xml:space="preserve">    Cash And Cash Equivalents, Ending Balance</t>
  </si>
  <si>
    <t>Years Active</t>
  </si>
  <si>
    <t>Latest Year</t>
  </si>
  <si>
    <t>Asset</t>
  </si>
  <si>
    <t>Q1</t>
  </si>
  <si>
    <t>Q2</t>
  </si>
  <si>
    <t>Q3</t>
  </si>
  <si>
    <t>Yearly</t>
  </si>
  <si>
    <t>%Common Size</t>
  </si>
  <si>
    <t>Liabilities</t>
  </si>
  <si>
    <t>D/E Ratio</t>
  </si>
  <si>
    <t>Equity</t>
  </si>
  <si>
    <t>REVENUE STRUCTURE</t>
  </si>
  <si>
    <t>Q4</t>
  </si>
  <si>
    <t>%YOY Growth</t>
  </si>
  <si>
    <t xml:space="preserve">    Share Of Profit (Loss) From Investments Accounted For Using The Equity Method</t>
  </si>
  <si>
    <t xml:space="preserve">    Other Gains (Losses)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</si>
  <si>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</si>
  <si>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</si>
  <si>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</si>
  <si>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</si>
  <si>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</si>
  <si>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</si>
  <si>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</si>
  <si>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</si>
  <si>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</si>
  <si>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</si>
  <si>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</si>
  <si>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</si>
  <si>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</si>
  <si>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</si>
  <si>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</si>
  <si>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</si>
  <si>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</si>
  <si>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</si>
  <si>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ROA</t>
  </si>
  <si>
    <t>ROIC</t>
  </si>
  <si>
    <t>ROE</t>
  </si>
  <si>
    <t>Liquidity Ratio</t>
  </si>
  <si>
    <t>Current Ratio</t>
  </si>
  <si>
    <t>Quick Ratio</t>
  </si>
  <si>
    <t>Leverage Ratio</t>
  </si>
  <si>
    <t>Debt to Equity</t>
  </si>
  <si>
    <t>Debt to Net Profit</t>
  </si>
  <si>
    <t>Efficiency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</si>
  <si>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</si>
  <si>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</si>
  <si>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</si>
  <si>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Date</t>
  </si>
  <si>
    <t>Cash Cycle</t>
  </si>
  <si>
    <t>Market Ratio</t>
  </si>
  <si>
    <t>Forecast</t>
  </si>
  <si>
    <t>1H2023</t>
  </si>
  <si>
    <t>2023Q1</t>
  </si>
  <si>
    <t>2023F</t>
  </si>
  <si>
    <t>Common Shares</t>
  </si>
  <si>
    <t>Rev. Growth</t>
  </si>
  <si>
    <t>Book Value / Share</t>
  </si>
  <si>
    <t>Revenue</t>
  </si>
  <si>
    <t>EPS</t>
  </si>
  <si>
    <t>Other Rev.</t>
  </si>
  <si>
    <t>GPM</t>
  </si>
  <si>
    <t>Dividend per Share</t>
  </si>
  <si>
    <t>Selling Expense %</t>
  </si>
  <si>
    <t>Selling Expense</t>
  </si>
  <si>
    <t>Market Cap</t>
  </si>
  <si>
    <t>Admin Expense %</t>
  </si>
  <si>
    <t>P/BV</t>
  </si>
  <si>
    <t>Admin Expense</t>
  </si>
  <si>
    <t>P/E</t>
  </si>
  <si>
    <t>EV/EBITDA</t>
  </si>
  <si>
    <t>Financial Cost</t>
  </si>
  <si>
    <t>P/S</t>
  </si>
  <si>
    <t>Max Price</t>
  </si>
  <si>
    <t>Tax %</t>
  </si>
  <si>
    <t>Min Price</t>
  </si>
  <si>
    <t>Tax</t>
  </si>
  <si>
    <t>Net Profit</t>
  </si>
  <si>
    <t>Valuation</t>
  </si>
  <si>
    <t>NPM</t>
  </si>
  <si>
    <t>PEG Ratio</t>
  </si>
  <si>
    <t>NP Growth</t>
  </si>
  <si>
    <t>CONSENSUS</t>
  </si>
  <si>
    <t>Market Cap.</t>
  </si>
  <si>
    <t>P/BV MOS</t>
  </si>
  <si>
    <t>FWD P/E</t>
  </si>
  <si>
    <t>P/E MOS</t>
  </si>
  <si>
    <t>Fair P/E</t>
  </si>
  <si>
    <t>EV/EBITDA MOS</t>
  </si>
  <si>
    <t>MOS</t>
  </si>
  <si>
    <t>P/S MOS</t>
  </si>
  <si>
    <t>CONSENSUS MOS</t>
  </si>
  <si>
    <t>AVERAGE MOS</t>
  </si>
  <si>
    <t>Fair Price</t>
  </si>
  <si>
    <t>Backtesting</t>
  </si>
  <si>
    <t>Upside</t>
  </si>
  <si>
    <t>DPS Consecutive</t>
  </si>
  <si>
    <t>Share (s)</t>
  </si>
  <si>
    <t>Total Return</t>
  </si>
  <si>
    <t>%Total Return</t>
  </si>
  <si>
    <t>Current Price</t>
  </si>
  <si>
    <t>CAGR</t>
  </si>
  <si>
    <r>
      <rPr>
        <b/>
        <sz val="11"/>
        <color rgb="FFFF0000"/>
        <rFont val="Century Gothic"/>
        <family val="2"/>
      </rPr>
      <t>FWD</t>
    </r>
    <r>
      <rPr>
        <b/>
        <sz val="11"/>
        <color rgb="FF000000"/>
        <rFont val="Century Gothic"/>
        <family val="2"/>
      </rPr>
      <t xml:space="preserve"> Earning EPS</t>
    </r>
  </si>
  <si>
    <t>ICHI</t>
  </si>
  <si>
    <t>Q2/2023</t>
  </si>
  <si>
    <t xml:space="preserve">      Investment In Debt Instruments Measured At Fair Value Through Profit Or Loss</t>
  </si>
  <si>
    <t xml:space="preserve">    Trade And Other Receivables - Non-Current - Net</t>
  </si>
  <si>
    <t xml:space="preserve">      Other Non-Current Receivables</t>
  </si>
  <si>
    <t xml:space="preserve">    Investment In Subsidiaries, Associates And Joint Ventures Using The Equity Method - Net</t>
  </si>
  <si>
    <t xml:space="preserve">      Investment In Joint Ventures</t>
  </si>
  <si>
    <t xml:space="preserve">    Investment In Subsidiaries, Associates And Joint Ventures Using Other Methods - Net</t>
  </si>
  <si>
    <t xml:space="preserve">      Investment In Associates</t>
  </si>
  <si>
    <t xml:space="preserve">    Other Tax Or Other Receivables Under Law And Regulations - Non-Current</t>
  </si>
  <si>
    <t xml:space="preserve">      Other Tax Or Other Receivables Under Law And Regulations - Others</t>
  </si>
  <si>
    <t xml:space="preserve">      Advance Payment For Purchases Of Assets</t>
  </si>
  <si>
    <t xml:space="preserve">      Land And Construction Cost Payables</t>
  </si>
  <si>
    <t xml:space="preserve">      Share-Based Payment Transactions</t>
  </si>
  <si>
    <t xml:space="preserve">      Interest Income</t>
  </si>
  <si>
    <t xml:space="preserve">      Gains (Losses) On Foreign Currency Exchange</t>
  </si>
  <si>
    <t xml:space="preserve">    (Reversal Of) Loss From Diminution In Value Of Inventories</t>
  </si>
  <si>
    <t xml:space="preserve">    Share Of (Profit) Loss From Investments Accounted For Using The Equity Method</t>
  </si>
  <si>
    <t xml:space="preserve">    (Gains) Losses On Fair Value Adjustments Of Other Financial Instruments</t>
  </si>
  <si>
    <t xml:space="preserve">    (Gains) Losses On Fair Value Adjustments Of Non-Financial Assets</t>
  </si>
  <si>
    <t xml:space="preserve">      Loss On Write-Off Of Other Assets</t>
  </si>
  <si>
    <t xml:space="preserve">    (Reversal Of) Impairment Loss Of Fixed Assets</t>
  </si>
  <si>
    <t xml:space="preserve">    (Reversal Of) Impairment Loss Of Other Assets</t>
  </si>
  <si>
    <t xml:space="preserve">    Dividend And Interest Income</t>
  </si>
  <si>
    <t xml:space="preserve">    Increase (Decrease) In Accrued Expenses</t>
  </si>
  <si>
    <t xml:space="preserve">      Proceeds From Disposal Of Investments</t>
  </si>
  <si>
    <t xml:space="preserve">    Proceeds From Disposal Of Investment In Subsidiaries, Associates And Joint Ventures</t>
  </si>
  <si>
    <t xml:space="preserve">    Payment For Purchase Of Investment In Subsidiaries, Associates And Joint Ventures</t>
  </si>
  <si>
    <t xml:space="preserve">    Interest Received</t>
  </si>
  <si>
    <t xml:space="preserve">    Increase (Decrease) In Short-Term Borrowings</t>
  </si>
  <si>
    <t xml:space="preserve">      Increase (Decrease) In Short-Term Borrowings - Other Parties</t>
  </si>
  <si>
    <t xml:space="preserve">      Proceeds From Borrowings (Amended Account)</t>
  </si>
  <si>
    <t xml:space="preserve">        Repayments On Long-Term Borrowings - Other Parties</t>
  </si>
  <si>
    <t xml:space="preserve">      Repayments On Borrowings (Amended Account)</t>
  </si>
  <si>
    <t xml:space="preserve">    Repayments On Debt Instruments</t>
  </si>
  <si>
    <t xml:space="preserve">    Effect Of Exchange Rate Changes On Cash And Cash Equivalents</t>
  </si>
  <si>
    <t>Price Average</t>
  </si>
  <si>
    <t xml:space="preserve"> EPS Growth</t>
  </si>
  <si>
    <t xml:space="preserve"> Dividend Yield</t>
  </si>
  <si>
    <t xml:space="preserve"> Dividend Payout Ratio</t>
  </si>
  <si>
    <r>
      <t xml:space="preserve">2H2023  ค่าใช้จ่ายการตลาดจะลดลง </t>
    </r>
    <r>
      <rPr>
        <sz val="11"/>
        <color rgb="FFFF0000"/>
        <rFont val="Calibri"/>
        <family val="2"/>
        <scheme val="minor"/>
      </rPr>
      <t>ไม่เกิน4%ต่อรายได้สุทธิ</t>
    </r>
    <r>
      <rPr>
        <sz val="11"/>
        <color theme="1"/>
        <rFont val="Calibri"/>
        <family val="2"/>
        <scheme val="minor"/>
      </rPr>
      <t xml:space="preserve">   </t>
    </r>
  </si>
  <si>
    <t>ค่าเสื่อมราคา</t>
  </si>
  <si>
    <t xml:space="preserve">ผล + จาก  เอลนิโญ El Nino Phenomenon   </t>
  </si>
  <si>
    <t xml:space="preserve">plan ลงทุนเครื่องบรรจุ จำนวนเงิน 460 MB เพื่อเพิ่มกำลังการผลิต ได้ถึง 1,700 ล้านขวด/ปี   เสร็จและเริ่มใช้งาน 2024Q4 (Note  2024Q4 ค่าเสื่อมราคาจะเพิ่มขึ้น 7.7 MB/Q)  </t>
  </si>
  <si>
    <t>มีที่ดินอีก 6 ไร่ 1500-2000 MTHB อีก 2 ปี ถ้าแตะ 10000 THB อาจจะมีแผนสร้างโรงงานเพิ่ม เมื่อจะเพิ่มยอดขายได้อีก</t>
  </si>
  <si>
    <t xml:space="preserve">เป็นน้ำมะพร้าว ที่ส่งออกไป ป.จีน แบรนด์ที่ว่าจ้างผลิต Thai coconut  ,  "if" by General beverage co ,ltd   </t>
  </si>
  <si>
    <t xml:space="preserve">และ Energy drink  = Thaitanium power   </t>
  </si>
  <si>
    <t xml:space="preserve">ค่าเสื่อม 500 กว่า MTHB จะหมดในอีก 3 ปีข้างหน้า </t>
  </si>
  <si>
    <t>ค่าเสื่อมราคาส่วนของ line การผลิตที่เพิ่ม เริ่มบันทึก Q4-2024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</si>
</sst>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,;\-#,##0,"/>
    <numFmt numFmtId="165" formatCode="0.0%"/>
    <numFmt numFmtId="166" formatCode="#,##0.0,;\-#,##0.0,"/>
    <numFmt numFmtId="167" formatCode="_(* #,##0_);_(* \(#,##0\);_(* &quot;-&quot;??_);_(@_)"/>
    <numFmt numFmtId="168" formatCode="_-* #,##0.00_-;\-* #,##0.00_-;_-* &quot;-&quot;??_-;_-@_-"/>
    <numFmt numFmtId="169" formatCode="_-* #,##0.00_-;\-* #,##0.00_-;_-* &quot;-&quot;??_-;_-@"/>
    <numFmt numFmtId="170" formatCode="0.0"/>
    <numFmt numFmtId="171" formatCode="0.000%"/>
    <numFmt numFmtId="172" formatCode="#,##0.00,;\-#,##0.00,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b/>
      <sz val="11"/>
      <color rgb="FFFFFFFF"/>
      <name val="Century Gothic"/>
      <family val="2"/>
    </font>
    <font>
      <sz val="11"/>
      <name val="Century Gothic"/>
      <family val="2"/>
    </font>
    <font>
      <b/>
      <sz val="11"/>
      <color rgb="FF000000"/>
      <name val="Century Gothic"/>
      <family val="2"/>
    </font>
    <font>
      <sz val="11"/>
      <color rgb="FFFF0000"/>
      <name val="Century Gothic"/>
      <family val="2"/>
    </font>
    <font>
      <sz val="11"/>
      <color rgb="FFFFFFFF"/>
      <name val="Century Gothic"/>
      <family val="2"/>
    </font>
    <font>
      <b/>
      <sz val="12"/>
      <color rgb="FF000000"/>
      <name val="Century Gothic"/>
      <family val="2"/>
    </font>
    <font>
      <b/>
      <sz val="11"/>
      <color rgb="FF00B050"/>
      <name val="Century Gothic"/>
      <family val="2"/>
    </font>
    <font>
      <b/>
      <sz val="11"/>
      <name val="Century Gothic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rgb="FF00B050"/>
      <name val="Century Gothic"/>
      <family val="2"/>
    </font>
    <font>
      <b/>
      <sz val="11"/>
      <color rgb="FF0000CC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entury Gothic"/>
      <family val="2"/>
    </font>
    <font>
      <sz val="9"/>
      <color indexed="81"/>
      <name val="Tahoma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rgb="FF000000"/>
        <bgColor rgb="FF00B050"/>
      </patternFill>
    </fill>
    <fill>
      <patternFill patternType="solid">
        <fgColor rgb="FFD8D8D8"/>
        <bgColor indexed="64"/>
      </patternFill>
    </fill>
    <fill>
      <patternFill patternType="solid">
        <fgColor rgb="FF8EB4E2"/>
        <bgColor rgb="FF0070C0"/>
      </patternFill>
    </fill>
    <fill>
      <patternFill patternType="solid">
        <fgColor rgb="FF00FF99"/>
        <bgColor rgb="FF00B050"/>
      </patternFill>
    </fill>
    <fill>
      <patternFill patternType="solid">
        <fgColor rgb="FFD99694"/>
        <bgColor rgb="FFFF0000"/>
      </patternFill>
    </fill>
    <fill>
      <patternFill patternType="solid">
        <fgColor rgb="FFD9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F7F7F"/>
        <bgColor rgb="FF7F7F7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>
      <protection locked="0"/>
    </xf>
    <xf numFmtId="0" fontId="6" fillId="0" borderId="0">
      <alignment vertical="center"/>
    </xf>
    <xf numFmtId="43" fontId="4" fillId="0" borderId="0">
      <protection locked="0"/>
    </xf>
    <xf numFmtId="9" fontId="4" fillId="0" borderId="0">
      <protection locked="0"/>
    </xf>
    <xf numFmtId="43" fontId="13" fillId="0" borderId="0">
      <protection locked="0"/>
    </xf>
    <xf numFmtId="9" fontId="14" fillId="0" borderId="0">
      <protection locked="0"/>
    </xf>
    <xf numFmtId="0" fontId="14" fillId="0" borderId="0">
      <protection locked="0"/>
    </xf>
    <xf numFmtId="9" fontId="6" fillId="0" borderId="0" applyFont="0" applyFill="0" applyBorder="0" applyAlignment="0" applyProtection="0"/>
    <xf numFmtId="43" fontId="14" fillId="0" borderId="0">
      <protection locked="0"/>
    </xf>
    <xf numFmtId="168" fontId="4" fillId="0" borderId="0">
      <protection locked="0"/>
    </xf>
  </cellStyleXfs>
  <cellXfs count="365">
    <xf numFmtId="0" fontId="0" fillId="0" borderId="0" xfId="0"/>
    <xf numFmtId="0" fontId="0" fillId="0" borderId="0" xfId="0" applyAlignment="1">
      <alignment wrapText="1"/>
    </xf>
    <xf numFmtId="0" fontId="5" fillId="2" borderId="0" xfId="1" applyFont="1" applyFill="1" applyProtection="1"/>
    <xf numFmtId="0" fontId="4" fillId="0" borderId="0" xfId="1" applyProtection="1"/>
    <xf numFmtId="0" fontId="6" fillId="0" borderId="0" xfId="2" applyNumberFormat="1" applyAlignment="1"/>
    <xf numFmtId="0" fontId="6" fillId="0" borderId="0" xfId="2">
      <alignment vertical="center"/>
    </xf>
    <xf numFmtId="0" fontId="7" fillId="0" borderId="0" xfId="1" applyFont="1" applyProtection="1"/>
    <xf numFmtId="0" fontId="8" fillId="0" borderId="0" xfId="1" applyFont="1" applyProtection="1"/>
    <xf numFmtId="43" fontId="4" fillId="0" borderId="0" xfId="3" applyFont="1" applyProtection="1"/>
    <xf numFmtId="0" fontId="4" fillId="4" borderId="0" xfId="2" applyFont="1" applyFill="1" applyAlignment="1"/>
    <xf numFmtId="43" fontId="4" fillId="4" borderId="0" xfId="3" applyFont="1" applyFill="1" applyProtection="1"/>
    <xf numFmtId="0" fontId="4" fillId="3" borderId="0" xfId="1" applyFill="1" applyProtection="1"/>
    <xf numFmtId="43" fontId="4" fillId="0" borderId="0" xfId="1" applyNumberFormat="1" applyProtection="1"/>
    <xf numFmtId="0" fontId="9" fillId="2" borderId="0" xfId="1" applyFont="1" applyFill="1" applyProtection="1"/>
    <xf numFmtId="0" fontId="4" fillId="0" borderId="0" xfId="2" applyFont="1" applyAlignment="1"/>
    <xf numFmtId="0" fontId="7" fillId="3" borderId="1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center"/>
    </xf>
    <xf numFmtId="0" fontId="4" fillId="0" borderId="0" xfId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4" fillId="0" borderId="4" xfId="1" applyBorder="1" applyProtection="1"/>
    <xf numFmtId="0" fontId="5" fillId="5" borderId="0" xfId="1" applyFont="1" applyFill="1" applyAlignment="1" applyProtection="1">
      <alignment horizontal="center"/>
    </xf>
    <xf numFmtId="10" fontId="11" fillId="0" borderId="0" xfId="1" applyNumberFormat="1" applyFont="1" applyProtection="1"/>
    <xf numFmtId="164" fontId="7" fillId="0" borderId="7" xfId="1" applyNumberFormat="1" applyFont="1" applyBorder="1" applyProtection="1"/>
    <xf numFmtId="164" fontId="7" fillId="0" borderId="7" xfId="1" applyNumberFormat="1" applyFont="1" applyBorder="1" applyAlignment="1" applyProtection="1">
      <alignment horizontal="right"/>
    </xf>
    <xf numFmtId="164" fontId="7" fillId="0" borderId="5" xfId="1" applyNumberFormat="1" applyFont="1" applyBorder="1" applyAlignment="1" applyProtection="1">
      <alignment horizontal="right"/>
    </xf>
    <xf numFmtId="164" fontId="7" fillId="0" borderId="1" xfId="1" applyNumberFormat="1" applyFont="1" applyBorder="1" applyAlignment="1" applyProtection="1">
      <alignment horizontal="right"/>
    </xf>
    <xf numFmtId="0" fontId="7" fillId="0" borderId="0" xfId="1" applyFont="1" applyAlignment="1" applyProtection="1">
      <alignment horizontal="left"/>
    </xf>
    <xf numFmtId="165" fontId="7" fillId="0" borderId="8" xfId="4" applyNumberFormat="1" applyFont="1" applyBorder="1" applyProtection="1"/>
    <xf numFmtId="165" fontId="7" fillId="0" borderId="9" xfId="4" applyNumberFormat="1" applyFont="1" applyBorder="1" applyProtection="1"/>
    <xf numFmtId="165" fontId="7" fillId="0" borderId="1" xfId="4" applyNumberFormat="1" applyFont="1" applyBorder="1" applyProtection="1"/>
    <xf numFmtId="165" fontId="7" fillId="0" borderId="0" xfId="1" applyNumberFormat="1" applyFont="1" applyAlignment="1" applyProtection="1">
      <alignment horizontal="left"/>
    </xf>
    <xf numFmtId="0" fontId="4" fillId="0" borderId="1" xfId="1" applyBorder="1" applyProtection="1"/>
    <xf numFmtId="0" fontId="5" fillId="9" borderId="1" xfId="1" applyFont="1" applyFill="1" applyBorder="1" applyAlignment="1" applyProtection="1">
      <alignment horizontal="center"/>
    </xf>
    <xf numFmtId="165" fontId="4" fillId="0" borderId="0" xfId="4" applyNumberFormat="1" applyFont="1" applyProtection="1"/>
    <xf numFmtId="43" fontId="7" fillId="0" borderId="8" xfId="3" applyFont="1" applyBorder="1" applyProtection="1"/>
    <xf numFmtId="43" fontId="7" fillId="0" borderId="9" xfId="3" applyFont="1" applyBorder="1" applyProtection="1"/>
    <xf numFmtId="43" fontId="7" fillId="0" borderId="1" xfId="3" applyFont="1" applyBorder="1" applyProtection="1"/>
    <xf numFmtId="165" fontId="7" fillId="0" borderId="0" xfId="4" applyNumberFormat="1" applyFont="1" applyAlignment="1" applyProtection="1">
      <alignment horizontal="left"/>
    </xf>
    <xf numFmtId="0" fontId="5" fillId="10" borderId="1" xfId="1" applyFont="1" applyFill="1" applyBorder="1" applyAlignment="1" applyProtection="1">
      <alignment horizontal="center"/>
    </xf>
    <xf numFmtId="164" fontId="7" fillId="0" borderId="8" xfId="1" applyNumberFormat="1" applyFont="1" applyBorder="1" applyAlignment="1" applyProtection="1">
      <alignment horizontal="right"/>
    </xf>
    <xf numFmtId="164" fontId="7" fillId="0" borderId="17" xfId="1" applyNumberFormat="1" applyFont="1" applyBorder="1" applyAlignment="1" applyProtection="1">
      <alignment horizontal="right"/>
    </xf>
    <xf numFmtId="0" fontId="5" fillId="5" borderId="1" xfId="1" applyFont="1" applyFill="1" applyBorder="1" applyAlignment="1" applyProtection="1">
      <alignment horizontal="center"/>
    </xf>
    <xf numFmtId="0" fontId="11" fillId="0" borderId="0" xfId="1" applyFont="1" applyProtection="1"/>
    <xf numFmtId="164" fontId="7" fillId="0" borderId="5" xfId="1" applyNumberFormat="1" applyFont="1" applyBorder="1" applyProtection="1"/>
    <xf numFmtId="164" fontId="7" fillId="0" borderId="8" xfId="1" applyNumberFormat="1" applyFont="1" applyBorder="1" applyProtection="1"/>
    <xf numFmtId="165" fontId="11" fillId="0" borderId="0" xfId="4" applyNumberFormat="1" applyFont="1" applyProtection="1"/>
    <xf numFmtId="164" fontId="4" fillId="0" borderId="0" xfId="1" applyNumberFormat="1" applyProtection="1"/>
    <xf numFmtId="164" fontId="7" fillId="0" borderId="17" xfId="1" applyNumberFormat="1" applyFont="1" applyBorder="1" applyProtection="1"/>
    <xf numFmtId="164" fontId="7" fillId="0" borderId="10" xfId="1" applyNumberFormat="1" applyFont="1" applyBorder="1" applyProtection="1"/>
    <xf numFmtId="164" fontId="7" fillId="0" borderId="9" xfId="1" applyNumberFormat="1" applyFont="1" applyBorder="1" applyProtection="1"/>
    <xf numFmtId="164" fontId="7" fillId="0" borderId="1" xfId="1" applyNumberFormat="1" applyFont="1" applyBorder="1" applyProtection="1"/>
    <xf numFmtId="0" fontId="7" fillId="12" borderId="0" xfId="1" applyFont="1" applyFill="1" applyAlignment="1" applyProtection="1">
      <alignment horizontal="left"/>
    </xf>
    <xf numFmtId="165" fontId="7" fillId="0" borderId="16" xfId="4" applyNumberFormat="1" applyFont="1" applyBorder="1" applyProtection="1"/>
    <xf numFmtId="164" fontId="12" fillId="0" borderId="7" xfId="1" applyNumberFormat="1" applyFont="1" applyBorder="1" applyProtection="1"/>
    <xf numFmtId="164" fontId="12" fillId="0" borderId="5" xfId="1" applyNumberFormat="1" applyFont="1" applyBorder="1" applyProtection="1"/>
    <xf numFmtId="164" fontId="12" fillId="0" borderId="1" xfId="1" applyNumberFormat="1" applyFont="1" applyBorder="1" applyProtection="1"/>
    <xf numFmtId="10" fontId="4" fillId="0" borderId="0" xfId="4" applyNumberFormat="1">
      <protection locked="0"/>
    </xf>
    <xf numFmtId="0" fontId="4" fillId="0" borderId="0" xfId="1" applyFont="1" applyProtection="1"/>
    <xf numFmtId="0" fontId="5" fillId="8" borderId="1" xfId="1" applyFont="1" applyFill="1" applyBorder="1" applyAlignment="1" applyProtection="1">
      <alignment horizontal="center"/>
    </xf>
    <xf numFmtId="165" fontId="7" fillId="0" borderId="5" xfId="4" applyNumberFormat="1" applyFont="1" applyBorder="1" applyProtection="1"/>
    <xf numFmtId="165" fontId="7" fillId="0" borderId="0" xfId="4" applyNumberFormat="1" applyFont="1" applyProtection="1"/>
    <xf numFmtId="165" fontId="7" fillId="0" borderId="6" xfId="4" applyNumberFormat="1" applyFont="1" applyBorder="1" applyProtection="1"/>
    <xf numFmtId="165" fontId="7" fillId="0" borderId="0" xfId="4" applyNumberFormat="1" applyFont="1" applyBorder="1" applyProtection="1"/>
    <xf numFmtId="165" fontId="7" fillId="0" borderId="14" xfId="4" applyNumberFormat="1" applyFont="1" applyBorder="1" applyProtection="1"/>
    <xf numFmtId="165" fontId="7" fillId="0" borderId="4" xfId="4" applyNumberFormat="1" applyFont="1" applyBorder="1" applyProtection="1"/>
    <xf numFmtId="0" fontId="7" fillId="13" borderId="0" xfId="1" applyFont="1" applyFill="1" applyAlignment="1" applyProtection="1">
      <alignment horizontal="left"/>
    </xf>
    <xf numFmtId="165" fontId="7" fillId="12" borderId="0" xfId="1" applyNumberFormat="1" applyFont="1" applyFill="1" applyProtection="1"/>
    <xf numFmtId="165" fontId="7" fillId="12" borderId="0" xfId="4" applyNumberFormat="1" applyFont="1" applyFill="1" applyAlignment="1" applyProtection="1">
      <alignment horizontal="left"/>
    </xf>
    <xf numFmtId="164" fontId="7" fillId="0" borderId="4" xfId="1" applyNumberFormat="1" applyFont="1" applyBorder="1" applyProtection="1"/>
    <xf numFmtId="166" fontId="7" fillId="0" borderId="8" xfId="1" applyNumberFormat="1" applyFont="1" applyBorder="1" applyProtection="1"/>
    <xf numFmtId="166" fontId="7" fillId="0" borderId="7" xfId="1" applyNumberFormat="1" applyFont="1" applyBorder="1" applyProtection="1"/>
    <xf numFmtId="166" fontId="7" fillId="0" borderId="17" xfId="1" applyNumberFormat="1" applyFont="1" applyBorder="1" applyProtection="1"/>
    <xf numFmtId="166" fontId="7" fillId="0" borderId="1" xfId="1" applyNumberFormat="1" applyFont="1" applyBorder="1" applyProtection="1"/>
    <xf numFmtId="10" fontId="7" fillId="0" borderId="1" xfId="4" applyNumberFormat="1" applyFont="1" applyBorder="1" applyProtection="1"/>
    <xf numFmtId="0" fontId="5" fillId="14" borderId="1" xfId="1" applyFont="1" applyFill="1" applyBorder="1" applyAlignment="1" applyProtection="1">
      <alignment horizontal="center"/>
    </xf>
    <xf numFmtId="165" fontId="7" fillId="12" borderId="0" xfId="1" applyNumberFormat="1" applyFont="1" applyFill="1" applyAlignment="1" applyProtection="1">
      <alignment horizontal="left"/>
    </xf>
    <xf numFmtId="0" fontId="5" fillId="15" borderId="1" xfId="1" applyFont="1" applyFill="1" applyBorder="1" applyAlignment="1" applyProtection="1">
      <alignment horizontal="center"/>
    </xf>
    <xf numFmtId="43" fontId="7" fillId="0" borderId="4" xfId="3" applyFont="1" applyBorder="1" applyProtection="1"/>
    <xf numFmtId="0" fontId="5" fillId="16" borderId="4" xfId="1" applyFont="1" applyFill="1" applyBorder="1" applyProtection="1"/>
    <xf numFmtId="0" fontId="5" fillId="16" borderId="13" xfId="1" applyFont="1" applyFill="1" applyBorder="1" applyProtection="1"/>
    <xf numFmtId="0" fontId="5" fillId="16" borderId="13" xfId="1" applyFont="1" applyFill="1" applyBorder="1" applyAlignment="1" applyProtection="1">
      <alignment horizontal="center"/>
    </xf>
    <xf numFmtId="0" fontId="5" fillId="16" borderId="1" xfId="1" applyFont="1" applyFill="1" applyBorder="1" applyAlignment="1" applyProtection="1">
      <alignment horizontal="center"/>
    </xf>
    <xf numFmtId="0" fontId="5" fillId="9" borderId="0" xfId="1" applyFont="1" applyFill="1" applyAlignment="1" applyProtection="1">
      <alignment horizontal="center"/>
    </xf>
    <xf numFmtId="0" fontId="5" fillId="17" borderId="1" xfId="1" applyFont="1" applyFill="1" applyBorder="1" applyAlignment="1" applyProtection="1">
      <alignment horizontal="center"/>
    </xf>
    <xf numFmtId="167" fontId="5" fillId="2" borderId="1" xfId="5" applyNumberFormat="1" applyFont="1" applyFill="1" applyBorder="1" applyAlignment="1" applyProtection="1">
      <alignment horizontal="center"/>
    </xf>
    <xf numFmtId="10" fontId="15" fillId="0" borderId="0" xfId="6" applyNumberFormat="1" applyFont="1" applyProtection="1"/>
    <xf numFmtId="167" fontId="4" fillId="0" borderId="0" xfId="5" applyNumberFormat="1" applyFont="1" applyAlignment="1" applyProtection="1">
      <alignment horizontal="left"/>
    </xf>
    <xf numFmtId="167" fontId="5" fillId="12" borderId="1" xfId="5" applyNumberFormat="1" applyFont="1" applyFill="1" applyBorder="1" applyAlignment="1" applyProtection="1">
      <alignment horizontal="center"/>
    </xf>
    <xf numFmtId="10" fontId="7" fillId="0" borderId="8" xfId="4" applyNumberFormat="1" applyFont="1" applyBorder="1" applyProtection="1"/>
    <xf numFmtId="10" fontId="7" fillId="0" borderId="9" xfId="4" applyNumberFormat="1" applyFont="1" applyBorder="1" applyProtection="1"/>
    <xf numFmtId="167" fontId="7" fillId="0" borderId="0" xfId="5" applyNumberFormat="1" applyFont="1" applyAlignment="1" applyProtection="1">
      <alignment horizontal="left"/>
    </xf>
    <xf numFmtId="0" fontId="5" fillId="6" borderId="1" xfId="7" applyFont="1" applyFill="1" applyBorder="1" applyAlignment="1" applyProtection="1">
      <alignment horizontal="center"/>
    </xf>
    <xf numFmtId="0" fontId="11" fillId="0" borderId="0" xfId="7" applyFont="1" applyProtection="1"/>
    <xf numFmtId="0" fontId="7" fillId="0" borderId="0" xfId="7" applyFont="1" applyProtection="1"/>
    <xf numFmtId="43" fontId="7" fillId="0" borderId="18" xfId="3" applyFont="1" applyBorder="1" applyProtection="1"/>
    <xf numFmtId="43" fontId="7" fillId="0" borderId="6" xfId="3" applyFont="1" applyBorder="1" applyAlignment="1" applyProtection="1">
      <alignment horizontal="right"/>
    </xf>
    <xf numFmtId="43" fontId="7" fillId="0" borderId="0" xfId="3" applyFont="1" applyBorder="1" applyAlignment="1" applyProtection="1">
      <alignment horizontal="right"/>
    </xf>
    <xf numFmtId="43" fontId="7" fillId="0" borderId="8" xfId="3" applyFont="1" applyBorder="1" applyAlignment="1" applyProtection="1">
      <alignment horizontal="right"/>
    </xf>
    <xf numFmtId="43" fontId="7" fillId="0" borderId="7" xfId="3" applyFont="1" applyBorder="1" applyAlignment="1" applyProtection="1">
      <alignment horizontal="right"/>
    </xf>
    <xf numFmtId="10" fontId="4" fillId="0" borderId="0" xfId="8" applyNumberFormat="1" applyFont="1" applyProtection="1"/>
    <xf numFmtId="0" fontId="10" fillId="12" borderId="0" xfId="1" applyFont="1" applyFill="1" applyProtection="1"/>
    <xf numFmtId="15" fontId="10" fillId="12" borderId="0" xfId="1" applyNumberFormat="1" applyFont="1" applyFill="1" applyProtection="1"/>
    <xf numFmtId="43" fontId="7" fillId="0" borderId="18" xfId="7" applyNumberFormat="1" applyFont="1" applyBorder="1" applyProtection="1"/>
    <xf numFmtId="43" fontId="7" fillId="0" borderId="6" xfId="7" applyNumberFormat="1" applyFont="1" applyBorder="1" applyAlignment="1" applyProtection="1">
      <alignment horizontal="right"/>
    </xf>
    <xf numFmtId="43" fontId="7" fillId="0" borderId="0" xfId="7" applyNumberFormat="1" applyFont="1" applyBorder="1" applyAlignment="1" applyProtection="1">
      <alignment horizontal="right"/>
    </xf>
    <xf numFmtId="43" fontId="7" fillId="0" borderId="17" xfId="7" applyNumberFormat="1" applyFont="1" applyBorder="1" applyAlignment="1" applyProtection="1">
      <alignment horizontal="right"/>
    </xf>
    <xf numFmtId="0" fontId="7" fillId="18" borderId="1" xfId="2" applyFont="1" applyFill="1" applyBorder="1" applyAlignment="1">
      <alignment horizontal="center"/>
    </xf>
    <xf numFmtId="0" fontId="12" fillId="3" borderId="1" xfId="2" applyNumberFormat="1" applyFont="1" applyFill="1" applyBorder="1" applyAlignment="1"/>
    <xf numFmtId="43" fontId="15" fillId="0" borderId="0" xfId="9" applyFont="1" applyProtection="1"/>
    <xf numFmtId="43" fontId="4" fillId="0" borderId="0" xfId="9" applyFont="1" applyAlignment="1" applyProtection="1">
      <alignment horizontal="left"/>
    </xf>
    <xf numFmtId="0" fontId="12" fillId="19" borderId="19" xfId="2" applyFont="1" applyFill="1" applyBorder="1" applyAlignment="1"/>
    <xf numFmtId="9" fontId="12" fillId="19" borderId="19" xfId="4" applyFont="1" applyFill="1" applyBorder="1" applyProtection="1"/>
    <xf numFmtId="9" fontId="12" fillId="19" borderId="19" xfId="2" applyNumberFormat="1" applyFont="1" applyFill="1" applyBorder="1" applyAlignment="1"/>
    <xf numFmtId="0" fontId="12" fillId="19" borderId="20" xfId="2" applyFont="1" applyFill="1" applyBorder="1" applyAlignment="1"/>
    <xf numFmtId="164" fontId="12" fillId="19" borderId="20" xfId="2" applyNumberFormat="1" applyFont="1" applyFill="1" applyBorder="1" applyAlignment="1"/>
    <xf numFmtId="164" fontId="12" fillId="19" borderId="20" xfId="10" applyNumberFormat="1" applyFont="1" applyFill="1" applyBorder="1" applyProtection="1"/>
    <xf numFmtId="164" fontId="16" fillId="19" borderId="21" xfId="2" applyNumberFormat="1" applyFont="1" applyFill="1" applyBorder="1" applyAlignment="1"/>
    <xf numFmtId="10" fontId="4" fillId="0" borderId="7" xfId="6" applyNumberFormat="1" applyFont="1" applyBorder="1" applyProtection="1"/>
    <xf numFmtId="10" fontId="11" fillId="0" borderId="0" xfId="6" applyNumberFormat="1" applyFont="1" applyProtection="1"/>
    <xf numFmtId="10" fontId="4" fillId="0" borderId="0" xfId="6" applyNumberFormat="1" applyFont="1" applyAlignment="1" applyProtection="1">
      <alignment horizontal="left"/>
    </xf>
    <xf numFmtId="0" fontId="12" fillId="20" borderId="20" xfId="2" applyFont="1" applyFill="1" applyBorder="1" applyAlignment="1"/>
    <xf numFmtId="165" fontId="12" fillId="20" borderId="20" xfId="2" applyNumberFormat="1" applyFont="1" applyFill="1" applyBorder="1" applyAlignment="1"/>
    <xf numFmtId="165" fontId="12" fillId="20" borderId="22" xfId="2" applyNumberFormat="1" applyFont="1" applyFill="1" applyBorder="1" applyAlignment="1"/>
    <xf numFmtId="165" fontId="16" fillId="20" borderId="23" xfId="2" applyNumberFormat="1" applyFont="1" applyFill="1" applyBorder="1" applyAlignment="1"/>
    <xf numFmtId="165" fontId="16" fillId="20" borderId="24" xfId="2" applyNumberFormat="1" applyFont="1" applyFill="1" applyBorder="1" applyAlignment="1"/>
    <xf numFmtId="164" fontId="12" fillId="20" borderId="20" xfId="2" applyNumberFormat="1" applyFont="1" applyFill="1" applyBorder="1" applyAlignment="1"/>
    <xf numFmtId="164" fontId="12" fillId="20" borderId="26" xfId="2" applyNumberFormat="1" applyFont="1" applyFill="1" applyBorder="1" applyAlignment="1"/>
    <xf numFmtId="10" fontId="4" fillId="0" borderId="0" xfId="6" applyNumberFormat="1" applyFont="1" applyProtection="1"/>
    <xf numFmtId="0" fontId="12" fillId="21" borderId="20" xfId="2" applyFont="1" applyFill="1" applyBorder="1" applyAlignment="1"/>
    <xf numFmtId="165" fontId="12" fillId="21" borderId="20" xfId="2" applyNumberFormat="1" applyFont="1" applyFill="1" applyBorder="1" applyAlignment="1"/>
    <xf numFmtId="165" fontId="16" fillId="21" borderId="23" xfId="2" applyNumberFormat="1" applyFont="1" applyFill="1" applyBorder="1" applyAlignment="1"/>
    <xf numFmtId="165" fontId="16" fillId="21" borderId="24" xfId="2" applyNumberFormat="1" applyFont="1" applyFill="1" applyBorder="1" applyAlignment="1"/>
    <xf numFmtId="165" fontId="16" fillId="21" borderId="25" xfId="2" applyNumberFormat="1" applyFont="1" applyFill="1" applyBorder="1" applyAlignment="1"/>
    <xf numFmtId="9" fontId="4" fillId="0" borderId="7" xfId="6" applyFont="1" applyBorder="1" applyProtection="1"/>
    <xf numFmtId="9" fontId="4" fillId="0" borderId="0" xfId="6" applyFont="1" applyProtection="1"/>
    <xf numFmtId="9" fontId="4" fillId="0" borderId="7" xfId="6" applyFont="1" applyBorder="1" applyAlignment="1" applyProtection="1">
      <alignment horizontal="right"/>
    </xf>
    <xf numFmtId="9" fontId="4" fillId="0" borderId="5" xfId="6" applyFont="1" applyBorder="1" applyAlignment="1" applyProtection="1">
      <alignment horizontal="right"/>
    </xf>
    <xf numFmtId="9" fontId="4" fillId="0" borderId="0" xfId="6" applyFont="1" applyAlignment="1" applyProtection="1">
      <alignment horizontal="left"/>
    </xf>
    <xf numFmtId="164" fontId="12" fillId="21" borderId="20" xfId="2" applyNumberFormat="1" applyFont="1" applyFill="1" applyBorder="1" applyAlignment="1"/>
    <xf numFmtId="164" fontId="12" fillId="21" borderId="26" xfId="2" applyNumberFormat="1" applyFont="1" applyFill="1" applyBorder="1" applyAlignment="1"/>
    <xf numFmtId="164" fontId="7" fillId="0" borderId="1" xfId="1" applyNumberFormat="1" applyFont="1" applyBorder="1" applyAlignment="1" applyProtection="1">
      <alignment horizontal="center"/>
    </xf>
    <xf numFmtId="43" fontId="7" fillId="0" borderId="7" xfId="9" applyFont="1" applyBorder="1" applyProtection="1"/>
    <xf numFmtId="43" fontId="7" fillId="0" borderId="7" xfId="9" applyFont="1" applyBorder="1" applyAlignment="1" applyProtection="1">
      <alignment horizontal="right"/>
    </xf>
    <xf numFmtId="43" fontId="7" fillId="0" borderId="7" xfId="9" applyFont="1" applyBorder="1" applyAlignment="1" applyProtection="1">
      <alignment horizontal="center"/>
    </xf>
    <xf numFmtId="2" fontId="7" fillId="0" borderId="5" xfId="9" applyNumberFormat="1" applyFont="1" applyBorder="1" applyAlignment="1" applyProtection="1">
      <alignment horizontal="right"/>
    </xf>
    <xf numFmtId="43" fontId="7" fillId="0" borderId="0" xfId="9" applyFont="1" applyAlignment="1" applyProtection="1">
      <alignment horizontal="left"/>
    </xf>
    <xf numFmtId="164" fontId="12" fillId="21" borderId="19" xfId="2" applyNumberFormat="1" applyFont="1" applyFill="1" applyBorder="1" applyAlignment="1"/>
    <xf numFmtId="43" fontId="7" fillId="0" borderId="5" xfId="9" applyFont="1" applyBorder="1" applyAlignment="1" applyProtection="1">
      <alignment horizontal="right"/>
    </xf>
    <xf numFmtId="166" fontId="12" fillId="20" borderId="21" xfId="2" applyNumberFormat="1" applyFont="1" applyFill="1" applyBorder="1" applyAlignment="1"/>
    <xf numFmtId="166" fontId="16" fillId="21" borderId="23" xfId="2" applyNumberFormat="1" applyFont="1" applyFill="1" applyBorder="1" applyAlignment="1"/>
    <xf numFmtId="166" fontId="16" fillId="21" borderId="24" xfId="2" applyNumberFormat="1" applyFont="1" applyFill="1" applyBorder="1" applyAlignment="1"/>
    <xf numFmtId="166" fontId="16" fillId="21" borderId="25" xfId="2" applyNumberFormat="1" applyFont="1" applyFill="1" applyBorder="1" applyAlignment="1"/>
    <xf numFmtId="166" fontId="12" fillId="20" borderId="20" xfId="2" applyNumberFormat="1" applyFont="1" applyFill="1" applyBorder="1" applyAlignment="1"/>
    <xf numFmtId="166" fontId="12" fillId="20" borderId="26" xfId="2" applyNumberFormat="1" applyFont="1" applyFill="1" applyBorder="1" applyAlignment="1"/>
    <xf numFmtId="0" fontId="11" fillId="0" borderId="9" xfId="1" applyFont="1" applyBorder="1" applyProtection="1"/>
    <xf numFmtId="43" fontId="11" fillId="0" borderId="0" xfId="9" applyFont="1" applyAlignment="1" applyProtection="1">
      <alignment horizontal="left"/>
    </xf>
    <xf numFmtId="165" fontId="12" fillId="21" borderId="0" xfId="2" applyNumberFormat="1" applyFont="1" applyFill="1" applyBorder="1" applyAlignment="1"/>
    <xf numFmtId="165" fontId="16" fillId="22" borderId="27" xfId="4" applyNumberFormat="1" applyFont="1" applyFill="1" applyBorder="1">
      <protection locked="0"/>
    </xf>
    <xf numFmtId="165" fontId="16" fillId="22" borderId="28" xfId="4" applyNumberFormat="1" applyFont="1" applyFill="1" applyBorder="1">
      <protection locked="0"/>
    </xf>
    <xf numFmtId="0" fontId="17" fillId="0" borderId="5" xfId="1" applyFont="1" applyBorder="1" applyProtection="1"/>
    <xf numFmtId="10" fontId="17" fillId="0" borderId="0" xfId="6" applyNumberFormat="1" applyFont="1" applyProtection="1"/>
    <xf numFmtId="43" fontId="17" fillId="0" borderId="0" xfId="9" applyFont="1" applyAlignment="1" applyProtection="1">
      <alignment horizontal="left"/>
    </xf>
    <xf numFmtId="0" fontId="17" fillId="0" borderId="0" xfId="1" applyFont="1" applyProtection="1"/>
    <xf numFmtId="0" fontId="7" fillId="0" borderId="10" xfId="1" applyFont="1" applyBorder="1" applyProtection="1"/>
    <xf numFmtId="0" fontId="7" fillId="3" borderId="14" xfId="1" applyFont="1" applyFill="1" applyBorder="1" applyProtection="1"/>
    <xf numFmtId="164" fontId="12" fillId="20" borderId="22" xfId="2" applyNumberFormat="1" applyFont="1" applyFill="1" applyBorder="1" applyAlignment="1"/>
    <xf numFmtId="164" fontId="16" fillId="20" borderId="20" xfId="2" applyNumberFormat="1" applyFont="1" applyFill="1" applyBorder="1" applyAlignment="1"/>
    <xf numFmtId="167" fontId="5" fillId="24" borderId="0" xfId="5" applyNumberFormat="1" applyFont="1" applyFill="1" applyAlignment="1" applyProtection="1">
      <alignment horizontal="center"/>
    </xf>
    <xf numFmtId="167" fontId="5" fillId="24" borderId="1" xfId="5" applyNumberFormat="1" applyFont="1" applyFill="1" applyBorder="1" applyAlignment="1" applyProtection="1">
      <alignment horizontal="center"/>
    </xf>
    <xf numFmtId="10" fontId="16" fillId="20" borderId="23" xfId="2" applyNumberFormat="1" applyFont="1" applyFill="1" applyBorder="1" applyAlignment="1"/>
    <xf numFmtId="10" fontId="16" fillId="20" borderId="24" xfId="2" applyNumberFormat="1" applyFont="1" applyFill="1" applyBorder="1" applyAlignment="1"/>
    <xf numFmtId="10" fontId="16" fillId="20" borderId="25" xfId="2" applyNumberFormat="1" applyFont="1" applyFill="1" applyBorder="1" applyAlignment="1"/>
    <xf numFmtId="43" fontId="4" fillId="0" borderId="8" xfId="9" applyFont="1" applyBorder="1" applyProtection="1"/>
    <xf numFmtId="43" fontId="4" fillId="0" borderId="15" xfId="9" applyFont="1" applyBorder="1" applyProtection="1"/>
    <xf numFmtId="43" fontId="4" fillId="0" borderId="8" xfId="9" applyFont="1" applyBorder="1" applyAlignment="1" applyProtection="1">
      <alignment horizontal="right"/>
    </xf>
    <xf numFmtId="43" fontId="4" fillId="0" borderId="9" xfId="9" applyFont="1" applyBorder="1" applyAlignment="1" applyProtection="1">
      <alignment horizontal="right"/>
    </xf>
    <xf numFmtId="10" fontId="12" fillId="20" borderId="19" xfId="2" applyNumberFormat="1" applyFont="1" applyFill="1" applyBorder="1" applyAlignment="1"/>
    <xf numFmtId="0" fontId="4" fillId="0" borderId="7" xfId="1" applyBorder="1" applyProtection="1"/>
    <xf numFmtId="43" fontId="4" fillId="0" borderId="0" xfId="9" applyFont="1" applyProtection="1"/>
    <xf numFmtId="43" fontId="4" fillId="0" borderId="7" xfId="9" applyFont="1" applyBorder="1" applyProtection="1"/>
    <xf numFmtId="43" fontId="4" fillId="0" borderId="7" xfId="9" applyFont="1" applyBorder="1" applyAlignment="1" applyProtection="1">
      <alignment horizontal="right"/>
    </xf>
    <xf numFmtId="43" fontId="4" fillId="0" borderId="5" xfId="9" applyFont="1" applyBorder="1" applyAlignment="1" applyProtection="1">
      <alignment horizontal="right"/>
    </xf>
    <xf numFmtId="0" fontId="7" fillId="25" borderId="20" xfId="2" applyFont="1" applyFill="1" applyBorder="1" applyAlignment="1"/>
    <xf numFmtId="164" fontId="7" fillId="25" borderId="20" xfId="2" applyNumberFormat="1" applyFont="1" applyFill="1" applyBorder="1" applyAlignment="1"/>
    <xf numFmtId="9" fontId="7" fillId="0" borderId="7" xfId="6" applyFont="1" applyBorder="1" applyProtection="1"/>
    <xf numFmtId="9" fontId="7" fillId="0" borderId="0" xfId="6" applyFont="1" applyProtection="1"/>
    <xf numFmtId="9" fontId="7" fillId="0" borderId="7" xfId="6" applyFont="1" applyBorder="1" applyAlignment="1" applyProtection="1">
      <alignment horizontal="right"/>
    </xf>
    <xf numFmtId="9" fontId="7" fillId="0" borderId="5" xfId="6" applyFont="1" applyBorder="1" applyAlignment="1" applyProtection="1">
      <alignment horizontal="right"/>
    </xf>
    <xf numFmtId="9" fontId="7" fillId="0" borderId="0" xfId="6" applyFont="1" applyAlignment="1" applyProtection="1">
      <alignment horizontal="left"/>
    </xf>
    <xf numFmtId="169" fontId="7" fillId="25" borderId="20" xfId="2" applyNumberFormat="1" applyFont="1" applyFill="1" applyBorder="1" applyAlignment="1"/>
    <xf numFmtId="169" fontId="7" fillId="25" borderId="21" xfId="2" applyNumberFormat="1" applyFont="1" applyFill="1" applyBorder="1" applyAlignment="1"/>
    <xf numFmtId="169" fontId="7" fillId="25" borderId="22" xfId="2" applyNumberFormat="1" applyFont="1" applyFill="1" applyBorder="1" applyAlignment="1"/>
    <xf numFmtId="169" fontId="16" fillId="25" borderId="23" xfId="2" applyNumberFormat="1" applyFont="1" applyFill="1" applyBorder="1" applyAlignment="1"/>
    <xf numFmtId="9" fontId="4" fillId="0" borderId="17" xfId="6" applyFont="1" applyBorder="1" applyProtection="1"/>
    <xf numFmtId="9" fontId="4" fillId="0" borderId="11" xfId="6" applyFont="1" applyBorder="1" applyProtection="1"/>
    <xf numFmtId="9" fontId="7" fillId="0" borderId="17" xfId="6" applyFont="1" applyBorder="1" applyProtection="1"/>
    <xf numFmtId="9" fontId="7" fillId="0" borderId="11" xfId="6" applyFont="1" applyBorder="1" applyProtection="1"/>
    <xf numFmtId="9" fontId="7" fillId="0" borderId="17" xfId="6" applyFont="1" applyBorder="1" applyAlignment="1" applyProtection="1">
      <alignment horizontal="right"/>
    </xf>
    <xf numFmtId="9" fontId="7" fillId="0" borderId="10" xfId="6" applyFont="1" applyBorder="1" applyAlignment="1" applyProtection="1">
      <alignment horizontal="right"/>
    </xf>
    <xf numFmtId="0" fontId="17" fillId="25" borderId="23" xfId="2" applyFont="1" applyFill="1" applyBorder="1" applyAlignment="1"/>
    <xf numFmtId="0" fontId="17" fillId="25" borderId="31" xfId="2" applyFont="1" applyFill="1" applyBorder="1" applyAlignment="1"/>
    <xf numFmtId="0" fontId="17" fillId="25" borderId="27" xfId="2" applyFont="1" applyFill="1" applyBorder="1" applyAlignment="1"/>
    <xf numFmtId="169" fontId="17" fillId="26" borderId="23" xfId="2" applyNumberFormat="1" applyFont="1" applyFill="1" applyBorder="1" applyAlignment="1"/>
    <xf numFmtId="169" fontId="17" fillId="26" borderId="24" xfId="2" applyNumberFormat="1" applyFont="1" applyFill="1" applyBorder="1" applyAlignment="1"/>
    <xf numFmtId="169" fontId="17" fillId="26" borderId="25" xfId="2" applyNumberFormat="1" applyFont="1" applyFill="1" applyBorder="1" applyAlignment="1"/>
    <xf numFmtId="167" fontId="5" fillId="23" borderId="0" xfId="5" applyNumberFormat="1" applyFont="1" applyFill="1" applyAlignment="1" applyProtection="1">
      <alignment horizontal="center"/>
    </xf>
    <xf numFmtId="167" fontId="5" fillId="23" borderId="1" xfId="5" applyNumberFormat="1" applyFont="1" applyFill="1" applyBorder="1" applyAlignment="1" applyProtection="1">
      <alignment horizontal="center"/>
    </xf>
    <xf numFmtId="0" fontId="7" fillId="25" borderId="26" xfId="2" applyFont="1" applyFill="1" applyBorder="1" applyAlignment="1"/>
    <xf numFmtId="43" fontId="7" fillId="0" borderId="15" xfId="3" applyFont="1" applyBorder="1" applyProtection="1"/>
    <xf numFmtId="43" fontId="7" fillId="0" borderId="16" xfId="3" applyFont="1" applyBorder="1" applyProtection="1"/>
    <xf numFmtId="43" fontId="7" fillId="0" borderId="5" xfId="3" applyFont="1" applyBorder="1" applyProtection="1"/>
    <xf numFmtId="43" fontId="7" fillId="0" borderId="0" xfId="3" applyFont="1" applyProtection="1"/>
    <xf numFmtId="43" fontId="7" fillId="0" borderId="6" xfId="3" applyFont="1" applyBorder="1" applyProtection="1"/>
    <xf numFmtId="43" fontId="7" fillId="0" borderId="0" xfId="3" applyFont="1" applyBorder="1" applyProtection="1"/>
    <xf numFmtId="0" fontId="7" fillId="0" borderId="5" xfId="1" applyFont="1" applyBorder="1" applyProtection="1"/>
    <xf numFmtId="167" fontId="11" fillId="0" borderId="0" xfId="5" applyNumberFormat="1" applyFont="1" applyProtection="1"/>
    <xf numFmtId="165" fontId="11" fillId="0" borderId="6" xfId="6" applyNumberFormat="1" applyFont="1" applyBorder="1" applyProtection="1"/>
    <xf numFmtId="165" fontId="11" fillId="0" borderId="0" xfId="6" applyNumberFormat="1" applyFont="1" applyBorder="1" applyProtection="1"/>
    <xf numFmtId="167" fontId="11" fillId="0" borderId="0" xfId="5" applyNumberFormat="1" applyFont="1" applyAlignment="1" applyProtection="1">
      <alignment horizontal="left"/>
    </xf>
    <xf numFmtId="43" fontId="16" fillId="0" borderId="0" xfId="1" applyNumberFormat="1" applyFont="1" applyFill="1" applyProtection="1"/>
    <xf numFmtId="165" fontId="11" fillId="0" borderId="10" xfId="4" applyNumberFormat="1" applyFont="1" applyBorder="1" applyProtection="1"/>
    <xf numFmtId="165" fontId="11" fillId="0" borderId="11" xfId="4" applyNumberFormat="1" applyFont="1" applyBorder="1" applyProtection="1"/>
    <xf numFmtId="165" fontId="11" fillId="0" borderId="12" xfId="4" applyNumberFormat="1" applyFont="1" applyBorder="1" applyProtection="1"/>
    <xf numFmtId="165" fontId="11" fillId="0" borderId="0" xfId="4" applyNumberFormat="1" applyFont="1" applyAlignment="1" applyProtection="1">
      <alignment horizontal="left"/>
    </xf>
    <xf numFmtId="0" fontId="12" fillId="0" borderId="0" xfId="2" applyFont="1" applyAlignment="1"/>
    <xf numFmtId="2" fontId="7" fillId="0" borderId="0" xfId="1" applyNumberFormat="1" applyFont="1" applyProtection="1"/>
    <xf numFmtId="0" fontId="12" fillId="0" borderId="0" xfId="2" quotePrefix="1" applyFont="1" applyAlignment="1"/>
    <xf numFmtId="43" fontId="7" fillId="0" borderId="0" xfId="1" applyNumberFormat="1" applyFont="1" applyProtection="1"/>
    <xf numFmtId="170" fontId="11" fillId="0" borderId="0" xfId="4" applyNumberFormat="1" applyFont="1" applyProtection="1"/>
    <xf numFmtId="0" fontId="6" fillId="0" borderId="0" xfId="2" applyAlignment="1"/>
    <xf numFmtId="0" fontId="7" fillId="0" borderId="9" xfId="1" applyFont="1" applyBorder="1" applyProtection="1"/>
    <xf numFmtId="0" fontId="7" fillId="0" borderId="15" xfId="1" applyFont="1" applyBorder="1" applyProtection="1"/>
    <xf numFmtId="0" fontId="7" fillId="0" borderId="16" xfId="1" applyFont="1" applyBorder="1" applyProtection="1"/>
    <xf numFmtId="43" fontId="7" fillId="0" borderId="5" xfId="1" applyNumberFormat="1" applyFont="1" applyBorder="1" applyProtection="1"/>
    <xf numFmtId="43" fontId="7" fillId="0" borderId="6" xfId="1" applyNumberFormat="1" applyFont="1" applyBorder="1" applyProtection="1"/>
    <xf numFmtId="43" fontId="7" fillId="0" borderId="0" xfId="1" applyNumberFormat="1" applyFont="1" applyBorder="1" applyProtection="1"/>
    <xf numFmtId="165" fontId="0" fillId="0" borderId="0" xfId="8" applyNumberFormat="1" applyFont="1" applyAlignment="1">
      <alignment horizontal="left" indent="4"/>
    </xf>
    <xf numFmtId="0" fontId="6" fillId="0" borderId="0" xfId="2" quotePrefix="1" applyAlignment="1">
      <alignment horizontal="left"/>
    </xf>
    <xf numFmtId="9" fontId="0" fillId="0" borderId="0" xfId="8" applyFont="1" applyAlignment="1">
      <alignment horizontal="left" indent="4"/>
    </xf>
    <xf numFmtId="0" fontId="0" fillId="0" borderId="0" xfId="0" applyNumberFormat="1"/>
    <xf numFmtId="2" fontId="3" fillId="3" borderId="4" xfId="0" applyNumberFormat="1" applyFont="1" applyFill="1" applyBorder="1"/>
    <xf numFmtId="2" fontId="3" fillId="3" borderId="13" xfId="0" applyNumberFormat="1" applyFont="1" applyFill="1" applyBorder="1"/>
    <xf numFmtId="2" fontId="3" fillId="3" borderId="14" xfId="0" applyNumberFormat="1" applyFont="1" applyFill="1" applyBorder="1"/>
    <xf numFmtId="164" fontId="7" fillId="3" borderId="1" xfId="1" applyNumberFormat="1" applyFont="1" applyFill="1" applyBorder="1" applyAlignment="1" applyProtection="1">
      <alignment horizontal="right"/>
    </xf>
    <xf numFmtId="165" fontId="7" fillId="3" borderId="9" xfId="4" applyNumberFormat="1" applyFont="1" applyFill="1" applyBorder="1" applyProtection="1"/>
    <xf numFmtId="0" fontId="1" fillId="28" borderId="0" xfId="0" applyNumberFormat="1" applyFont="1" applyFill="1"/>
    <xf numFmtId="43" fontId="7" fillId="0" borderId="8" xfId="9" applyFont="1" applyBorder="1" applyAlignment="1" applyProtection="1">
      <alignment horizontal="right"/>
    </xf>
    <xf numFmtId="0" fontId="3" fillId="3" borderId="1" xfId="0" applyNumberFormat="1" applyFont="1" applyFill="1" applyBorder="1"/>
    <xf numFmtId="43" fontId="7" fillId="3" borderId="8" xfId="3" applyFont="1" applyFill="1" applyBorder="1" applyProtection="1"/>
    <xf numFmtId="170" fontId="3" fillId="3" borderId="1" xfId="0" applyNumberFormat="1" applyFont="1" applyFill="1" applyBorder="1"/>
    <xf numFmtId="10" fontId="7" fillId="0" borderId="1" xfId="6" applyNumberFormat="1" applyFont="1" applyBorder="1" applyProtection="1"/>
    <xf numFmtId="10" fontId="7" fillId="0" borderId="1" xfId="6" applyNumberFormat="1" applyFont="1" applyBorder="1" applyAlignment="1" applyProtection="1">
      <alignment horizontal="right"/>
    </xf>
    <xf numFmtId="10" fontId="7" fillId="0" borderId="0" xfId="6" applyNumberFormat="1" applyFont="1" applyAlignment="1" applyProtection="1">
      <alignment horizontal="left"/>
    </xf>
    <xf numFmtId="10" fontId="7" fillId="0" borderId="7" xfId="6" applyNumberFormat="1" applyFont="1" applyBorder="1" applyProtection="1"/>
    <xf numFmtId="10" fontId="7" fillId="0" borderId="7" xfId="6" applyNumberFormat="1" applyFont="1" applyBorder="1" applyAlignment="1" applyProtection="1">
      <alignment horizontal="right"/>
    </xf>
    <xf numFmtId="10" fontId="7" fillId="0" borderId="5" xfId="6" applyNumberFormat="1" applyFont="1" applyBorder="1" applyAlignment="1" applyProtection="1">
      <alignment horizontal="right"/>
    </xf>
    <xf numFmtId="10" fontId="7" fillId="0" borderId="17" xfId="6" applyNumberFormat="1" applyFont="1" applyBorder="1" applyAlignment="1" applyProtection="1">
      <alignment horizontal="right"/>
    </xf>
    <xf numFmtId="9" fontId="7" fillId="0" borderId="1" xfId="6" applyFont="1" applyBorder="1" applyAlignment="1" applyProtection="1">
      <alignment horizontal="right"/>
    </xf>
    <xf numFmtId="0" fontId="16" fillId="0" borderId="0" xfId="1" applyFont="1" applyFill="1" applyProtection="1"/>
    <xf numFmtId="0" fontId="4" fillId="0" borderId="0" xfId="1" applyFill="1" applyProtection="1"/>
    <xf numFmtId="164" fontId="17" fillId="19" borderId="20" xfId="10" applyNumberFormat="1" applyFont="1" applyFill="1" applyBorder="1" applyProtection="1"/>
    <xf numFmtId="165" fontId="17" fillId="19" borderId="19" xfId="4" applyNumberFormat="1" applyFont="1" applyFill="1" applyBorder="1" applyProtection="1"/>
    <xf numFmtId="0" fontId="2" fillId="0" borderId="0" xfId="0" applyFont="1" applyAlignment="1">
      <alignment wrapText="1"/>
    </xf>
    <xf numFmtId="166" fontId="7" fillId="0" borderId="9" xfId="1" applyNumberFormat="1" applyFont="1" applyBorder="1" applyProtection="1"/>
    <xf numFmtId="166" fontId="7" fillId="0" borderId="5" xfId="1" applyNumberFormat="1" applyFont="1" applyBorder="1" applyProtection="1"/>
    <xf numFmtId="166" fontId="7" fillId="0" borderId="10" xfId="1" applyNumberFormat="1" applyFont="1" applyBorder="1" applyProtection="1"/>
    <xf numFmtId="171" fontId="7" fillId="0" borderId="1" xfId="4" applyNumberFormat="1" applyFont="1" applyBorder="1" applyProtection="1"/>
    <xf numFmtId="171" fontId="7" fillId="0" borderId="4" xfId="4" applyNumberFormat="1" applyFont="1" applyBorder="1" applyProtection="1"/>
    <xf numFmtId="166" fontId="12" fillId="21" borderId="20" xfId="2" applyNumberFormat="1" applyFont="1" applyFill="1" applyBorder="1" applyAlignment="1"/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43" fontId="21" fillId="29" borderId="20" xfId="0" applyNumberFormat="1" applyFont="1" applyFill="1" applyBorder="1"/>
    <xf numFmtId="0" fontId="6" fillId="0" borderId="0" xfId="2" applyFill="1" applyBorder="1" applyAlignment="1"/>
    <xf numFmtId="0" fontId="7" fillId="0" borderId="0" xfId="1" applyFont="1" applyFill="1" applyBorder="1" applyProtection="1"/>
    <xf numFmtId="2" fontId="6" fillId="0" borderId="0" xfId="2" applyNumberFormat="1" applyFill="1" applyBorder="1" applyAlignment="1"/>
    <xf numFmtId="165" fontId="0" fillId="0" borderId="0" xfId="8" applyNumberFormat="1" applyFont="1" applyFill="1" applyBorder="1"/>
    <xf numFmtId="165" fontId="11" fillId="0" borderId="0" xfId="4" applyNumberFormat="1" applyFont="1" applyFill="1" applyBorder="1" applyProtection="1"/>
    <xf numFmtId="0" fontId="6" fillId="0" borderId="0" xfId="2" applyFill="1" applyBorder="1" applyAlignment="1">
      <alignment horizontal="center"/>
    </xf>
    <xf numFmtId="0" fontId="18" fillId="0" borderId="0" xfId="2" applyFont="1" applyFill="1" applyBorder="1" applyAlignment="1"/>
    <xf numFmtId="0" fontId="6" fillId="0" borderId="0" xfId="2" applyFont="1" applyFill="1" applyBorder="1" applyAlignment="1">
      <alignment horizontal="center"/>
    </xf>
    <xf numFmtId="43" fontId="6" fillId="0" borderId="0" xfId="2" applyNumberFormat="1" applyFill="1" applyBorder="1" applyAlignment="1"/>
    <xf numFmtId="169" fontId="6" fillId="0" borderId="0" xfId="2" applyNumberFormat="1" applyFill="1" applyBorder="1" applyAlignment="1"/>
    <xf numFmtId="0" fontId="17" fillId="0" borderId="32" xfId="1" applyFont="1" applyBorder="1" applyProtection="1"/>
    <xf numFmtId="0" fontId="7" fillId="0" borderId="33" xfId="1" applyFont="1" applyBorder="1" applyProtection="1"/>
    <xf numFmtId="0" fontId="7" fillId="0" borderId="34" xfId="1" applyFont="1" applyBorder="1" applyProtection="1"/>
    <xf numFmtId="0" fontId="7" fillId="0" borderId="35" xfId="1" applyFont="1" applyBorder="1" applyProtection="1"/>
    <xf numFmtId="164" fontId="17" fillId="0" borderId="27" xfId="1" applyNumberFormat="1" applyFont="1" applyBorder="1" applyAlignment="1" applyProtection="1">
      <alignment horizontal="right"/>
    </xf>
    <xf numFmtId="164" fontId="17" fillId="0" borderId="28" xfId="1" applyNumberFormat="1" applyFont="1" applyBorder="1" applyAlignment="1" applyProtection="1">
      <alignment horizontal="right"/>
    </xf>
    <xf numFmtId="166" fontId="7" fillId="0" borderId="1" xfId="1" applyNumberFormat="1" applyFont="1" applyBorder="1" applyAlignment="1" applyProtection="1">
      <alignment horizontal="right"/>
    </xf>
    <xf numFmtId="166" fontId="12" fillId="0" borderId="7" xfId="1" applyNumberFormat="1" applyFont="1" applyBorder="1" applyProtection="1"/>
    <xf numFmtId="166" fontId="12" fillId="0" borderId="5" xfId="1" applyNumberFormat="1" applyFont="1" applyBorder="1" applyProtection="1"/>
    <xf numFmtId="166" fontId="12" fillId="0" borderId="1" xfId="1" applyNumberFormat="1" applyFont="1" applyBorder="1" applyProtection="1"/>
    <xf numFmtId="164" fontId="7" fillId="3" borderId="7" xfId="1" applyNumberFormat="1" applyFont="1" applyFill="1" applyBorder="1" applyProtection="1"/>
    <xf numFmtId="164" fontId="7" fillId="3" borderId="7" xfId="1" applyNumberFormat="1" applyFont="1" applyFill="1" applyBorder="1" applyAlignment="1" applyProtection="1">
      <alignment horizontal="right"/>
    </xf>
    <xf numFmtId="164" fontId="7" fillId="3" borderId="5" xfId="1" applyNumberFormat="1" applyFont="1" applyFill="1" applyBorder="1" applyAlignment="1" applyProtection="1">
      <alignment horizontal="right"/>
    </xf>
    <xf numFmtId="164" fontId="7" fillId="3" borderId="17" xfId="1" applyNumberFormat="1" applyFont="1" applyFill="1" applyBorder="1" applyProtection="1"/>
    <xf numFmtId="164" fontId="7" fillId="3" borderId="10" xfId="1" applyNumberFormat="1" applyFont="1" applyFill="1" applyBorder="1" applyProtection="1"/>
    <xf numFmtId="164" fontId="7" fillId="3" borderId="8" xfId="1" applyNumberFormat="1" applyFont="1" applyFill="1" applyBorder="1" applyProtection="1"/>
    <xf numFmtId="164" fontId="7" fillId="3" borderId="8" xfId="1" applyNumberFormat="1" applyFont="1" applyFill="1" applyBorder="1" applyAlignment="1" applyProtection="1">
      <alignment horizontal="right"/>
    </xf>
    <xf numFmtId="164" fontId="7" fillId="3" borderId="9" xfId="1" applyNumberFormat="1" applyFont="1" applyFill="1" applyBorder="1" applyAlignment="1" applyProtection="1">
      <alignment horizontal="right"/>
    </xf>
    <xf numFmtId="164" fontId="7" fillId="3" borderId="5" xfId="1" applyNumberFormat="1" applyFont="1" applyFill="1" applyBorder="1" applyProtection="1"/>
    <xf numFmtId="172" fontId="12" fillId="0" borderId="1" xfId="1" applyNumberFormat="1" applyFont="1" applyBorder="1" applyProtection="1"/>
    <xf numFmtId="165" fontId="7" fillId="25" borderId="26" xfId="4" applyNumberFormat="1" applyFont="1" applyFill="1" applyBorder="1" applyProtection="1"/>
    <xf numFmtId="0" fontId="5" fillId="9" borderId="4" xfId="1" applyFont="1" applyFill="1" applyBorder="1" applyAlignment="1" applyProtection="1">
      <alignment horizontal="center"/>
    </xf>
    <xf numFmtId="0" fontId="5" fillId="9" borderId="13" xfId="1" applyFont="1" applyFill="1" applyBorder="1" applyAlignment="1" applyProtection="1">
      <alignment horizontal="center"/>
    </xf>
    <xf numFmtId="0" fontId="5" fillId="5" borderId="5" xfId="1" applyFont="1" applyFill="1" applyBorder="1" applyAlignment="1" applyProtection="1">
      <alignment horizontal="center"/>
    </xf>
    <xf numFmtId="0" fontId="5" fillId="5" borderId="0" xfId="1" applyFont="1" applyFill="1" applyAlignment="1" applyProtection="1">
      <alignment horizontal="center"/>
    </xf>
    <xf numFmtId="0" fontId="5" fillId="6" borderId="5" xfId="1" applyFont="1" applyFill="1" applyBorder="1" applyAlignment="1" applyProtection="1">
      <alignment horizontal="center"/>
    </xf>
    <xf numFmtId="0" fontId="5" fillId="6" borderId="0" xfId="1" applyFont="1" applyFill="1" applyBorder="1" applyAlignment="1" applyProtection="1">
      <alignment horizontal="center"/>
    </xf>
    <xf numFmtId="0" fontId="5" fillId="6" borderId="6" xfId="1" applyFont="1" applyFill="1" applyBorder="1" applyAlignment="1" applyProtection="1">
      <alignment horizontal="center"/>
    </xf>
    <xf numFmtId="0" fontId="5" fillId="7" borderId="5" xfId="1" applyFont="1" applyFill="1" applyBorder="1" applyAlignment="1" applyProtection="1">
      <alignment horizontal="center"/>
    </xf>
    <xf numFmtId="0" fontId="5" fillId="7" borderId="0" xfId="1" applyFont="1" applyFill="1" applyBorder="1" applyAlignment="1" applyProtection="1">
      <alignment horizontal="center"/>
    </xf>
    <xf numFmtId="0" fontId="5" fillId="7" borderId="6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6" xfId="1" applyFont="1" applyFill="1" applyBorder="1" applyAlignment="1" applyProtection="1">
      <alignment horizontal="center"/>
    </xf>
    <xf numFmtId="0" fontId="5" fillId="8" borderId="10" xfId="1" applyFont="1" applyFill="1" applyBorder="1" applyAlignment="1" applyProtection="1">
      <alignment horizontal="center"/>
    </xf>
    <xf numFmtId="0" fontId="5" fillId="8" borderId="11" xfId="1" applyFont="1" applyFill="1" applyBorder="1" applyAlignment="1" applyProtection="1">
      <alignment horizontal="center"/>
    </xf>
    <xf numFmtId="0" fontId="5" fillId="8" borderId="12" xfId="1" applyFont="1" applyFill="1" applyBorder="1" applyAlignment="1" applyProtection="1">
      <alignment horizontal="center"/>
    </xf>
    <xf numFmtId="0" fontId="5" fillId="5" borderId="4" xfId="1" applyFont="1" applyFill="1" applyBorder="1" applyAlignment="1" applyProtection="1">
      <alignment horizontal="center"/>
    </xf>
    <xf numFmtId="0" fontId="5" fillId="5" borderId="13" xfId="1" applyFont="1" applyFill="1" applyBorder="1" applyAlignment="1" applyProtection="1">
      <alignment horizontal="center"/>
    </xf>
    <xf numFmtId="0" fontId="5" fillId="9" borderId="14" xfId="1" applyFont="1" applyFill="1" applyBorder="1" applyAlignment="1" applyProtection="1">
      <alignment horizontal="center"/>
    </xf>
    <xf numFmtId="43" fontId="5" fillId="9" borderId="4" xfId="1" applyNumberFormat="1" applyFont="1" applyFill="1" applyBorder="1" applyAlignment="1" applyProtection="1">
      <alignment horizontal="center"/>
    </xf>
    <xf numFmtId="43" fontId="5" fillId="9" borderId="13" xfId="1" applyNumberFormat="1" applyFont="1" applyFill="1" applyBorder="1" applyAlignment="1" applyProtection="1">
      <alignment horizontal="center"/>
    </xf>
    <xf numFmtId="43" fontId="5" fillId="9" borderId="14" xfId="1" applyNumberFormat="1" applyFont="1" applyFill="1" applyBorder="1" applyAlignment="1" applyProtection="1">
      <alignment horizontal="center"/>
    </xf>
    <xf numFmtId="0" fontId="5" fillId="8" borderId="4" xfId="1" applyFont="1" applyFill="1" applyBorder="1" applyAlignment="1" applyProtection="1">
      <alignment horizontal="center"/>
    </xf>
    <xf numFmtId="0" fontId="5" fillId="8" borderId="13" xfId="1" applyFont="1" applyFill="1" applyBorder="1" applyAlignment="1" applyProtection="1">
      <alignment horizontal="center"/>
    </xf>
    <xf numFmtId="0" fontId="5" fillId="8" borderId="14" xfId="1" applyFont="1" applyFill="1" applyBorder="1" applyAlignment="1" applyProtection="1">
      <alignment horizontal="center"/>
    </xf>
    <xf numFmtId="0" fontId="5" fillId="10" borderId="4" xfId="1" applyFont="1" applyFill="1" applyBorder="1" applyAlignment="1" applyProtection="1">
      <alignment horizontal="center"/>
    </xf>
    <xf numFmtId="0" fontId="5" fillId="10" borderId="13" xfId="1" applyFont="1" applyFill="1" applyBorder="1" applyAlignment="1" applyProtection="1">
      <alignment horizontal="center"/>
    </xf>
    <xf numFmtId="0" fontId="7" fillId="11" borderId="9" xfId="1" applyFont="1" applyFill="1" applyBorder="1" applyAlignment="1" applyProtection="1">
      <alignment horizontal="center"/>
    </xf>
    <xf numFmtId="0" fontId="7" fillId="11" borderId="15" xfId="1" applyFont="1" applyFill="1" applyBorder="1" applyAlignment="1" applyProtection="1">
      <alignment horizontal="center"/>
    </xf>
    <xf numFmtId="0" fontId="7" fillId="11" borderId="16" xfId="1" applyFont="1" applyFill="1" applyBorder="1" applyAlignment="1" applyProtection="1">
      <alignment horizontal="center"/>
    </xf>
    <xf numFmtId="0" fontId="5" fillId="14" borderId="10" xfId="1" applyFont="1" applyFill="1" applyBorder="1" applyAlignment="1" applyProtection="1">
      <alignment horizontal="center"/>
    </xf>
    <xf numFmtId="0" fontId="5" fillId="14" borderId="11" xfId="1" applyFont="1" applyFill="1" applyBorder="1" applyAlignment="1" applyProtection="1">
      <alignment horizontal="center"/>
    </xf>
    <xf numFmtId="0" fontId="5" fillId="14" borderId="4" xfId="1" applyFont="1" applyFill="1" applyBorder="1" applyAlignment="1" applyProtection="1">
      <alignment horizontal="center"/>
    </xf>
    <xf numFmtId="0" fontId="5" fillId="14" borderId="13" xfId="1" applyFont="1" applyFill="1" applyBorder="1" applyAlignment="1" applyProtection="1">
      <alignment horizontal="center"/>
    </xf>
    <xf numFmtId="0" fontId="5" fillId="15" borderId="4" xfId="1" applyFont="1" applyFill="1" applyBorder="1" applyAlignment="1" applyProtection="1">
      <alignment horizontal="center"/>
    </xf>
    <xf numFmtId="0" fontId="5" fillId="15" borderId="13" xfId="1" applyFont="1" applyFill="1" applyBorder="1" applyAlignment="1" applyProtection="1">
      <alignment horizontal="center"/>
    </xf>
    <xf numFmtId="0" fontId="5" fillId="9" borderId="10" xfId="1" applyFont="1" applyFill="1" applyBorder="1" applyAlignment="1" applyProtection="1">
      <alignment horizontal="center"/>
    </xf>
    <xf numFmtId="0" fontId="5" fillId="9" borderId="11" xfId="1" applyFont="1" applyFill="1" applyBorder="1" applyAlignment="1" applyProtection="1">
      <alignment horizontal="center"/>
    </xf>
    <xf numFmtId="0" fontId="5" fillId="6" borderId="4" xfId="7" applyFont="1" applyFill="1" applyBorder="1" applyAlignment="1" applyProtection="1">
      <alignment horizontal="center"/>
    </xf>
    <xf numFmtId="0" fontId="5" fillId="6" borderId="13" xfId="7" applyFont="1" applyFill="1" applyBorder="1" applyAlignment="1" applyProtection="1">
      <alignment horizontal="center"/>
    </xf>
    <xf numFmtId="167" fontId="5" fillId="12" borderId="9" xfId="5" applyNumberFormat="1" applyFont="1" applyFill="1" applyBorder="1" applyAlignment="1" applyProtection="1">
      <alignment horizontal="center"/>
    </xf>
    <xf numFmtId="167" fontId="5" fillId="12" borderId="15" xfId="5" applyNumberFormat="1" applyFont="1" applyFill="1" applyBorder="1" applyAlignment="1" applyProtection="1">
      <alignment horizontal="center"/>
    </xf>
    <xf numFmtId="167" fontId="5" fillId="24" borderId="29" xfId="5" applyNumberFormat="1" applyFont="1" applyFill="1" applyBorder="1" applyAlignment="1" applyProtection="1">
      <alignment horizontal="center"/>
    </xf>
    <xf numFmtId="167" fontId="5" fillId="24" borderId="30" xfId="5" applyNumberFormat="1" applyFont="1" applyFill="1" applyBorder="1" applyAlignment="1" applyProtection="1">
      <alignment horizontal="center"/>
    </xf>
    <xf numFmtId="167" fontId="5" fillId="23" borderId="4" xfId="5" applyNumberFormat="1" applyFont="1" applyFill="1" applyBorder="1" applyAlignment="1" applyProtection="1">
      <alignment horizontal="center"/>
    </xf>
    <xf numFmtId="167" fontId="5" fillId="23" borderId="13" xfId="5" applyNumberFormat="1" applyFont="1" applyFill="1" applyBorder="1" applyAlignment="1" applyProtection="1">
      <alignment horizontal="center"/>
    </xf>
    <xf numFmtId="0" fontId="5" fillId="17" borderId="4" xfId="1" applyFont="1" applyFill="1" applyBorder="1" applyAlignment="1" applyProtection="1">
      <alignment horizontal="center"/>
    </xf>
    <xf numFmtId="0" fontId="5" fillId="17" borderId="13" xfId="1" applyFont="1" applyFill="1" applyBorder="1" applyAlignment="1" applyProtection="1">
      <alignment horizontal="center"/>
    </xf>
    <xf numFmtId="167" fontId="5" fillId="2" borderId="4" xfId="5" applyNumberFormat="1" applyFont="1" applyFill="1" applyBorder="1" applyAlignment="1" applyProtection="1">
      <alignment horizontal="center"/>
    </xf>
    <xf numFmtId="167" fontId="5" fillId="2" borderId="13" xfId="5" applyNumberFormat="1" applyFont="1" applyFill="1" applyBorder="1" applyAlignment="1" applyProtection="1">
      <alignment horizontal="center"/>
    </xf>
    <xf numFmtId="167" fontId="5" fillId="12" borderId="4" xfId="5" applyNumberFormat="1" applyFont="1" applyFill="1" applyBorder="1" applyAlignment="1" applyProtection="1">
      <alignment horizontal="center"/>
    </xf>
    <xf numFmtId="167" fontId="5" fillId="12" borderId="13" xfId="5" applyNumberFormat="1" applyFont="1" applyFill="1" applyBorder="1" applyAlignment="1" applyProtection="1">
      <alignment horizontal="center"/>
    </xf>
    <xf numFmtId="165" fontId="12" fillId="21" borderId="1" xfId="2" applyNumberFormat="1" applyFont="1" applyFill="1" applyBorder="1" applyAlignment="1"/>
    <xf numFmtId="0" fontId="7" fillId="25" borderId="37" xfId="2" applyFont="1" applyFill="1" applyBorder="1" applyAlignment="1"/>
    <xf numFmtId="165" fontId="17" fillId="25" borderId="37" xfId="8" applyNumberFormat="1" applyFont="1" applyFill="1" applyBorder="1" applyAlignment="1"/>
    <xf numFmtId="165" fontId="17" fillId="25" borderId="38" xfId="8" applyNumberFormat="1" applyFont="1" applyFill="1" applyBorder="1" applyAlignment="1"/>
    <xf numFmtId="165" fontId="7" fillId="0" borderId="0" xfId="1" applyNumberFormat="1" applyFont="1" applyFill="1" applyAlignment="1" applyProtection="1">
      <alignment horizontal="left"/>
    </xf>
    <xf numFmtId="0" fontId="12" fillId="25" borderId="36" xfId="2" applyFont="1" applyFill="1" applyBorder="1" applyAlignment="1"/>
    <xf numFmtId="165" fontId="16" fillId="22" borderId="32" xfId="4" applyNumberFormat="1" applyFont="1" applyFill="1" applyBorder="1">
      <protection locked="0"/>
    </xf>
    <xf numFmtId="170" fontId="16" fillId="27" borderId="32" xfId="1" applyNumberFormat="1" applyFont="1" applyFill="1" applyBorder="1" applyProtection="1"/>
  </cellXfs>
  <cellStyles count="11">
    <cellStyle name="Comma 2" xfId="3"/>
    <cellStyle name="Comma 2 2" xfId="5"/>
    <cellStyle name="Comma 3" xfId="9"/>
    <cellStyle name="Comma 4" xfId="10"/>
    <cellStyle name="Normal" xfId="0" builtinId="0"/>
    <cellStyle name="Normal 2" xfId="1"/>
    <cellStyle name="Normal 2 2" xfId="7"/>
    <cellStyle name="Normal 3" xfId="2"/>
    <cellStyle name="Percent 2" xfId="4"/>
    <cellStyle name="Percent 2 2" xfId="6"/>
    <cellStyle name="Percent 3" xfId="8"/>
  </cellStyles>
  <dxfs count="1269"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 Cash And Cash Equivalents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45381590693719E-2"/>
          <c:y val="0.17248149654867104"/>
          <c:w val="0.80745310507458812"/>
          <c:h val="0.7016177726872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ICHI!$S$351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ICHI!$M$348:$Q$348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ICHI!$M$351:$Q$351</c:f>
              <c:numCache>
                <c:formatCode>#,##0,;\-#,##0,</c:formatCode>
                <c:ptCount val="5"/>
                <c:pt idx="0">
                  <c:v>130830</c:v>
                </c:pt>
                <c:pt idx="1">
                  <c:v>101986</c:v>
                </c:pt>
                <c:pt idx="2">
                  <c:v>50653</c:v>
                </c:pt>
                <c:pt idx="3">
                  <c:v>46465</c:v>
                </c:pt>
                <c:pt idx="4">
                  <c:v>142689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6-49DC-9554-AC0CCC72C7A8}"/>
            </c:ext>
          </c:extLst>
        </c:ser>
        <c:ser>
          <c:idx val="1"/>
          <c:order val="1"/>
          <c:tx>
            <c:strRef>
              <c:f>ICHI!$S$352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ICHI!$M$348:$Q$348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ICHI!$M$352:$Q$352</c:f>
              <c:numCache>
                <c:formatCode>#,##0,;\-#,##0,</c:formatCode>
                <c:ptCount val="5"/>
                <c:pt idx="0">
                  <c:v>62298</c:v>
                </c:pt>
                <c:pt idx="1">
                  <c:v>54641</c:v>
                </c:pt>
                <c:pt idx="2">
                  <c:v>28058</c:v>
                </c:pt>
                <c:pt idx="3">
                  <c:v>96972</c:v>
                </c:pt>
                <c:pt idx="4">
                  <c:v>209673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6-49DC-9554-AC0CCC72C7A8}"/>
            </c:ext>
          </c:extLst>
        </c:ser>
        <c:ser>
          <c:idx val="2"/>
          <c:order val="2"/>
          <c:tx>
            <c:strRef>
              <c:f>ICHI!$S$353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ICHI!$M$348:$Q$348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ICHI!$M$353:$Q$353</c:f>
              <c:numCache>
                <c:formatCode>#,##0,;\-#,##0,</c:formatCode>
                <c:ptCount val="5"/>
                <c:pt idx="0">
                  <c:v>53182</c:v>
                </c:pt>
                <c:pt idx="1">
                  <c:v>44619</c:v>
                </c:pt>
                <c:pt idx="2">
                  <c:v>31362</c:v>
                </c:pt>
                <c:pt idx="3">
                  <c:v>158693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26-49DC-9554-AC0CCC72C7A8}"/>
            </c:ext>
          </c:extLst>
        </c:ser>
        <c:ser>
          <c:idx val="3"/>
          <c:order val="3"/>
          <c:tx>
            <c:strRef>
              <c:f>ICHI!$M$354:$Q$354</c:f>
              <c:strCache>
                <c:ptCount val="5"/>
                <c:pt idx="0">
                  <c:v>98</c:v>
                </c:pt>
                <c:pt idx="1">
                  <c:v>18</c:v>
                </c:pt>
                <c:pt idx="2">
                  <c:v>41</c:v>
                </c:pt>
                <c:pt idx="3">
                  <c:v>162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ICHI!$M$348:$Q$348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ICHI!$M$354:$P$354</c:f>
              <c:numCache>
                <c:formatCode>#,##0,;\-#,##0,</c:formatCode>
                <c:ptCount val="4"/>
                <c:pt idx="0">
                  <c:v>97683.19</c:v>
                </c:pt>
                <c:pt idx="1">
                  <c:v>17869.2</c:v>
                </c:pt>
                <c:pt idx="2">
                  <c:v>41304.04</c:v>
                </c:pt>
                <c:pt idx="3">
                  <c:v>162217.69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26-49DC-9554-AC0CCC72C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6367200"/>
        <c:axId val="379256920"/>
      </c:barChart>
      <c:catAx>
        <c:axId val="32636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256920"/>
        <c:crosses val="autoZero"/>
        <c:auto val="1"/>
        <c:lblAlgn val="ctr"/>
        <c:lblOffset val="100"/>
        <c:noMultiLvlLbl val="0"/>
      </c:catAx>
      <c:valAx>
        <c:axId val="3792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36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41735517666054"/>
          <c:y val="0.26136964719334255"/>
          <c:w val="0.10123979047037071"/>
          <c:h val="0.5364638740555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200"/>
              <a:t>Selling And Administrative </a:t>
            </a:r>
            <a:r>
              <a:rPr lang="en-US" sz="1100"/>
              <a:t>Expenses</a:t>
            </a:r>
            <a:endParaRPr lang="en-US"/>
          </a:p>
        </c:rich>
      </c:tx>
      <c:layout>
        <c:manualLayout>
          <c:xMode val="edge"/>
          <c:yMode val="edge"/>
          <c:x val="0.29006777854032967"/>
          <c:y val="3.373578307360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59506994735443"/>
          <c:y val="0.17629184677856996"/>
          <c:w val="0.76748083672742629"/>
          <c:h val="0.68870487845955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ICHI!$M$348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49070454422296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B95-4590-BDBF-9903CB84A3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294422726533652E-3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B95-4590-BDBF-9903CB84A3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2392563635379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B95-4590-BDBF-9903CB84A3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168698636191185E-2"/>
                  <c:y val="-1.7427769505707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B95-4590-BDBF-9903CB84A3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17769090613461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B95-4590-BDBF-9903CB84A3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ICHI!$S$532:$S$536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ICHI!$M$532:$M$536</c:f>
              <c:numCache>
                <c:formatCode>#,##0,;\-#,##0,</c:formatCode>
                <c:ptCount val="5"/>
                <c:pt idx="0">
                  <c:v>132041</c:v>
                </c:pt>
                <c:pt idx="1">
                  <c:v>185331</c:v>
                </c:pt>
                <c:pt idx="2">
                  <c:v>129377</c:v>
                </c:pt>
                <c:pt idx="3">
                  <c:v>129860.33</c:v>
                </c:pt>
                <c:pt idx="4">
                  <c:v>576609.32999999996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B95-4590-BDBF-9903CB84A326}"/>
            </c:ext>
          </c:extLst>
        </c:ser>
        <c:ser>
          <c:idx val="1"/>
          <c:order val="1"/>
          <c:tx>
            <c:strRef>
              <c:f>ICHI!$N$348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ICHI!$S$532:$S$536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ICHI!$N$532:$N$536</c:f>
              <c:numCache>
                <c:formatCode>#,##0,;\-#,##0,</c:formatCode>
                <c:ptCount val="5"/>
                <c:pt idx="0">
                  <c:v>105410</c:v>
                </c:pt>
                <c:pt idx="1">
                  <c:v>114193</c:v>
                </c:pt>
                <c:pt idx="2">
                  <c:v>103688</c:v>
                </c:pt>
                <c:pt idx="3">
                  <c:v>134882.23000000001</c:v>
                </c:pt>
                <c:pt idx="4">
                  <c:v>458173.23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B95-4590-BDBF-9903CB84A326}"/>
            </c:ext>
          </c:extLst>
        </c:ser>
        <c:ser>
          <c:idx val="2"/>
          <c:order val="2"/>
          <c:tx>
            <c:strRef>
              <c:f>ICHI!$O$348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ICHI!$S$532:$S$536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ICHI!$O$532:$O$536</c:f>
              <c:numCache>
                <c:formatCode>#,##0,;\-#,##0,</c:formatCode>
                <c:ptCount val="5"/>
                <c:pt idx="0">
                  <c:v>96623</c:v>
                </c:pt>
                <c:pt idx="1">
                  <c:v>132847</c:v>
                </c:pt>
                <c:pt idx="2">
                  <c:v>92425</c:v>
                </c:pt>
                <c:pt idx="3">
                  <c:v>123472.88</c:v>
                </c:pt>
                <c:pt idx="4">
                  <c:v>445367.88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B95-4590-BDBF-9903CB84A326}"/>
            </c:ext>
          </c:extLst>
        </c:ser>
        <c:ser>
          <c:idx val="3"/>
          <c:order val="3"/>
          <c:tx>
            <c:strRef>
              <c:f>ICHI!$P$348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ICHI!$S$532:$S$536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ICHI!$P$532:$P$536</c:f>
              <c:numCache>
                <c:formatCode>#,##0,;\-#,##0,</c:formatCode>
                <c:ptCount val="5"/>
                <c:pt idx="0">
                  <c:v>96552</c:v>
                </c:pt>
                <c:pt idx="1">
                  <c:v>118551</c:v>
                </c:pt>
                <c:pt idx="2">
                  <c:v>115137</c:v>
                </c:pt>
                <c:pt idx="3">
                  <c:v>134938.17000000001</c:v>
                </c:pt>
                <c:pt idx="4">
                  <c:v>465178.17000000004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B95-4590-BDBF-9903CB84A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688424"/>
        <c:axId val="382688816"/>
      </c:barChart>
      <c:catAx>
        <c:axId val="3826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8816"/>
        <c:crosses val="autoZero"/>
        <c:auto val="1"/>
        <c:lblAlgn val="ctr"/>
        <c:lblOffset val="100"/>
        <c:noMultiLvlLbl val="0"/>
      </c:catAx>
      <c:valAx>
        <c:axId val="3826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Debt</a:t>
            </a:r>
          </a:p>
        </c:rich>
      </c:tx>
      <c:layout>
        <c:manualLayout>
          <c:xMode val="edge"/>
          <c:yMode val="edge"/>
          <c:x val="0.35303718072662943"/>
          <c:y val="4.3345264683093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75357525088E-2"/>
          <c:y val="0.15157885852188238"/>
          <c:w val="0.79764167425302446"/>
          <c:h val="0.71136943242239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ICHI!$S$429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D38-4A30-B441-4C3EE84D01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ICHI!$M$423:$P$423</c:f>
              <c:numCache>
                <c:formatCode>#,##0,;\-#,##0,</c:formatCode>
                <c:ptCount val="4"/>
                <c:pt idx="0">
                  <c:v>473708</c:v>
                </c:pt>
                <c:pt idx="1">
                  <c:v>297618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38-4A30-B441-4C3EE84D0138}"/>
            </c:ext>
          </c:extLst>
        </c:ser>
        <c:ser>
          <c:idx val="1"/>
          <c:order val="1"/>
          <c:tx>
            <c:strRef>
              <c:f>ICHI!$S$430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ICHI!$M$424:$P$424</c:f>
              <c:numCache>
                <c:formatCode>#,##0,;\-#,##0,</c:formatCode>
                <c:ptCount val="4"/>
                <c:pt idx="0">
                  <c:v>396852</c:v>
                </c:pt>
                <c:pt idx="1">
                  <c:v>220562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D38-4A30-B441-4C3EE84D0138}"/>
            </c:ext>
          </c:extLst>
        </c:ser>
        <c:ser>
          <c:idx val="2"/>
          <c:order val="2"/>
          <c:tx>
            <c:strRef>
              <c:f>ICHI!$S$425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ICHI!$M$425:$P$425</c:f>
              <c:numCache>
                <c:formatCode>#,##0,;\-#,##0,</c:formatCode>
                <c:ptCount val="4"/>
                <c:pt idx="0">
                  <c:v>0</c:v>
                </c:pt>
                <c:pt idx="1">
                  <c:v>156240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38-4A30-B441-4C3EE84D0138}"/>
            </c:ext>
          </c:extLst>
        </c:ser>
        <c:ser>
          <c:idx val="3"/>
          <c:order val="3"/>
          <c:tx>
            <c:strRef>
              <c:f>ICHI!$S$426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38-4A30-B441-4C3EE84D01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38-4A30-B441-4C3EE84D01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ICHI!$M$426:$P$426</c:f>
              <c:numCache>
                <c:formatCode>#,##0,;\-#,##0,</c:formatCode>
                <c:ptCount val="4"/>
                <c:pt idx="0">
                  <c:v>324674.39</c:v>
                </c:pt>
                <c:pt idx="1">
                  <c:v>131730.03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D38-4A30-B441-4C3EE84D0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3497824"/>
        <c:axId val="383501744"/>
      </c:barChart>
      <c:catAx>
        <c:axId val="38349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01744"/>
        <c:crosses val="autoZero"/>
        <c:auto val="1"/>
        <c:lblAlgn val="ctr"/>
        <c:lblOffset val="100"/>
        <c:noMultiLvlLbl val="0"/>
      </c:catAx>
      <c:valAx>
        <c:axId val="38350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11938308077091"/>
          <c:y val="0.26416979339061214"/>
          <c:w val="7.6857556750058467E-2"/>
          <c:h val="0.52006501763756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Selling </a:t>
            </a:r>
            <a:r>
              <a:rPr lang="en-US" sz="1100"/>
              <a:t>Expenses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59506994735443"/>
          <c:y val="0.17629184677856996"/>
          <c:w val="0.76748083672742629"/>
          <c:h val="0.68870487845955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ICHI!$M$348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49070454422296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294422726533652E-3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2392563635379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168698636191185E-2"/>
                  <c:y val="-1.7427769505707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17769090613461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ICHI!$S$516:$S$520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ICHI!$M$516:$M$520</c:f>
              <c:numCache>
                <c:formatCode>#,##0,;\-#,##0,</c:formatCode>
                <c:ptCount val="5"/>
                <c:pt idx="0">
                  <c:v>95506</c:v>
                </c:pt>
                <c:pt idx="1">
                  <c:v>144758</c:v>
                </c:pt>
                <c:pt idx="2">
                  <c:v>91162</c:v>
                </c:pt>
                <c:pt idx="3">
                  <c:v>75746.52</c:v>
                </c:pt>
                <c:pt idx="4">
                  <c:v>407172.52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53F-46BD-B73E-78ADA290F77F}"/>
            </c:ext>
          </c:extLst>
        </c:ser>
        <c:ser>
          <c:idx val="1"/>
          <c:order val="1"/>
          <c:tx>
            <c:strRef>
              <c:f>ICHI!$N$348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2251922683614839E-2"/>
                  <c:y val="-0.15148695780790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ICHI!$S$516:$S$520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ICHI!$N$516:$N$520</c:f>
              <c:numCache>
                <c:formatCode>#,##0,;\-#,##0,</c:formatCode>
                <c:ptCount val="5"/>
                <c:pt idx="0">
                  <c:v>62412</c:v>
                </c:pt>
                <c:pt idx="1">
                  <c:v>72893</c:v>
                </c:pt>
                <c:pt idx="2">
                  <c:v>63821</c:v>
                </c:pt>
                <c:pt idx="3">
                  <c:v>93824.33</c:v>
                </c:pt>
                <c:pt idx="4">
                  <c:v>292950.33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53F-46BD-B73E-78ADA290F77F}"/>
            </c:ext>
          </c:extLst>
        </c:ser>
        <c:ser>
          <c:idx val="2"/>
          <c:order val="2"/>
          <c:tx>
            <c:strRef>
              <c:f>ICHI!$O$348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6177522320366084E-2"/>
                  <c:y val="-8.234517487627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3F-46BD-B73E-78ADA290F7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ICHI!$S$516:$S$520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ICHI!$O$516:$O$520</c:f>
              <c:numCache>
                <c:formatCode>#,##0,;\-#,##0,</c:formatCode>
                <c:ptCount val="5"/>
                <c:pt idx="0">
                  <c:v>62741</c:v>
                </c:pt>
                <c:pt idx="1">
                  <c:v>89271</c:v>
                </c:pt>
                <c:pt idx="2">
                  <c:v>53747</c:v>
                </c:pt>
                <c:pt idx="3">
                  <c:v>71262.98</c:v>
                </c:pt>
                <c:pt idx="4">
                  <c:v>277021.98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53F-46BD-B73E-78ADA290F77F}"/>
            </c:ext>
          </c:extLst>
        </c:ser>
        <c:ser>
          <c:idx val="3"/>
          <c:order val="3"/>
          <c:tx>
            <c:strRef>
              <c:f>ICHI!$P$348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ICHI!$S$516:$S$520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Yearly</c:v>
                </c:pt>
              </c:strCache>
            </c:strRef>
          </c:cat>
          <c:val>
            <c:numRef>
              <c:f>ICHI!$P$516:$P$520</c:f>
              <c:numCache>
                <c:formatCode>#,##0,;\-#,##0,</c:formatCode>
                <c:ptCount val="5"/>
                <c:pt idx="0">
                  <c:v>57749</c:v>
                </c:pt>
                <c:pt idx="1">
                  <c:v>74626</c:v>
                </c:pt>
                <c:pt idx="2">
                  <c:v>73445</c:v>
                </c:pt>
                <c:pt idx="3">
                  <c:v>87162.73</c:v>
                </c:pt>
                <c:pt idx="4">
                  <c:v>292982.73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53F-46BD-B73E-78ADA290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502920"/>
        <c:axId val="383498608"/>
      </c:barChart>
      <c:catAx>
        <c:axId val="38350292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8608"/>
        <c:crosses val="autoZero"/>
        <c:auto val="1"/>
        <c:lblAlgn val="ctr"/>
        <c:lblOffset val="100"/>
        <c:noMultiLvlLbl val="0"/>
      </c:catAx>
      <c:valAx>
        <c:axId val="383498608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0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Administrative Expenses</a:t>
            </a:r>
          </a:p>
        </c:rich>
      </c:tx>
      <c:layout>
        <c:manualLayout>
          <c:xMode val="edge"/>
          <c:yMode val="edge"/>
          <c:x val="0.36036123032272754"/>
          <c:y val="2.6625156580030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59506994735443"/>
          <c:y val="0.17629184677856996"/>
          <c:w val="0.76748083672742629"/>
          <c:h val="0.688704878459551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49070454422296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294422726533652E-3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2392563635379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168698636191185E-2"/>
                  <c:y val="-1.7427769505707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17769090613461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ICHI!$M$524:$M$528</c:f>
              <c:numCache>
                <c:formatCode>#,##0,;\-#,##0,</c:formatCode>
                <c:ptCount val="5"/>
                <c:pt idx="0">
                  <c:v>36535</c:v>
                </c:pt>
                <c:pt idx="1">
                  <c:v>40573</c:v>
                </c:pt>
                <c:pt idx="2">
                  <c:v>38215</c:v>
                </c:pt>
                <c:pt idx="3">
                  <c:v>54113.81</c:v>
                </c:pt>
                <c:pt idx="4">
                  <c:v>169436.81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73E-439F-876D-7A6DF35500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ICHI!$N$524:$N$528</c:f>
              <c:numCache>
                <c:formatCode>#,##0,;\-#,##0,</c:formatCode>
                <c:ptCount val="5"/>
                <c:pt idx="0">
                  <c:v>42998</c:v>
                </c:pt>
                <c:pt idx="1">
                  <c:v>41300</c:v>
                </c:pt>
                <c:pt idx="2">
                  <c:v>39867</c:v>
                </c:pt>
                <c:pt idx="3">
                  <c:v>41057.89</c:v>
                </c:pt>
                <c:pt idx="4">
                  <c:v>165222.89000000001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73E-439F-876D-7A6DF355005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459226280083884E-4"/>
                  <c:y val="1.6795901491062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73E-439F-876D-7A6DF35500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ICHI!$O$524:$O$528</c:f>
              <c:numCache>
                <c:formatCode>#,##0,;\-#,##0,</c:formatCode>
                <c:ptCount val="5"/>
                <c:pt idx="0">
                  <c:v>33882</c:v>
                </c:pt>
                <c:pt idx="1">
                  <c:v>43576</c:v>
                </c:pt>
                <c:pt idx="2">
                  <c:v>38678</c:v>
                </c:pt>
                <c:pt idx="3">
                  <c:v>52209.9</c:v>
                </c:pt>
                <c:pt idx="4">
                  <c:v>168345.9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73E-439F-876D-7A6DF355005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ICHI!$P$524:$P$528</c:f>
              <c:numCache>
                <c:formatCode>#,##0,;\-#,##0,</c:formatCode>
                <c:ptCount val="5"/>
                <c:pt idx="0">
                  <c:v>38803</c:v>
                </c:pt>
                <c:pt idx="1">
                  <c:v>43925</c:v>
                </c:pt>
                <c:pt idx="2">
                  <c:v>41692</c:v>
                </c:pt>
                <c:pt idx="3">
                  <c:v>47775.43</c:v>
                </c:pt>
                <c:pt idx="4">
                  <c:v>172195.43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73E-439F-876D-7A6DF355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496256"/>
        <c:axId val="383499392"/>
      </c:barChart>
      <c:catAx>
        <c:axId val="38349625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9392"/>
        <c:crosses val="autoZero"/>
        <c:auto val="1"/>
        <c:lblAlgn val="ctr"/>
        <c:lblOffset val="100"/>
        <c:noMultiLvlLbl val="0"/>
      </c:catAx>
      <c:valAx>
        <c:axId val="383499392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6256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EBITDA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%EBITDA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ICHI!$M$560:$P$560</c:f>
              <c:numCache>
                <c:formatCode>0.0%</c:formatCode>
                <c:ptCount val="4"/>
                <c:pt idx="0">
                  <c:v>0.18735983806134379</c:v>
                </c:pt>
                <c:pt idx="1">
                  <c:v>0.22483757904434168</c:v>
                </c:pt>
                <c:pt idx="2">
                  <c:v>0.22248553372629784</c:v>
                </c:pt>
                <c:pt idx="3">
                  <c:v>0.20600048148422959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E4-4EC7-9EAA-12DAD8E1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497040"/>
        <c:axId val="383499000"/>
      </c:lineChart>
      <c:catAx>
        <c:axId val="38349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9000"/>
        <c:crosses val="autoZero"/>
        <c:auto val="1"/>
        <c:lblAlgn val="ctr"/>
        <c:lblOffset val="100"/>
        <c:noMultiLvlLbl val="0"/>
      </c:catAx>
      <c:valAx>
        <c:axId val="38349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  Net Profit (Loss) Attributable To : Owners Of The Parent</a:t>
            </a:r>
          </a:p>
        </c:rich>
      </c:tx>
      <c:layout>
        <c:manualLayout>
          <c:xMode val="edge"/>
          <c:yMode val="edge"/>
          <c:x val="0.20139623234407797"/>
          <c:y val="2.6625156580030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59506994735443"/>
          <c:y val="0.17629184677856996"/>
          <c:w val="0.76748083672742629"/>
          <c:h val="0.688704878459551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49070454422296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017-4C71-A531-C5580F171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294422726533652E-3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017-4C71-A531-C5580F171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2392563635379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017-4C71-A531-C5580F171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168698636191185E-2"/>
                  <c:y val="-1.7427769505707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017-4C71-A531-C5580F171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17769090613461E-2"/>
                  <c:y val="-4.7530829543966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017-4C71-A531-C5580F171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ICHI!$M$584:$M$588</c:f>
              <c:numCache>
                <c:formatCode>#,##0,;\-#,##0,</c:formatCode>
                <c:ptCount val="5"/>
                <c:pt idx="0">
                  <c:v>114241</c:v>
                </c:pt>
                <c:pt idx="1">
                  <c:v>136750</c:v>
                </c:pt>
                <c:pt idx="2">
                  <c:v>72611</c:v>
                </c:pt>
                <c:pt idx="3">
                  <c:v>83848.81</c:v>
                </c:pt>
                <c:pt idx="4">
                  <c:v>407450.81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017-4C71-A531-C5580F17177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ICHI!$N$584:$N$588</c:f>
              <c:numCache>
                <c:formatCode>#,##0,;\-#,##0,</c:formatCode>
                <c:ptCount val="5"/>
                <c:pt idx="0">
                  <c:v>159198</c:v>
                </c:pt>
                <c:pt idx="1">
                  <c:v>149330</c:v>
                </c:pt>
                <c:pt idx="2">
                  <c:v>122937</c:v>
                </c:pt>
                <c:pt idx="3">
                  <c:v>84068.04</c:v>
                </c:pt>
                <c:pt idx="4">
                  <c:v>515533.04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017-4C71-A531-C5580F1717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ICHI!$O$584:$O$588</c:f>
              <c:numCache>
                <c:formatCode>#,##0,;\-#,##0,</c:formatCode>
                <c:ptCount val="5"/>
                <c:pt idx="0">
                  <c:v>121577</c:v>
                </c:pt>
                <c:pt idx="1">
                  <c:v>164294</c:v>
                </c:pt>
                <c:pt idx="2">
                  <c:v>128255</c:v>
                </c:pt>
                <c:pt idx="3">
                  <c:v>132645.17000000001</c:v>
                </c:pt>
                <c:pt idx="4">
                  <c:v>546771.17000000004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017-4C71-A531-C5580F17177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ICHI!$P$584:$P$588</c:f>
              <c:numCache>
                <c:formatCode>#,##0,;\-#,##0,</c:formatCode>
                <c:ptCount val="5"/>
                <c:pt idx="0">
                  <c:v>103930</c:v>
                </c:pt>
                <c:pt idx="1">
                  <c:v>152543</c:v>
                </c:pt>
                <c:pt idx="2">
                  <c:v>192232</c:v>
                </c:pt>
                <c:pt idx="3">
                  <c:v>192938.62</c:v>
                </c:pt>
                <c:pt idx="4">
                  <c:v>641643.62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017-4C71-A531-C5580F17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497432"/>
        <c:axId val="383498216"/>
      </c:barChart>
      <c:catAx>
        <c:axId val="38349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8216"/>
        <c:crosses val="autoZero"/>
        <c:auto val="1"/>
        <c:lblAlgn val="ctr"/>
        <c:lblOffset val="100"/>
        <c:noMultiLvlLbl val="0"/>
      </c:catAx>
      <c:valAx>
        <c:axId val="38349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9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NPM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3909823986527"/>
          <c:y val="0.15254123824123927"/>
          <c:w val="0.87158723330251797"/>
          <c:h val="0.74365434748677262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ICHI!$M$589:$P$589</c:f>
              <c:numCache>
                <c:formatCode>0.0%</c:formatCode>
                <c:ptCount val="4"/>
                <c:pt idx="0">
                  <c:v>7.6199752906077861E-2</c:v>
                </c:pt>
                <c:pt idx="1">
                  <c:v>0.10093228001009032</c:v>
                </c:pt>
                <c:pt idx="2">
                  <c:v>0.10413490845547536</c:v>
                </c:pt>
                <c:pt idx="3">
                  <c:v>0.10090844134515271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B7-4D75-B280-6BF89AE2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00960"/>
        <c:axId val="383501352"/>
      </c:lineChart>
      <c:catAx>
        <c:axId val="38350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01352"/>
        <c:crosses val="autoZero"/>
        <c:auto val="1"/>
        <c:lblAlgn val="ctr"/>
        <c:lblOffset val="100"/>
        <c:noMultiLvlLbl val="0"/>
      </c:catAx>
      <c:valAx>
        <c:axId val="383501352"/>
        <c:scaling>
          <c:orientation val="minMax"/>
          <c:max val="0.16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 Trade And Other Receivables - Current - Net</a:t>
            </a:r>
          </a:p>
        </c:rich>
      </c:tx>
      <c:layout>
        <c:manualLayout>
          <c:xMode val="edge"/>
          <c:yMode val="edge"/>
          <c:x val="0.195534193908627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90948226532036E-2"/>
          <c:y val="0.17626895513485216"/>
          <c:w val="0.78391254158597568"/>
          <c:h val="0.67130337683273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ICHI!$S$363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ICHI!$M$363:$P$363</c:f>
              <c:numCache>
                <c:formatCode>#,##0,;\-#,##0,</c:formatCode>
                <c:ptCount val="4"/>
                <c:pt idx="0">
                  <c:v>903063</c:v>
                </c:pt>
                <c:pt idx="1">
                  <c:v>835105</c:v>
                </c:pt>
                <c:pt idx="2">
                  <c:v>1044314</c:v>
                </c:pt>
                <c:pt idx="3">
                  <c:v>1336327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BC-4720-8173-D0B636BE5AF9}"/>
            </c:ext>
          </c:extLst>
        </c:ser>
        <c:ser>
          <c:idx val="1"/>
          <c:order val="1"/>
          <c:tx>
            <c:strRef>
              <c:f>ICHI!$S$364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ICHI!$M$364:$P$364</c:f>
              <c:numCache>
                <c:formatCode>#,##0,;\-#,##0,</c:formatCode>
                <c:ptCount val="4"/>
                <c:pt idx="0">
                  <c:v>1050564</c:v>
                </c:pt>
                <c:pt idx="1">
                  <c:v>892587</c:v>
                </c:pt>
                <c:pt idx="2">
                  <c:v>1006575</c:v>
                </c:pt>
                <c:pt idx="3">
                  <c:v>96972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BC-4720-8173-D0B636BE5AF9}"/>
            </c:ext>
          </c:extLst>
        </c:ser>
        <c:ser>
          <c:idx val="2"/>
          <c:order val="2"/>
          <c:tx>
            <c:strRef>
              <c:f>ICHI!$S$365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ICHI!$M$365:$P$365</c:f>
              <c:numCache>
                <c:formatCode>#,##0,;\-#,##0,</c:formatCode>
                <c:ptCount val="4"/>
                <c:pt idx="0">
                  <c:v>726424</c:v>
                </c:pt>
                <c:pt idx="1">
                  <c:v>878955</c:v>
                </c:pt>
                <c:pt idx="2">
                  <c:v>904600</c:v>
                </c:pt>
                <c:pt idx="3">
                  <c:v>158693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C-4720-8173-D0B636BE5AF9}"/>
            </c:ext>
          </c:extLst>
        </c:ser>
        <c:ser>
          <c:idx val="3"/>
          <c:order val="3"/>
          <c:tx>
            <c:strRef>
              <c:f>ICHI!$S$366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ICHI!$M$366:$P$366</c:f>
              <c:numCache>
                <c:formatCode>#,##0,;\-#,##0,</c:formatCode>
                <c:ptCount val="4"/>
                <c:pt idx="0">
                  <c:v>811213.66</c:v>
                </c:pt>
                <c:pt idx="1">
                  <c:v>870533.9</c:v>
                </c:pt>
                <c:pt idx="2">
                  <c:v>1053955.03</c:v>
                </c:pt>
                <c:pt idx="3">
                  <c:v>162217.69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4BC-4720-8173-D0B636BE5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79448112"/>
        <c:axId val="379448496"/>
      </c:barChart>
      <c:catAx>
        <c:axId val="37944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448496"/>
        <c:crosses val="autoZero"/>
        <c:auto val="1"/>
        <c:lblAlgn val="ctr"/>
        <c:lblOffset val="100"/>
        <c:noMultiLvlLbl val="0"/>
      </c:catAx>
      <c:valAx>
        <c:axId val="379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44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08768193604802"/>
          <c:y val="0.29849657994864531"/>
          <c:w val="0.12513168663215654"/>
          <c:h val="0.40463145440291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Current Assets</a:t>
            </a:r>
          </a:p>
        </c:rich>
      </c:tx>
      <c:layout>
        <c:manualLayout>
          <c:xMode val="edge"/>
          <c:yMode val="edge"/>
          <c:x val="0.3470673308189976"/>
          <c:y val="2.9240910566559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28333789849E-2"/>
          <c:y val="0.18448903184885182"/>
          <c:w val="0.79764167425302446"/>
          <c:h val="0.67845934937822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ICHI!$S$375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BFC-46F5-BB72-4A0A7BEC75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ICHI!$M$375:$P$375</c:f>
              <c:numCache>
                <c:formatCode>#,##0,;\-#,##0,</c:formatCode>
                <c:ptCount val="4"/>
                <c:pt idx="0">
                  <c:v>1724999</c:v>
                </c:pt>
                <c:pt idx="1">
                  <c:v>1548454</c:v>
                </c:pt>
                <c:pt idx="2">
                  <c:v>1760125</c:v>
                </c:pt>
                <c:pt idx="3">
                  <c:v>2314787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FC-46F5-BB72-4A0A7BEC75BA}"/>
            </c:ext>
          </c:extLst>
        </c:ser>
        <c:ser>
          <c:idx val="1"/>
          <c:order val="1"/>
          <c:tx>
            <c:strRef>
              <c:f>ICHI!$S$376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ICHI!$M$376:$P$376</c:f>
              <c:numCache>
                <c:formatCode>#,##0,;\-#,##0,</c:formatCode>
                <c:ptCount val="4"/>
                <c:pt idx="0">
                  <c:v>1640007</c:v>
                </c:pt>
                <c:pt idx="1">
                  <c:v>1576947</c:v>
                </c:pt>
                <c:pt idx="2">
                  <c:v>1545230</c:v>
                </c:pt>
                <c:pt idx="3">
                  <c:v>2020288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BFC-46F5-BB72-4A0A7BEC75BA}"/>
            </c:ext>
          </c:extLst>
        </c:ser>
        <c:ser>
          <c:idx val="2"/>
          <c:order val="2"/>
          <c:tx>
            <c:strRef>
              <c:f>ICHI!$S$383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ICHI!$M$377:$P$377</c:f>
              <c:numCache>
                <c:formatCode>#,##0,;\-#,##0,</c:formatCode>
                <c:ptCount val="4"/>
                <c:pt idx="0">
                  <c:v>1474045</c:v>
                </c:pt>
                <c:pt idx="1">
                  <c:v>1486840</c:v>
                </c:pt>
                <c:pt idx="2">
                  <c:v>1630449</c:v>
                </c:pt>
                <c:pt idx="3">
                  <c:v>2257398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BFC-46F5-BB72-4A0A7BEC75BA}"/>
            </c:ext>
          </c:extLst>
        </c:ser>
        <c:ser>
          <c:idx val="3"/>
          <c:order val="3"/>
          <c:tx>
            <c:strRef>
              <c:f>ICHI!$S$384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BFC-46F5-BB72-4A0A7BEC75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BFC-46F5-BB72-4A0A7BEC75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ICHI!$M$378:$P$378</c:f>
              <c:numCache>
                <c:formatCode>#,##0,;\-#,##0,</c:formatCode>
                <c:ptCount val="4"/>
                <c:pt idx="0">
                  <c:v>1455554.76</c:v>
                </c:pt>
                <c:pt idx="1">
                  <c:v>1663320.28</c:v>
                </c:pt>
                <c:pt idx="2">
                  <c:v>1922848.16</c:v>
                </c:pt>
                <c:pt idx="3">
                  <c:v>2626751.34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BFC-46F5-BB72-4A0A7BEC7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947504"/>
        <c:axId val="382297184"/>
      </c:barChart>
      <c:catAx>
        <c:axId val="3829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297184"/>
        <c:crosses val="autoZero"/>
        <c:auto val="1"/>
        <c:lblAlgn val="ctr"/>
        <c:lblOffset val="100"/>
        <c:noMultiLvlLbl val="0"/>
      </c:catAx>
      <c:valAx>
        <c:axId val="38229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9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140762972007981"/>
          <c:y val="0.39629645831942273"/>
          <c:w val="0.10669235948404818"/>
          <c:h val="0.37952322733695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Inventories - Net</a:t>
            </a:r>
          </a:p>
        </c:rich>
      </c:tx>
      <c:layout>
        <c:manualLayout>
          <c:xMode val="edge"/>
          <c:yMode val="edge"/>
          <c:x val="0.37492663038794621"/>
          <c:y val="5.848182113311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28333789849E-2"/>
          <c:y val="0.16499509965317674"/>
          <c:w val="0.79366177431460327"/>
          <c:h val="0.69307980466150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ICHI!$S$375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C4B-43B6-B801-B0B82B5B0A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ICHI!$M$369:$P$369</c:f>
              <c:numCache>
                <c:formatCode>#,##0,;\-#,##0,</c:formatCode>
                <c:ptCount val="4"/>
                <c:pt idx="0">
                  <c:v>690983</c:v>
                </c:pt>
                <c:pt idx="1">
                  <c:v>611363</c:v>
                </c:pt>
                <c:pt idx="2">
                  <c:v>456803</c:v>
                </c:pt>
                <c:pt idx="3">
                  <c:v>450468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4B-43B6-B801-B0B82B5B0A70}"/>
            </c:ext>
          </c:extLst>
        </c:ser>
        <c:ser>
          <c:idx val="1"/>
          <c:order val="1"/>
          <c:tx>
            <c:strRef>
              <c:f>ICHI!$S$370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ICHI!$M$370:$P$370</c:f>
              <c:numCache>
                <c:formatCode>#,##0,;\-#,##0,</c:formatCode>
                <c:ptCount val="4"/>
                <c:pt idx="0">
                  <c:v>527069</c:v>
                </c:pt>
                <c:pt idx="1">
                  <c:v>629719</c:v>
                </c:pt>
                <c:pt idx="2">
                  <c:v>510597</c:v>
                </c:pt>
                <c:pt idx="3">
                  <c:v>433462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4B-43B6-B801-B0B82B5B0A70}"/>
            </c:ext>
          </c:extLst>
        </c:ser>
        <c:ser>
          <c:idx val="2"/>
          <c:order val="2"/>
          <c:tx>
            <c:strRef>
              <c:f>ICHI!$S$371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ICHI!$M$371:$P$371</c:f>
              <c:numCache>
                <c:formatCode>#,##0,;\-#,##0,</c:formatCode>
                <c:ptCount val="4"/>
                <c:pt idx="0">
                  <c:v>694429</c:v>
                </c:pt>
                <c:pt idx="1">
                  <c:v>563266</c:v>
                </c:pt>
                <c:pt idx="2">
                  <c:v>598573</c:v>
                </c:pt>
                <c:pt idx="3">
                  <c:v>488106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4B-43B6-B801-B0B82B5B0A70}"/>
            </c:ext>
          </c:extLst>
        </c:ser>
        <c:ser>
          <c:idx val="3"/>
          <c:order val="3"/>
          <c:tx>
            <c:strRef>
              <c:f>ICHI!$S$372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C4B-43B6-B801-B0B82B5B0A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C4B-43B6-B801-B0B82B5B0A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ICHI!$M$372:$P$372</c:f>
              <c:numCache>
                <c:formatCode>#,##0,;\-#,##0,</c:formatCode>
                <c:ptCount val="4"/>
                <c:pt idx="0">
                  <c:v>546647.92000000004</c:v>
                </c:pt>
                <c:pt idx="1">
                  <c:v>590121.68999999994</c:v>
                </c:pt>
                <c:pt idx="2">
                  <c:v>531127.14</c:v>
                </c:pt>
                <c:pt idx="3">
                  <c:v>587784.35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C4B-43B6-B801-B0B82B5B0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0435104"/>
        <c:axId val="380436672"/>
      </c:barChart>
      <c:catAx>
        <c:axId val="3804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436672"/>
        <c:crosses val="autoZero"/>
        <c:auto val="1"/>
        <c:lblAlgn val="ctr"/>
        <c:lblOffset val="100"/>
        <c:noMultiLvlLbl val="0"/>
      </c:catAx>
      <c:valAx>
        <c:axId val="38043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43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747797775298264"/>
          <c:y val="0.36218206265843622"/>
          <c:w val="0.10072250864100654"/>
          <c:h val="0.43800504847007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Non-Current Assets</a:t>
            </a:r>
          </a:p>
        </c:rich>
      </c:tx>
      <c:layout>
        <c:manualLayout>
          <c:xMode val="edge"/>
          <c:yMode val="edge"/>
          <c:x val="0.3470673308189976"/>
          <c:y val="2.9240910566559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28333789849E-2"/>
          <c:y val="0.18448903184885182"/>
          <c:w val="0.80560147412986693"/>
          <c:h val="0.67845934937822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ICHI!$S$393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5CF-49E6-BA21-D6F76940F9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ICHI!$M$393:$P$393</c:f>
              <c:numCache>
                <c:formatCode>#,##0,;\-#,##0,</c:formatCode>
                <c:ptCount val="4"/>
                <c:pt idx="0">
                  <c:v>6578103</c:v>
                </c:pt>
                <c:pt idx="1">
                  <c:v>6207800</c:v>
                </c:pt>
                <c:pt idx="2">
                  <c:v>5592327</c:v>
                </c:pt>
                <c:pt idx="3">
                  <c:v>5045343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CF-49E6-BA21-D6F76940F911}"/>
            </c:ext>
          </c:extLst>
        </c:ser>
        <c:ser>
          <c:idx val="1"/>
          <c:order val="1"/>
          <c:tx>
            <c:strRef>
              <c:f>ICHI!$S$394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ICHI!$M$394:$P$394</c:f>
              <c:numCache>
                <c:formatCode>#,##0,;\-#,##0,</c:formatCode>
                <c:ptCount val="4"/>
                <c:pt idx="0">
                  <c:v>6485552</c:v>
                </c:pt>
                <c:pt idx="1">
                  <c:v>6031028</c:v>
                </c:pt>
                <c:pt idx="2">
                  <c:v>5433887</c:v>
                </c:pt>
                <c:pt idx="3">
                  <c:v>4943615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CF-49E6-BA21-D6F76940F911}"/>
            </c:ext>
          </c:extLst>
        </c:ser>
        <c:ser>
          <c:idx val="2"/>
          <c:order val="2"/>
          <c:tx>
            <c:strRef>
              <c:f>ICHI!$S$395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ICHI!$M$395:$P$395</c:f>
              <c:numCache>
                <c:formatCode>#,##0,;\-#,##0,</c:formatCode>
                <c:ptCount val="4"/>
                <c:pt idx="0">
                  <c:v>6382618</c:v>
                </c:pt>
                <c:pt idx="1">
                  <c:v>5881364</c:v>
                </c:pt>
                <c:pt idx="2">
                  <c:v>5312650</c:v>
                </c:pt>
                <c:pt idx="3">
                  <c:v>4900354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CF-49E6-BA21-D6F76940F911}"/>
            </c:ext>
          </c:extLst>
        </c:ser>
        <c:ser>
          <c:idx val="3"/>
          <c:order val="3"/>
          <c:tx>
            <c:strRef>
              <c:f>ICHI!$S$396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5CF-49E6-BA21-D6F76940F9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5CF-49E6-BA21-D6F76940F9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ICHI!$M$396:$P$396</c:f>
              <c:numCache>
                <c:formatCode>#,##0,;\-#,##0,</c:formatCode>
                <c:ptCount val="4"/>
                <c:pt idx="0">
                  <c:v>6231388.5499999998</c:v>
                </c:pt>
                <c:pt idx="1">
                  <c:v>5741230.5499999998</c:v>
                </c:pt>
                <c:pt idx="2">
                  <c:v>5183421.46</c:v>
                </c:pt>
                <c:pt idx="3">
                  <c:v>4758961.25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CF-49E6-BA21-D6F76940F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691168"/>
        <c:axId val="382689208"/>
      </c:barChart>
      <c:catAx>
        <c:axId val="38269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9208"/>
        <c:crosses val="autoZero"/>
        <c:auto val="1"/>
        <c:lblAlgn val="ctr"/>
        <c:lblOffset val="100"/>
        <c:noMultiLvlLbl val="0"/>
      </c:catAx>
      <c:valAx>
        <c:axId val="3826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9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543779682767487"/>
          <c:y val="0.25009190548662324"/>
          <c:w val="0.11266219267416371"/>
          <c:h val="0.55009520564188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Current Liabilities</a:t>
            </a:r>
          </a:p>
        </c:rich>
      </c:tx>
      <c:layout>
        <c:manualLayout>
          <c:xMode val="edge"/>
          <c:yMode val="edge"/>
          <c:x val="0.35303718072662943"/>
          <c:y val="4.3345264683093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75357525088E-2"/>
          <c:y val="0.15157885852188238"/>
          <c:w val="0.79764167425302446"/>
          <c:h val="0.71136943242239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ICHI!$S$405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4AC-46A4-8049-A3A9E4DB9A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ICHI!$M$411:$P$411</c:f>
              <c:numCache>
                <c:formatCode>#,##0,;\-#,##0,</c:formatCode>
                <c:ptCount val="4"/>
                <c:pt idx="0">
                  <c:v>1803101</c:v>
                </c:pt>
                <c:pt idx="1">
                  <c:v>961818</c:v>
                </c:pt>
                <c:pt idx="2">
                  <c:v>828068</c:v>
                </c:pt>
                <c:pt idx="3">
                  <c:v>957442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AC-46A4-8049-A3A9E4DB9A51}"/>
            </c:ext>
          </c:extLst>
        </c:ser>
        <c:ser>
          <c:idx val="1"/>
          <c:order val="1"/>
          <c:tx>
            <c:strRef>
              <c:f>ICHI!$S$412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ICHI!$M$412:$P$412</c:f>
              <c:numCache>
                <c:formatCode>#,##0,;\-#,##0,</c:formatCode>
                <c:ptCount val="4"/>
                <c:pt idx="0">
                  <c:v>1629071</c:v>
                </c:pt>
                <c:pt idx="1">
                  <c:v>1188725</c:v>
                </c:pt>
                <c:pt idx="2">
                  <c:v>939053</c:v>
                </c:pt>
                <c:pt idx="3">
                  <c:v>1057559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AC-46A4-8049-A3A9E4DB9A51}"/>
            </c:ext>
          </c:extLst>
        </c:ser>
        <c:ser>
          <c:idx val="2"/>
          <c:order val="2"/>
          <c:tx>
            <c:strRef>
              <c:f>ICHI!$S$407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ICHI!$M$413:$P$413</c:f>
              <c:numCache>
                <c:formatCode>#,##0,;\-#,##0,</c:formatCode>
                <c:ptCount val="4"/>
                <c:pt idx="0">
                  <c:v>1333103</c:v>
                </c:pt>
                <c:pt idx="1">
                  <c:v>891156</c:v>
                </c:pt>
                <c:pt idx="2">
                  <c:v>762013</c:v>
                </c:pt>
                <c:pt idx="3">
                  <c:v>1047707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AC-46A4-8049-A3A9E4DB9A51}"/>
            </c:ext>
          </c:extLst>
        </c:ser>
        <c:ser>
          <c:idx val="3"/>
          <c:order val="3"/>
          <c:tx>
            <c:strRef>
              <c:f>ICHI!$S$408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4AC-46A4-8049-A3A9E4DB9A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4AC-46A4-8049-A3A9E4DB9A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ICHI!$M$414:$P$414</c:f>
              <c:numCache>
                <c:formatCode>#,##0,;\-#,##0,</c:formatCode>
                <c:ptCount val="4"/>
                <c:pt idx="0">
                  <c:v>1105506.69</c:v>
                </c:pt>
                <c:pt idx="1">
                  <c:v>870187.91</c:v>
                </c:pt>
                <c:pt idx="2">
                  <c:v>796020.39</c:v>
                </c:pt>
                <c:pt idx="3">
                  <c:v>1110437.94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4AC-46A4-8049-A3A9E4DB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686464"/>
        <c:axId val="382686072"/>
      </c:barChart>
      <c:catAx>
        <c:axId val="3826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6072"/>
        <c:crosses val="autoZero"/>
        <c:auto val="1"/>
        <c:lblAlgn val="ctr"/>
        <c:lblOffset val="100"/>
        <c:noMultiLvlLbl val="0"/>
      </c:catAx>
      <c:valAx>
        <c:axId val="38268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868102579757857"/>
          <c:y val="0.30477065191517971"/>
          <c:w val="0.10847669578800426"/>
          <c:h val="0.49306645313881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Short-Term Debt</a:t>
            </a:r>
          </a:p>
        </c:rich>
      </c:tx>
      <c:layout>
        <c:manualLayout>
          <c:xMode val="edge"/>
          <c:yMode val="edge"/>
          <c:x val="0.35303718072662943"/>
          <c:y val="4.3345264683093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75357525088E-2"/>
          <c:y val="0.15157885852188238"/>
          <c:w val="0.69287320668893604"/>
          <c:h val="0.71136943242239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ICHI!$S$405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FB0-499A-8B8D-4ED7AD9FAC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ICHI!$M$411:$P$411</c:f>
              <c:numCache>
                <c:formatCode>#,##0,;\-#,##0,</c:formatCode>
                <c:ptCount val="4"/>
                <c:pt idx="0">
                  <c:v>1803101</c:v>
                </c:pt>
                <c:pt idx="1">
                  <c:v>961818</c:v>
                </c:pt>
                <c:pt idx="2">
                  <c:v>828068</c:v>
                </c:pt>
                <c:pt idx="3">
                  <c:v>957442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B0-499A-8B8D-4ED7AD9FACD9}"/>
            </c:ext>
          </c:extLst>
        </c:ser>
        <c:ser>
          <c:idx val="1"/>
          <c:order val="1"/>
          <c:tx>
            <c:strRef>
              <c:f>ICHI!$S$406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ICHI!$M$412:$P$412</c:f>
              <c:numCache>
                <c:formatCode>#,##0,;\-#,##0,</c:formatCode>
                <c:ptCount val="4"/>
                <c:pt idx="0">
                  <c:v>1629071</c:v>
                </c:pt>
                <c:pt idx="1">
                  <c:v>1188725</c:v>
                </c:pt>
                <c:pt idx="2">
                  <c:v>939053</c:v>
                </c:pt>
                <c:pt idx="3">
                  <c:v>1057559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B0-499A-8B8D-4ED7AD9FACD9}"/>
            </c:ext>
          </c:extLst>
        </c:ser>
        <c:ser>
          <c:idx val="2"/>
          <c:order val="2"/>
          <c:tx>
            <c:strRef>
              <c:f>ICHI!$S$407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ICHI!$M$413:$P$413</c:f>
              <c:numCache>
                <c:formatCode>#,##0,;\-#,##0,</c:formatCode>
                <c:ptCount val="4"/>
                <c:pt idx="0">
                  <c:v>1333103</c:v>
                </c:pt>
                <c:pt idx="1">
                  <c:v>891156</c:v>
                </c:pt>
                <c:pt idx="2">
                  <c:v>762013</c:v>
                </c:pt>
                <c:pt idx="3">
                  <c:v>1047707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B0-499A-8B8D-4ED7AD9FACD9}"/>
            </c:ext>
          </c:extLst>
        </c:ser>
        <c:ser>
          <c:idx val="3"/>
          <c:order val="3"/>
          <c:tx>
            <c:strRef>
              <c:f>ICHI!$S$408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FB0-499A-8B8D-4ED7AD9FAC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FB0-499A-8B8D-4ED7AD9FACD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ICHI!$M$414:$P$414</c:f>
              <c:numCache>
                <c:formatCode>#,##0,;\-#,##0,</c:formatCode>
                <c:ptCount val="4"/>
                <c:pt idx="0">
                  <c:v>1105506.69</c:v>
                </c:pt>
                <c:pt idx="1">
                  <c:v>870187.91</c:v>
                </c:pt>
                <c:pt idx="2">
                  <c:v>796020.39</c:v>
                </c:pt>
                <c:pt idx="3">
                  <c:v>1110437.94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FB0-499A-8B8D-4ED7AD9F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2686856"/>
        <c:axId val="382687248"/>
      </c:barChart>
      <c:lineChart>
        <c:grouping val="standard"/>
        <c:varyColors val="0"/>
        <c:ser>
          <c:idx val="4"/>
          <c:order val="4"/>
          <c:tx>
            <c:strRef>
              <c:f>ICHI!$S$415</c:f>
              <c:strCache>
                <c:ptCount val="1"/>
                <c:pt idx="0">
                  <c:v>%Common Size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ICHI!$M$415:$P$415</c:f>
              <c:numCache>
                <c:formatCode>0.0%</c:formatCode>
                <c:ptCount val="4"/>
                <c:pt idx="0">
                  <c:v>0.14381616273426115</c:v>
                </c:pt>
                <c:pt idx="1">
                  <c:v>0.11752068828731371</c:v>
                </c:pt>
                <c:pt idx="2">
                  <c:v>0.11201663215249635</c:v>
                </c:pt>
                <c:pt idx="3">
                  <c:v>0.1503494654670823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FB0-499A-8B8D-4ED7AD9F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84112"/>
        <c:axId val="382689600"/>
      </c:lineChart>
      <c:catAx>
        <c:axId val="38268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7248"/>
        <c:crosses val="autoZero"/>
        <c:auto val="1"/>
        <c:lblAlgn val="ctr"/>
        <c:lblOffset val="100"/>
        <c:noMultiLvlLbl val="0"/>
      </c:catAx>
      <c:valAx>
        <c:axId val="38268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6856"/>
        <c:crosses val="autoZero"/>
        <c:crossBetween val="between"/>
      </c:valAx>
      <c:valAx>
        <c:axId val="3826896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4112"/>
        <c:crosses val="max"/>
        <c:crossBetween val="between"/>
      </c:valAx>
      <c:catAx>
        <c:axId val="382684112"/>
        <c:scaling>
          <c:orientation val="minMax"/>
        </c:scaling>
        <c:delete val="1"/>
        <c:axPos val="b"/>
        <c:majorTickMark val="none"/>
        <c:minorTickMark val="none"/>
        <c:tickLblPos val="nextTo"/>
        <c:crossAx val="382689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135446064119646"/>
          <c:y val="0.35648674131997088"/>
          <c:w val="0.14581670256708276"/>
          <c:h val="0.37552988630974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Long-Term Debt</a:t>
            </a:r>
          </a:p>
        </c:rich>
      </c:tx>
      <c:layout>
        <c:manualLayout>
          <c:xMode val="edge"/>
          <c:yMode val="edge"/>
          <c:x val="0.35303718072662943"/>
          <c:y val="4.3345264683093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0975357525088E-2"/>
          <c:y val="0.15157885852188238"/>
          <c:w val="0.81308760817411274"/>
          <c:h val="0.71136943242239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ICHI!$S$423</c:f>
              <c:strCache>
                <c:ptCount val="1"/>
                <c:pt idx="0">
                  <c:v>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3"/>
              <c:layout>
                <c:manualLayout>
                  <c:x val="-1.0012218059487082E-2"/>
                  <c:y val="-4.66706379582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0C-4C04-92D5-3A435D99AA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ICHI!$M$423:$P$423</c:f>
              <c:numCache>
                <c:formatCode>#,##0,;\-#,##0,</c:formatCode>
                <c:ptCount val="4"/>
                <c:pt idx="0">
                  <c:v>473708</c:v>
                </c:pt>
                <c:pt idx="1">
                  <c:v>297618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C-4C04-92D5-3A435D99AACE}"/>
            </c:ext>
          </c:extLst>
        </c:ser>
        <c:ser>
          <c:idx val="1"/>
          <c:order val="1"/>
          <c:tx>
            <c:strRef>
              <c:f>ICHI!$S$424</c:f>
              <c:strCache>
                <c:ptCount val="1"/>
                <c:pt idx="0">
                  <c:v>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ICHI!$M$424:$P$424</c:f>
              <c:numCache>
                <c:formatCode>#,##0,;\-#,##0,</c:formatCode>
                <c:ptCount val="4"/>
                <c:pt idx="0">
                  <c:v>396852</c:v>
                </c:pt>
                <c:pt idx="1">
                  <c:v>220562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0C-4C04-92D5-3A435D99AACE}"/>
            </c:ext>
          </c:extLst>
        </c:ser>
        <c:ser>
          <c:idx val="2"/>
          <c:order val="2"/>
          <c:tx>
            <c:strRef>
              <c:f>ICHI!$S$425</c:f>
              <c:strCache>
                <c:ptCount val="1"/>
                <c:pt idx="0">
                  <c:v>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ICHI!$M$425:$P$425</c:f>
              <c:numCache>
                <c:formatCode>#,##0,;\-#,##0,</c:formatCode>
                <c:ptCount val="4"/>
                <c:pt idx="0">
                  <c:v>0</c:v>
                </c:pt>
                <c:pt idx="1">
                  <c:v>156240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0C-4C04-92D5-3A435D99AACE}"/>
            </c:ext>
          </c:extLst>
        </c:ser>
        <c:ser>
          <c:idx val="3"/>
          <c:order val="3"/>
          <c:tx>
            <c:strRef>
              <c:f>ICHI!$S$426</c:f>
              <c:strCache>
                <c:ptCount val="1"/>
                <c:pt idx="0">
                  <c:v>Yearly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0097744475895911E-3"/>
                  <c:y val="-4.27809239194864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0C-4C04-92D5-3A435D99AA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12218059486934E-2"/>
                  <c:y val="-2.13904619597432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0C-4C04-92D5-3A435D99AA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ICHI!$M$426:$P$426</c:f>
              <c:numCache>
                <c:formatCode>#,##0,;\-#,##0,</c:formatCode>
                <c:ptCount val="4"/>
                <c:pt idx="0">
                  <c:v>324674.39</c:v>
                </c:pt>
                <c:pt idx="1">
                  <c:v>131730.03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0C-4C04-92D5-3A435D99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688032"/>
        <c:axId val="382690776"/>
      </c:barChart>
      <c:catAx>
        <c:axId val="3826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90776"/>
        <c:crosses val="autoZero"/>
        <c:auto val="1"/>
        <c:lblAlgn val="ctr"/>
        <c:lblOffset val="100"/>
        <c:noMultiLvlLbl val="0"/>
      </c:catAx>
      <c:valAx>
        <c:axId val="38269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;\-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11938308077091"/>
          <c:y val="0.26416979339061214"/>
          <c:w val="7.6857556750058467E-2"/>
          <c:h val="0.52006501763756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Profit</a:t>
            </a:r>
            <a:r>
              <a:rPr lang="th-TH"/>
              <a:t> </a:t>
            </a:r>
            <a:r>
              <a:rPr lang="en-US"/>
              <a:t>(GPM)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2405400192194"/>
          <c:y val="0.16219917976487314"/>
          <c:w val="0.7961514406548944"/>
          <c:h val="0.73816528275521087"/>
        </c:manualLayout>
      </c:layout>
      <c:lineChart>
        <c:grouping val="standard"/>
        <c:varyColors val="0"/>
        <c:ser>
          <c:idx val="0"/>
          <c:order val="0"/>
          <c:tx>
            <c:strRef>
              <c:f>ICHI!$M$348:$P$348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ICHI!$M$348:$P$348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ICHI!$M$512:$P$512</c:f>
              <c:numCache>
                <c:formatCode>0.0%</c:formatCode>
                <c:ptCount val="4"/>
                <c:pt idx="0">
                  <c:v>0.18583039313612551</c:v>
                </c:pt>
                <c:pt idx="1">
                  <c:v>0.197221654703753</c:v>
                </c:pt>
                <c:pt idx="2">
                  <c:v>0.19267947589644707</c:v>
                </c:pt>
                <c:pt idx="3">
                  <c:v>0.18714581995660162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09-44D9-B2CD-0C26A4B87C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2684896"/>
        <c:axId val="382684504"/>
      </c:lineChart>
      <c:catAx>
        <c:axId val="3826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4504"/>
        <c:crosses val="autoZero"/>
        <c:auto val="1"/>
        <c:lblAlgn val="ctr"/>
        <c:lblOffset val="100"/>
        <c:noMultiLvlLbl val="0"/>
      </c:catAx>
      <c:valAx>
        <c:axId val="38268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8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381913</xdr:colOff>
      <xdr:row>349</xdr:row>
      <xdr:rowOff>0</xdr:rowOff>
    </xdr:from>
    <xdr:to>
      <xdr:col>26</xdr:col>
      <xdr:colOff>519973</xdr:colOff>
      <xdr:row>361</xdr:row>
      <xdr:rowOff>37861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644895</xdr:colOff>
      <xdr:row>348</xdr:row>
      <xdr:rowOff>139303</xdr:rowOff>
    </xdr:from>
    <xdr:to>
      <xdr:col>32</xdr:col>
      <xdr:colOff>729243</xdr:colOff>
      <xdr:row>361</xdr:row>
      <xdr:rowOff>50720</xdr:rowOff>
    </xdr:to>
    <xdr:graphicFrame macro="">
      <xdr:nvGraphicFramePr>
        <xdr:cNvPr id="3" name="图表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381913</xdr:colOff>
      <xdr:row>376</xdr:row>
      <xdr:rowOff>114300</xdr:rowOff>
    </xdr:from>
    <xdr:to>
      <xdr:col>26</xdr:col>
      <xdr:colOff>554139</xdr:colOff>
      <xdr:row>391</xdr:row>
      <xdr:rowOff>37861</xdr:rowOff>
    </xdr:to>
    <xdr:graphicFrame macro="">
      <xdr:nvGraphicFramePr>
        <xdr:cNvPr id="4" name="图表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371387</xdr:colOff>
      <xdr:row>361</xdr:row>
      <xdr:rowOff>114300</xdr:rowOff>
    </xdr:from>
    <xdr:to>
      <xdr:col>26</xdr:col>
      <xdr:colOff>542395</xdr:colOff>
      <xdr:row>376</xdr:row>
      <xdr:rowOff>25003</xdr:rowOff>
    </xdr:to>
    <xdr:graphicFrame macro="">
      <xdr:nvGraphicFramePr>
        <xdr:cNvPr id="5" name="图表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863775</xdr:colOff>
      <xdr:row>376</xdr:row>
      <xdr:rowOff>114300</xdr:rowOff>
    </xdr:from>
    <xdr:to>
      <xdr:col>32</xdr:col>
      <xdr:colOff>1033540</xdr:colOff>
      <xdr:row>391</xdr:row>
      <xdr:rowOff>50720</xdr:rowOff>
    </xdr:to>
    <xdr:graphicFrame macro="">
      <xdr:nvGraphicFramePr>
        <xdr:cNvPr id="6" name="图表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371387</xdr:colOff>
      <xdr:row>392</xdr:row>
      <xdr:rowOff>0</xdr:rowOff>
    </xdr:from>
    <xdr:to>
      <xdr:col>26</xdr:col>
      <xdr:colOff>555207</xdr:colOff>
      <xdr:row>407</xdr:row>
      <xdr:rowOff>25003</xdr:rowOff>
    </xdr:to>
    <xdr:graphicFrame macro="">
      <xdr:nvGraphicFramePr>
        <xdr:cNvPr id="7" name="图表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431531</xdr:colOff>
      <xdr:row>407</xdr:row>
      <xdr:rowOff>114300</xdr:rowOff>
    </xdr:from>
    <xdr:to>
      <xdr:col>27</xdr:col>
      <xdr:colOff>545598</xdr:colOff>
      <xdr:row>425</xdr:row>
      <xdr:rowOff>25003</xdr:rowOff>
    </xdr:to>
    <xdr:graphicFrame macro="">
      <xdr:nvGraphicFramePr>
        <xdr:cNvPr id="8" name="图表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619270</xdr:colOff>
      <xdr:row>407</xdr:row>
      <xdr:rowOff>114300</xdr:rowOff>
    </xdr:from>
    <xdr:to>
      <xdr:col>33</xdr:col>
      <xdr:colOff>104635</xdr:colOff>
      <xdr:row>425</xdr:row>
      <xdr:rowOff>37861</xdr:rowOff>
    </xdr:to>
    <xdr:graphicFrame macro="">
      <xdr:nvGraphicFramePr>
        <xdr:cNvPr id="9" name="图表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33098</xdr:colOff>
      <xdr:row>481</xdr:row>
      <xdr:rowOff>152161</xdr:rowOff>
    </xdr:from>
    <xdr:to>
      <xdr:col>26</xdr:col>
      <xdr:colOff>876587</xdr:colOff>
      <xdr:row>499</xdr:row>
      <xdr:rowOff>0</xdr:rowOff>
    </xdr:to>
    <xdr:graphicFrame macro="">
      <xdr:nvGraphicFramePr>
        <xdr:cNvPr id="10" name="图表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33098</xdr:colOff>
      <xdr:row>533</xdr:row>
      <xdr:rowOff>152161</xdr:rowOff>
    </xdr:from>
    <xdr:to>
      <xdr:col>26</xdr:col>
      <xdr:colOff>471926</xdr:colOff>
      <xdr:row>550</xdr:row>
      <xdr:rowOff>0</xdr:rowOff>
    </xdr:to>
    <xdr:graphicFrame macro="">
      <xdr:nvGraphicFramePr>
        <xdr:cNvPr id="11" name="图表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227421</xdr:colOff>
      <xdr:row>407</xdr:row>
      <xdr:rowOff>126444</xdr:rowOff>
    </xdr:from>
    <xdr:to>
      <xdr:col>38</xdr:col>
      <xdr:colOff>758072</xdr:colOff>
      <xdr:row>425</xdr:row>
      <xdr:rowOff>62864</xdr:rowOff>
    </xdr:to>
    <xdr:graphicFrame macro="">
      <xdr:nvGraphicFramePr>
        <xdr:cNvPr id="12" name="图表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500</xdr:row>
      <xdr:rowOff>139303</xdr:rowOff>
    </xdr:from>
    <xdr:to>
      <xdr:col>26</xdr:col>
      <xdr:colOff>483650</xdr:colOff>
      <xdr:row>517</xdr:row>
      <xdr:rowOff>45342</xdr:rowOff>
    </xdr:to>
    <xdr:graphicFrame macro="">
      <xdr:nvGraphicFramePr>
        <xdr:cNvPr id="13" name="图表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33098</xdr:colOff>
      <xdr:row>517</xdr:row>
      <xdr:rowOff>37861</xdr:rowOff>
    </xdr:from>
    <xdr:to>
      <xdr:col>26</xdr:col>
      <xdr:colOff>471926</xdr:colOff>
      <xdr:row>533</xdr:row>
      <xdr:rowOff>50720</xdr:rowOff>
    </xdr:to>
    <xdr:graphicFrame macro="">
      <xdr:nvGraphicFramePr>
        <xdr:cNvPr id="14" name="图表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68332</xdr:colOff>
      <xdr:row>551</xdr:row>
      <xdr:rowOff>114300</xdr:rowOff>
    </xdr:from>
    <xdr:to>
      <xdr:col>26</xdr:col>
      <xdr:colOff>463137</xdr:colOff>
      <xdr:row>571</xdr:row>
      <xdr:rowOff>154380</xdr:rowOff>
    </xdr:to>
    <xdr:graphicFrame macro="">
      <xdr:nvGraphicFramePr>
        <xdr:cNvPr id="15" name="图表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1433355</xdr:colOff>
      <xdr:row>574</xdr:row>
      <xdr:rowOff>96063</xdr:rowOff>
    </xdr:from>
    <xdr:to>
      <xdr:col>26</xdr:col>
      <xdr:colOff>888169</xdr:colOff>
      <xdr:row>590</xdr:row>
      <xdr:rowOff>108206</xdr:rowOff>
    </xdr:to>
    <xdr:graphicFrame macro="">
      <xdr:nvGraphicFramePr>
        <xdr:cNvPr id="16" name="图表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1028845</xdr:colOff>
      <xdr:row>574</xdr:row>
      <xdr:rowOff>16348</xdr:rowOff>
    </xdr:from>
    <xdr:to>
      <xdr:col>32</xdr:col>
      <xdr:colOff>221001</xdr:colOff>
      <xdr:row>590</xdr:row>
      <xdr:rowOff>54923</xdr:rowOff>
    </xdr:to>
    <xdr:graphicFrame macro="">
      <xdr:nvGraphicFramePr>
        <xdr:cNvPr id="17" name="图表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27</xdr:col>
      <xdr:colOff>843148</xdr:colOff>
      <xdr:row>644</xdr:row>
      <xdr:rowOff>83126</xdr:rowOff>
    </xdr:from>
    <xdr:to>
      <xdr:col>34</xdr:col>
      <xdr:colOff>279860</xdr:colOff>
      <xdr:row>665</xdr:row>
      <xdr:rowOff>93017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566598" y="116971947"/>
          <a:ext cx="7523809" cy="400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410239</xdr:colOff>
      <xdr:row>644</xdr:row>
      <xdr:rowOff>77730</xdr:rowOff>
    </xdr:from>
    <xdr:to>
      <xdr:col>41</xdr:col>
      <xdr:colOff>817768</xdr:colOff>
      <xdr:row>665</xdr:row>
      <xdr:rowOff>132771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228341" y="119629863"/>
          <a:ext cx="7707615" cy="4090492"/>
        </a:xfrm>
        <a:prstGeom prst="rect">
          <a:avLst/>
        </a:prstGeom>
      </xdr:spPr>
    </xdr:pic>
    <xdr:clientData/>
  </xdr:twoCellAnchor>
  <xdr:twoCellAnchor editAs="oneCell">
    <xdr:from>
      <xdr:col>27</xdr:col>
      <xdr:colOff>906843</xdr:colOff>
      <xdr:row>666</xdr:row>
      <xdr:rowOff>188170</xdr:rowOff>
    </xdr:from>
    <xdr:to>
      <xdr:col>35</xdr:col>
      <xdr:colOff>41857</xdr:colOff>
      <xdr:row>691</xdr:row>
      <xdr:rowOff>136028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654043" y="123972235"/>
          <a:ext cx="8248786" cy="4542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P728"/>
  <sheetViews>
    <sheetView tabSelected="1" topLeftCell="S651" zoomScale="70" zoomScaleNormal="70" workbookViewId="0">
      <selection activeCell="Y689" sqref="Y689"/>
    </sheetView>
  </sheetViews>
  <sheetFormatPr defaultColWidth="12.6640625" defaultRowHeight="14.4" x14ac:dyDescent="0.25"/>
  <cols>
    <col min="1" max="1" width="83.5546875" style="3" customWidth="1"/>
    <col min="2" max="2" width="13.109375" style="3" customWidth="1"/>
    <col min="3" max="11" width="11.88671875" style="3" customWidth="1"/>
    <col min="12" max="14" width="13.88671875" style="3" bestFit="1" customWidth="1"/>
    <col min="15" max="15" width="13.88671875" style="3" customWidth="1"/>
    <col min="16" max="17" width="13.88671875" style="3" bestFit="1" customWidth="1"/>
    <col min="18" max="18" width="15.109375" style="3" bestFit="1" customWidth="1"/>
    <col min="19" max="20" width="25.109375" style="3" customWidth="1"/>
    <col min="21" max="21" width="19.5546875" style="3" customWidth="1"/>
    <col min="22" max="22" width="13.88671875" style="3" bestFit="1" customWidth="1"/>
    <col min="23" max="23" width="16.33203125" style="3" customWidth="1"/>
    <col min="24" max="24" width="14.6640625" style="3" customWidth="1"/>
    <col min="25" max="26" width="13.88671875" style="3" bestFit="1" customWidth="1"/>
    <col min="27" max="27" width="15.109375" style="3" customWidth="1"/>
    <col min="28" max="28" width="24.33203125" style="3" customWidth="1"/>
    <col min="29" max="44" width="13.88671875" style="3" bestFit="1" customWidth="1"/>
    <col min="45" max="46" width="12.77734375" style="3" bestFit="1" customWidth="1"/>
    <col min="47" max="55" width="13.88671875" style="3" bestFit="1" customWidth="1"/>
    <col min="56" max="56" width="12.77734375" style="3" bestFit="1" customWidth="1"/>
    <col min="57" max="57" width="13.88671875" style="3" bestFit="1" customWidth="1"/>
    <col min="58" max="63" width="11.44140625" style="3" bestFit="1" customWidth="1"/>
    <col min="64" max="66" width="12.21875" style="3" customWidth="1"/>
    <col min="67" max="72" width="4.77734375" style="3" bestFit="1" customWidth="1"/>
    <col min="73" max="16384" width="12.6640625" style="3"/>
  </cols>
  <sheetData>
    <row r="1" spans="1:74" x14ac:dyDescent="0.25">
      <c r="A1" s="2" t="s">
        <v>30</v>
      </c>
    </row>
    <row r="2" spans="1:74" s="6" customFormat="1" ht="15.05" x14ac:dyDescent="0.3">
      <c r="A2" s="242" t="s">
        <v>31</v>
      </c>
      <c r="B2" s="242" t="s">
        <v>308</v>
      </c>
      <c r="C2" s="242" t="s">
        <v>32</v>
      </c>
      <c r="D2" s="242" t="s">
        <v>33</v>
      </c>
      <c r="E2" s="242" t="s">
        <v>34</v>
      </c>
      <c r="F2" s="242" t="s">
        <v>35</v>
      </c>
      <c r="G2" s="242" t="s">
        <v>36</v>
      </c>
      <c r="H2" s="242" t="s">
        <v>37</v>
      </c>
      <c r="I2" s="242" t="s">
        <v>38</v>
      </c>
      <c r="J2" s="242" t="s">
        <v>39</v>
      </c>
      <c r="K2" s="242" t="s">
        <v>40</v>
      </c>
      <c r="L2" s="242" t="s">
        <v>41</v>
      </c>
      <c r="M2" s="242" t="s">
        <v>42</v>
      </c>
      <c r="N2" s="242" t="s">
        <v>43</v>
      </c>
      <c r="O2" s="242" t="s">
        <v>44</v>
      </c>
      <c r="P2" s="242" t="s">
        <v>45</v>
      </c>
      <c r="Q2" s="242" t="s">
        <v>46</v>
      </c>
      <c r="R2" s="242" t="s">
        <v>47</v>
      </c>
      <c r="S2" s="242" t="s">
        <v>48</v>
      </c>
      <c r="T2" s="242" t="s">
        <v>49</v>
      </c>
      <c r="U2" s="242" t="s">
        <v>50</v>
      </c>
      <c r="V2" s="242" t="s">
        <v>51</v>
      </c>
      <c r="W2" s="242" t="s">
        <v>52</v>
      </c>
      <c r="X2" s="242" t="s">
        <v>53</v>
      </c>
      <c r="Y2" s="242" t="s">
        <v>54</v>
      </c>
      <c r="Z2" s="242" t="s">
        <v>55</v>
      </c>
      <c r="AA2" s="242" t="s">
        <v>56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15.05" x14ac:dyDescent="0.3">
      <c r="A3" s="242" t="s">
        <v>57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5.05" x14ac:dyDescent="0.3">
      <c r="A4" s="242" t="s">
        <v>58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5.05" x14ac:dyDescent="0.3">
      <c r="A5" s="242" t="s">
        <v>59</v>
      </c>
      <c r="B5" s="242">
        <v>209673</v>
      </c>
      <c r="C5" s="242">
        <v>142689</v>
      </c>
      <c r="D5" s="242">
        <v>162217.69</v>
      </c>
      <c r="E5" s="242">
        <v>158693</v>
      </c>
      <c r="F5" s="242">
        <v>96972</v>
      </c>
      <c r="G5" s="242">
        <v>46465</v>
      </c>
      <c r="H5" s="242">
        <v>41304.04</v>
      </c>
      <c r="I5" s="242">
        <v>31362</v>
      </c>
      <c r="J5" s="242">
        <v>28058</v>
      </c>
      <c r="K5" s="242">
        <v>50653</v>
      </c>
      <c r="L5" s="242">
        <v>17869.2</v>
      </c>
      <c r="M5" s="242">
        <v>44619</v>
      </c>
      <c r="N5" s="242">
        <v>54641</v>
      </c>
      <c r="O5" s="242">
        <v>101986</v>
      </c>
      <c r="P5" s="242">
        <v>97683.19</v>
      </c>
      <c r="Q5" s="242">
        <v>53182</v>
      </c>
      <c r="R5" s="242">
        <v>62298</v>
      </c>
      <c r="S5" s="242">
        <v>130830</v>
      </c>
      <c r="T5" s="242">
        <v>114558.14</v>
      </c>
      <c r="U5" s="242">
        <v>64974</v>
      </c>
      <c r="V5" s="242">
        <v>146128</v>
      </c>
      <c r="W5" s="242">
        <v>114104</v>
      </c>
      <c r="X5" s="242">
        <v>109846.47</v>
      </c>
      <c r="Y5" s="242">
        <v>107652</v>
      </c>
      <c r="Z5" s="242">
        <v>139457</v>
      </c>
      <c r="AA5" s="242">
        <v>132385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15.05" x14ac:dyDescent="0.3">
      <c r="A6" s="242" t="s">
        <v>60</v>
      </c>
      <c r="B6" s="242">
        <v>477476</v>
      </c>
      <c r="C6" s="242">
        <v>909893</v>
      </c>
      <c r="D6" s="242">
        <v>572726.61</v>
      </c>
      <c r="E6" s="242">
        <v>332037</v>
      </c>
      <c r="F6" s="242">
        <v>154973</v>
      </c>
      <c r="G6" s="242">
        <v>481478</v>
      </c>
      <c r="H6" s="242">
        <v>296361.95</v>
      </c>
      <c r="I6" s="242">
        <v>95914</v>
      </c>
      <c r="J6" s="242">
        <v>0</v>
      </c>
      <c r="K6" s="242">
        <v>208355</v>
      </c>
      <c r="L6" s="242">
        <v>184795.5</v>
      </c>
      <c r="M6" s="242">
        <v>0</v>
      </c>
      <c r="N6" s="242">
        <v>0</v>
      </c>
      <c r="O6" s="242">
        <v>0</v>
      </c>
      <c r="P6" s="242">
        <v>10</v>
      </c>
      <c r="Q6" s="242">
        <v>10</v>
      </c>
      <c r="R6" s="242">
        <v>10</v>
      </c>
      <c r="S6" s="242">
        <v>10</v>
      </c>
      <c r="T6" s="242">
        <v>10</v>
      </c>
      <c r="U6" s="242">
        <v>10</v>
      </c>
      <c r="V6" s="242">
        <v>10</v>
      </c>
      <c r="W6" s="242">
        <v>10</v>
      </c>
      <c r="X6" s="242">
        <v>0</v>
      </c>
      <c r="Y6" s="242">
        <v>0</v>
      </c>
      <c r="Z6" s="242">
        <v>0</v>
      </c>
      <c r="AA6" s="242">
        <v>0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15.05" x14ac:dyDescent="0.3">
      <c r="A7" s="242" t="s">
        <v>309</v>
      </c>
      <c r="B7" s="242">
        <v>477476</v>
      </c>
      <c r="C7" s="242">
        <v>909893</v>
      </c>
      <c r="D7" s="242">
        <v>572726.61</v>
      </c>
      <c r="E7" s="242">
        <v>332037</v>
      </c>
      <c r="F7" s="242">
        <v>154973</v>
      </c>
      <c r="G7" s="242">
        <v>481478</v>
      </c>
      <c r="H7" s="242">
        <v>296361.95</v>
      </c>
      <c r="I7" s="242">
        <v>95914</v>
      </c>
      <c r="J7" s="242">
        <v>0</v>
      </c>
      <c r="K7" s="242">
        <v>208355</v>
      </c>
      <c r="L7" s="242">
        <v>0</v>
      </c>
      <c r="M7" s="242">
        <v>0</v>
      </c>
      <c r="N7" s="242">
        <v>0</v>
      </c>
      <c r="O7" s="242">
        <v>0</v>
      </c>
      <c r="P7" s="242">
        <v>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2">
        <v>0</v>
      </c>
      <c r="X7" s="242">
        <v>0</v>
      </c>
      <c r="Y7" s="242">
        <v>0</v>
      </c>
      <c r="Z7" s="242">
        <v>0</v>
      </c>
      <c r="AA7" s="242">
        <v>0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15.05" x14ac:dyDescent="0.3">
      <c r="A8" s="242" t="s">
        <v>61</v>
      </c>
      <c r="B8" s="242">
        <v>1708601</v>
      </c>
      <c r="C8" s="242">
        <v>1559649</v>
      </c>
      <c r="D8" s="242">
        <v>1303980.94</v>
      </c>
      <c r="E8" s="242">
        <v>1278520</v>
      </c>
      <c r="F8" s="242">
        <v>1334839</v>
      </c>
      <c r="G8" s="242">
        <v>1336327</v>
      </c>
      <c r="H8" s="242">
        <v>1053955.03</v>
      </c>
      <c r="I8" s="242">
        <v>904600</v>
      </c>
      <c r="J8" s="242">
        <v>1006575</v>
      </c>
      <c r="K8" s="242">
        <v>1044314</v>
      </c>
      <c r="L8" s="242">
        <v>870533.9</v>
      </c>
      <c r="M8" s="242">
        <v>878955</v>
      </c>
      <c r="N8" s="242">
        <v>892587</v>
      </c>
      <c r="O8" s="242">
        <v>835105</v>
      </c>
      <c r="P8" s="242">
        <v>811213.66</v>
      </c>
      <c r="Q8" s="242">
        <v>726424</v>
      </c>
      <c r="R8" s="242">
        <v>1050564</v>
      </c>
      <c r="S8" s="242">
        <v>903063</v>
      </c>
      <c r="T8" s="242">
        <v>796880.76</v>
      </c>
      <c r="U8" s="242">
        <v>730367</v>
      </c>
      <c r="V8" s="242">
        <v>730614</v>
      </c>
      <c r="W8" s="242">
        <v>1025477</v>
      </c>
      <c r="X8" s="242">
        <v>726311.9</v>
      </c>
      <c r="Y8" s="242">
        <v>885596</v>
      </c>
      <c r="Z8" s="242">
        <v>819425</v>
      </c>
      <c r="AA8" s="242">
        <v>1099320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15.05" x14ac:dyDescent="0.3">
      <c r="A9" s="242" t="s">
        <v>62</v>
      </c>
      <c r="B9" s="242">
        <v>0</v>
      </c>
      <c r="C9" s="242">
        <v>0</v>
      </c>
      <c r="D9" s="242">
        <v>0</v>
      </c>
      <c r="E9" s="242">
        <v>0</v>
      </c>
      <c r="F9" s="242">
        <v>0</v>
      </c>
      <c r="G9" s="242">
        <v>0</v>
      </c>
      <c r="H9" s="242">
        <v>0</v>
      </c>
      <c r="I9" s="242">
        <v>0</v>
      </c>
      <c r="J9" s="242">
        <v>0</v>
      </c>
      <c r="K9" s="242">
        <v>0</v>
      </c>
      <c r="L9" s="242">
        <v>870533.9</v>
      </c>
      <c r="M9" s="242">
        <v>878955</v>
      </c>
      <c r="N9" s="242">
        <v>892587</v>
      </c>
      <c r="O9" s="242">
        <v>835105</v>
      </c>
      <c r="P9" s="242">
        <v>811213.66</v>
      </c>
      <c r="Q9" s="242">
        <v>726424</v>
      </c>
      <c r="R9" s="242">
        <v>1050564</v>
      </c>
      <c r="S9" s="242">
        <v>903063</v>
      </c>
      <c r="T9" s="242">
        <v>0</v>
      </c>
      <c r="U9" s="242">
        <v>0</v>
      </c>
      <c r="V9" s="242">
        <v>83420</v>
      </c>
      <c r="W9" s="242">
        <v>81315</v>
      </c>
      <c r="X9" s="242">
        <v>55629.35</v>
      </c>
      <c r="Y9" s="242">
        <v>81329</v>
      </c>
      <c r="Z9" s="242">
        <v>80863</v>
      </c>
      <c r="AA9" s="242">
        <v>44484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05" x14ac:dyDescent="0.3">
      <c r="A10" s="242" t="s">
        <v>63</v>
      </c>
      <c r="B10" s="242">
        <v>96185</v>
      </c>
      <c r="C10" s="242">
        <v>68670</v>
      </c>
      <c r="D10" s="242">
        <v>75278.44</v>
      </c>
      <c r="E10" s="242">
        <v>45157</v>
      </c>
      <c r="F10" s="242">
        <v>200141</v>
      </c>
      <c r="G10" s="242">
        <v>185360</v>
      </c>
      <c r="H10" s="242">
        <v>110348.34</v>
      </c>
      <c r="I10" s="242">
        <v>98315</v>
      </c>
      <c r="J10" s="242">
        <v>37330</v>
      </c>
      <c r="K10" s="242">
        <v>39365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796880.76</v>
      </c>
      <c r="U10" s="242">
        <v>730367</v>
      </c>
      <c r="V10" s="242">
        <v>647194</v>
      </c>
      <c r="W10" s="242">
        <v>944162</v>
      </c>
      <c r="X10" s="242">
        <v>670682.55000000005</v>
      </c>
      <c r="Y10" s="242">
        <v>804267</v>
      </c>
      <c r="Z10" s="242">
        <v>738562</v>
      </c>
      <c r="AA10" s="242">
        <v>1054836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5.05" x14ac:dyDescent="0.3">
      <c r="A11" s="242" t="s">
        <v>64</v>
      </c>
      <c r="B11" s="242">
        <v>412853</v>
      </c>
      <c r="C11" s="242">
        <v>467659</v>
      </c>
      <c r="D11" s="242">
        <v>587784.35</v>
      </c>
      <c r="E11" s="242">
        <v>488106</v>
      </c>
      <c r="F11" s="242">
        <v>433462</v>
      </c>
      <c r="G11" s="242">
        <v>450468</v>
      </c>
      <c r="H11" s="242">
        <v>531127.14</v>
      </c>
      <c r="I11" s="242">
        <v>598573</v>
      </c>
      <c r="J11" s="242">
        <v>510597</v>
      </c>
      <c r="K11" s="242">
        <v>456803</v>
      </c>
      <c r="L11" s="242">
        <v>590121.68999999994</v>
      </c>
      <c r="M11" s="242">
        <v>563266</v>
      </c>
      <c r="N11" s="242">
        <v>629719</v>
      </c>
      <c r="O11" s="242">
        <v>611363</v>
      </c>
      <c r="P11" s="242">
        <v>546647.92000000004</v>
      </c>
      <c r="Q11" s="242">
        <v>694429</v>
      </c>
      <c r="R11" s="242">
        <v>527069</v>
      </c>
      <c r="S11" s="242">
        <v>690983</v>
      </c>
      <c r="T11" s="242">
        <v>654356.65</v>
      </c>
      <c r="U11" s="242">
        <v>669199</v>
      </c>
      <c r="V11" s="242">
        <v>755432</v>
      </c>
      <c r="W11" s="242">
        <v>786576</v>
      </c>
      <c r="X11" s="242">
        <v>736829.45</v>
      </c>
      <c r="Y11" s="242">
        <v>600027</v>
      </c>
      <c r="Z11" s="242">
        <v>656366</v>
      </c>
      <c r="AA11" s="242">
        <v>532441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5.05" x14ac:dyDescent="0.3">
      <c r="A12" s="242" t="s">
        <v>65</v>
      </c>
      <c r="B12" s="242">
        <v>73</v>
      </c>
      <c r="C12" s="242">
        <v>35</v>
      </c>
      <c r="D12" s="242">
        <v>41.75</v>
      </c>
      <c r="E12" s="242">
        <v>42</v>
      </c>
      <c r="F12" s="242">
        <v>42</v>
      </c>
      <c r="G12" s="242">
        <v>49</v>
      </c>
      <c r="H12" s="242">
        <v>100</v>
      </c>
      <c r="I12" s="242">
        <v>0</v>
      </c>
      <c r="J12" s="242">
        <v>0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66</v>
      </c>
      <c r="S12" s="242">
        <v>113</v>
      </c>
      <c r="T12" s="242">
        <v>112.62</v>
      </c>
      <c r="U12" s="242">
        <v>113</v>
      </c>
      <c r="V12" s="242">
        <v>113</v>
      </c>
      <c r="W12" s="242">
        <v>113</v>
      </c>
      <c r="X12" s="242">
        <v>112.62</v>
      </c>
      <c r="Y12" s="242">
        <v>113</v>
      </c>
      <c r="Z12" s="242">
        <v>113</v>
      </c>
      <c r="AA12" s="242">
        <v>113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5.05" x14ac:dyDescent="0.3">
      <c r="A13" s="242" t="s">
        <v>66</v>
      </c>
      <c r="B13" s="242">
        <v>73</v>
      </c>
      <c r="C13" s="242">
        <v>35</v>
      </c>
      <c r="D13" s="242">
        <v>41.75</v>
      </c>
      <c r="E13" s="242">
        <v>42</v>
      </c>
      <c r="F13" s="242">
        <v>42</v>
      </c>
      <c r="G13" s="242">
        <v>49</v>
      </c>
      <c r="H13" s="242">
        <v>100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242">
        <v>0</v>
      </c>
      <c r="R13" s="242">
        <v>66</v>
      </c>
      <c r="S13" s="242">
        <v>113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113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15.05" x14ac:dyDescent="0.3">
      <c r="A14" s="242" t="s">
        <v>67</v>
      </c>
      <c r="B14" s="242">
        <v>2808676</v>
      </c>
      <c r="C14" s="242">
        <v>3079925</v>
      </c>
      <c r="D14" s="242">
        <v>2626751.34</v>
      </c>
      <c r="E14" s="242">
        <v>2257398</v>
      </c>
      <c r="F14" s="242">
        <v>2020288</v>
      </c>
      <c r="G14" s="242">
        <v>2314787</v>
      </c>
      <c r="H14" s="242">
        <v>1922848.16</v>
      </c>
      <c r="I14" s="242">
        <v>1630449</v>
      </c>
      <c r="J14" s="242">
        <v>1545230</v>
      </c>
      <c r="K14" s="242">
        <v>1760125</v>
      </c>
      <c r="L14" s="242">
        <v>1663320.28</v>
      </c>
      <c r="M14" s="242">
        <v>1486840</v>
      </c>
      <c r="N14" s="242">
        <v>1576947</v>
      </c>
      <c r="O14" s="242">
        <v>1548454</v>
      </c>
      <c r="P14" s="242">
        <v>1455554.76</v>
      </c>
      <c r="Q14" s="242">
        <v>1474045</v>
      </c>
      <c r="R14" s="242">
        <v>1640007</v>
      </c>
      <c r="S14" s="242">
        <v>1724999</v>
      </c>
      <c r="T14" s="242">
        <v>1565918.16</v>
      </c>
      <c r="U14" s="242">
        <v>1464663</v>
      </c>
      <c r="V14" s="242">
        <v>1632297</v>
      </c>
      <c r="W14" s="242">
        <v>1926280</v>
      </c>
      <c r="X14" s="242">
        <v>1573100.43</v>
      </c>
      <c r="Y14" s="242">
        <v>1593388</v>
      </c>
      <c r="Z14" s="242">
        <v>1615361</v>
      </c>
      <c r="AA14" s="242">
        <v>1764259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.05" x14ac:dyDescent="0.3">
      <c r="A15" s="242" t="s">
        <v>68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5.05" x14ac:dyDescent="0.3">
      <c r="A16" s="242" t="s">
        <v>310</v>
      </c>
      <c r="B16" s="242">
        <v>0</v>
      </c>
      <c r="C16" s="242">
        <v>199</v>
      </c>
      <c r="D16" s="242">
        <v>120.09</v>
      </c>
      <c r="E16" s="242">
        <v>8</v>
      </c>
      <c r="F16" s="242">
        <v>508</v>
      </c>
      <c r="G16" s="242">
        <v>504</v>
      </c>
      <c r="H16" s="242">
        <v>484.9</v>
      </c>
      <c r="I16" s="242">
        <v>428</v>
      </c>
      <c r="J16" s="242">
        <v>424</v>
      </c>
      <c r="K16" s="242">
        <v>409</v>
      </c>
      <c r="L16" s="242">
        <v>400.61</v>
      </c>
      <c r="M16" s="242">
        <v>373</v>
      </c>
      <c r="N16" s="242">
        <v>370</v>
      </c>
      <c r="O16" s="242">
        <v>26526</v>
      </c>
      <c r="P16" s="242">
        <v>26474.03</v>
      </c>
      <c r="Q16" s="242">
        <v>26403</v>
      </c>
      <c r="R16" s="242">
        <v>26398</v>
      </c>
      <c r="S16" s="242">
        <v>26382</v>
      </c>
      <c r="T16" s="242">
        <v>26320.73</v>
      </c>
      <c r="U16" s="242">
        <v>26310</v>
      </c>
      <c r="V16" s="242">
        <v>26308</v>
      </c>
      <c r="W16" s="242">
        <v>26256</v>
      </c>
      <c r="X16" s="242">
        <v>26185.74</v>
      </c>
      <c r="Y16" s="242">
        <v>26172</v>
      </c>
      <c r="Z16" s="242">
        <v>26169</v>
      </c>
      <c r="AA16" s="242">
        <v>26162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5.05" x14ac:dyDescent="0.3">
      <c r="A17" s="242" t="s">
        <v>62</v>
      </c>
      <c r="B17" s="242">
        <v>0</v>
      </c>
      <c r="C17" s="242">
        <v>0</v>
      </c>
      <c r="D17" s="242">
        <v>0</v>
      </c>
      <c r="E17" s="242">
        <v>0</v>
      </c>
      <c r="F17" s="242">
        <v>0</v>
      </c>
      <c r="G17" s="242">
        <v>0</v>
      </c>
      <c r="H17" s="242">
        <v>0</v>
      </c>
      <c r="I17" s="242">
        <v>0</v>
      </c>
      <c r="J17" s="242">
        <v>0</v>
      </c>
      <c r="K17" s="242">
        <v>0</v>
      </c>
      <c r="L17" s="242">
        <v>400.61</v>
      </c>
      <c r="M17" s="242">
        <v>373</v>
      </c>
      <c r="N17" s="242">
        <v>370</v>
      </c>
      <c r="O17" s="242">
        <v>26526</v>
      </c>
      <c r="P17" s="242">
        <v>26474.03</v>
      </c>
      <c r="Q17" s="242">
        <v>26403</v>
      </c>
      <c r="R17" s="242">
        <v>26398</v>
      </c>
      <c r="S17" s="242">
        <v>26382</v>
      </c>
      <c r="T17" s="242">
        <v>0</v>
      </c>
      <c r="U17" s="242">
        <v>0</v>
      </c>
      <c r="V17" s="242">
        <v>0</v>
      </c>
      <c r="W17" s="242">
        <v>0</v>
      </c>
      <c r="X17" s="242">
        <v>26185.74</v>
      </c>
      <c r="Y17" s="242">
        <v>26172</v>
      </c>
      <c r="Z17" s="242">
        <v>26169</v>
      </c>
      <c r="AA17" s="242">
        <v>26162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5.05" x14ac:dyDescent="0.3">
      <c r="A18" s="242" t="s">
        <v>311</v>
      </c>
      <c r="B18" s="242">
        <v>0</v>
      </c>
      <c r="C18" s="242">
        <v>199</v>
      </c>
      <c r="D18" s="242">
        <v>120.09</v>
      </c>
      <c r="E18" s="242">
        <v>8</v>
      </c>
      <c r="F18" s="242">
        <v>508</v>
      </c>
      <c r="G18" s="242">
        <v>504</v>
      </c>
      <c r="H18" s="242">
        <v>484.9</v>
      </c>
      <c r="I18" s="242">
        <v>428</v>
      </c>
      <c r="J18" s="242">
        <v>424</v>
      </c>
      <c r="K18" s="242">
        <v>409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26320.73</v>
      </c>
      <c r="U18" s="242">
        <v>26310</v>
      </c>
      <c r="V18" s="242">
        <v>26308</v>
      </c>
      <c r="W18" s="242">
        <v>26256</v>
      </c>
      <c r="X18" s="242">
        <v>0</v>
      </c>
      <c r="Y18" s="242">
        <v>0</v>
      </c>
      <c r="Z18" s="242">
        <v>0</v>
      </c>
      <c r="AA18" s="242">
        <v>0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ht="15.05" x14ac:dyDescent="0.3">
      <c r="A19" s="242" t="s">
        <v>312</v>
      </c>
      <c r="B19" s="242">
        <v>243634</v>
      </c>
      <c r="C19" s="242">
        <v>234241</v>
      </c>
      <c r="D19" s="242">
        <v>219711.68</v>
      </c>
      <c r="E19" s="242">
        <v>223508</v>
      </c>
      <c r="F19" s="242">
        <v>195006</v>
      </c>
      <c r="G19" s="242">
        <v>177341</v>
      </c>
      <c r="H19" s="242">
        <v>253916.3</v>
      </c>
      <c r="I19" s="242">
        <v>227829</v>
      </c>
      <c r="J19" s="242">
        <v>207185</v>
      </c>
      <c r="K19" s="242">
        <v>195196</v>
      </c>
      <c r="L19" s="242">
        <v>179438.54</v>
      </c>
      <c r="M19" s="242">
        <v>169130</v>
      </c>
      <c r="N19" s="242">
        <v>163577</v>
      </c>
      <c r="O19" s="242">
        <v>153182</v>
      </c>
      <c r="P19" s="242">
        <v>153700.4</v>
      </c>
      <c r="Q19" s="242">
        <v>173198</v>
      </c>
      <c r="R19" s="242">
        <v>173251</v>
      </c>
      <c r="S19" s="242">
        <v>181376</v>
      </c>
      <c r="T19" s="242">
        <v>86933.51</v>
      </c>
      <c r="U19" s="242">
        <v>96884</v>
      </c>
      <c r="V19" s="242">
        <v>112391</v>
      </c>
      <c r="W19" s="242">
        <v>166135</v>
      </c>
      <c r="X19" s="242">
        <v>61202.09</v>
      </c>
      <c r="Y19" s="242">
        <v>105582</v>
      </c>
      <c r="Z19" s="242">
        <v>10593</v>
      </c>
      <c r="AA19" s="242">
        <v>49873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 ht="15.05" x14ac:dyDescent="0.3">
      <c r="A20" s="242" t="s">
        <v>313</v>
      </c>
      <c r="B20" s="242">
        <v>243634</v>
      </c>
      <c r="C20" s="242">
        <v>234241</v>
      </c>
      <c r="D20" s="242">
        <v>219711.68</v>
      </c>
      <c r="E20" s="242">
        <v>223508</v>
      </c>
      <c r="F20" s="242">
        <v>195006</v>
      </c>
      <c r="G20" s="242">
        <v>177341</v>
      </c>
      <c r="H20" s="242">
        <v>253916.3</v>
      </c>
      <c r="I20" s="242">
        <v>227829</v>
      </c>
      <c r="J20" s="242">
        <v>207185</v>
      </c>
      <c r="K20" s="242">
        <v>195196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2">
        <v>0</v>
      </c>
      <c r="X20" s="242">
        <v>0</v>
      </c>
      <c r="Y20" s="242">
        <v>0</v>
      </c>
      <c r="Z20" s="242">
        <v>0</v>
      </c>
      <c r="AA20" s="242">
        <v>0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 ht="15.05" x14ac:dyDescent="0.3">
      <c r="A21" s="242" t="s">
        <v>314</v>
      </c>
      <c r="B21" s="242">
        <v>92600</v>
      </c>
      <c r="C21" s="242">
        <v>92600</v>
      </c>
      <c r="D21" s="242">
        <v>92600</v>
      </c>
      <c r="E21" s="242">
        <v>92600</v>
      </c>
      <c r="F21" s="242">
        <v>92600</v>
      </c>
      <c r="G21" s="242">
        <v>92600</v>
      </c>
      <c r="H21" s="242">
        <v>0</v>
      </c>
      <c r="I21" s="242">
        <v>0</v>
      </c>
      <c r="J21" s="242">
        <v>0</v>
      </c>
      <c r="K21" s="242">
        <v>0</v>
      </c>
      <c r="L21" s="242">
        <v>0</v>
      </c>
      <c r="M21" s="242">
        <v>0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>
        <v>0</v>
      </c>
      <c r="AA21" s="242">
        <v>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 ht="15.05" x14ac:dyDescent="0.3">
      <c r="A22" s="242" t="s">
        <v>315</v>
      </c>
      <c r="B22" s="242">
        <v>92600</v>
      </c>
      <c r="C22" s="242">
        <v>92600</v>
      </c>
      <c r="D22" s="242">
        <v>92600</v>
      </c>
      <c r="E22" s="242">
        <v>92600</v>
      </c>
      <c r="F22" s="242">
        <v>92600</v>
      </c>
      <c r="G22" s="242">
        <v>92600</v>
      </c>
      <c r="H22" s="242">
        <v>0</v>
      </c>
      <c r="I22" s="242">
        <v>0</v>
      </c>
      <c r="J22" s="242">
        <v>0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ht="15.05" x14ac:dyDescent="0.3">
      <c r="A23" s="242" t="s">
        <v>69</v>
      </c>
      <c r="B23" s="242">
        <v>4002108</v>
      </c>
      <c r="C23" s="242">
        <v>4129953</v>
      </c>
      <c r="D23" s="242">
        <v>4262125.41</v>
      </c>
      <c r="E23" s="242">
        <v>4375554</v>
      </c>
      <c r="F23" s="242">
        <v>4444037</v>
      </c>
      <c r="G23" s="242">
        <v>4554596</v>
      </c>
      <c r="H23" s="242">
        <v>4692524.25</v>
      </c>
      <c r="I23" s="242">
        <v>4844211</v>
      </c>
      <c r="J23" s="242">
        <v>4984557</v>
      </c>
      <c r="K23" s="242">
        <v>5111898</v>
      </c>
      <c r="L23" s="242">
        <v>5253800.54</v>
      </c>
      <c r="M23" s="242">
        <v>5392938</v>
      </c>
      <c r="N23" s="242">
        <v>5529436</v>
      </c>
      <c r="O23" s="242">
        <v>5663515</v>
      </c>
      <c r="P23" s="242">
        <v>5794233.5</v>
      </c>
      <c r="Q23" s="242">
        <v>5939728</v>
      </c>
      <c r="R23" s="242">
        <v>6037071</v>
      </c>
      <c r="S23" s="242">
        <v>6137691</v>
      </c>
      <c r="T23" s="242">
        <v>6264043</v>
      </c>
      <c r="U23" s="242">
        <v>6400314</v>
      </c>
      <c r="V23" s="242">
        <v>6536413</v>
      </c>
      <c r="W23" s="242">
        <v>6676144</v>
      </c>
      <c r="X23" s="242">
        <v>6808967.6200000001</v>
      </c>
      <c r="Y23" s="242">
        <v>6843817</v>
      </c>
      <c r="Z23" s="242">
        <v>6885809</v>
      </c>
      <c r="AA23" s="242">
        <v>6383385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ht="15.05" x14ac:dyDescent="0.3">
      <c r="A24" s="242" t="s">
        <v>70</v>
      </c>
      <c r="B24" s="242">
        <v>76665</v>
      </c>
      <c r="C24" s="242">
        <v>80778</v>
      </c>
      <c r="D24" s="242">
        <v>75800.259999999995</v>
      </c>
      <c r="E24" s="242">
        <v>79849</v>
      </c>
      <c r="F24" s="242">
        <v>77764</v>
      </c>
      <c r="G24" s="242">
        <v>81561</v>
      </c>
      <c r="H24" s="242">
        <v>85357.17</v>
      </c>
      <c r="I24" s="242">
        <v>88291</v>
      </c>
      <c r="J24" s="242">
        <v>87648</v>
      </c>
      <c r="K24" s="242">
        <v>91117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 ht="15.05" x14ac:dyDescent="0.3">
      <c r="A25" s="242" t="s">
        <v>71</v>
      </c>
      <c r="B25" s="242">
        <v>8952</v>
      </c>
      <c r="C25" s="242">
        <v>9438</v>
      </c>
      <c r="D25" s="242">
        <v>9919.52</v>
      </c>
      <c r="E25" s="242">
        <v>10413</v>
      </c>
      <c r="F25" s="242">
        <v>10910</v>
      </c>
      <c r="G25" s="242">
        <v>11430</v>
      </c>
      <c r="H25" s="242">
        <v>11952.63</v>
      </c>
      <c r="I25" s="242">
        <v>12490</v>
      </c>
      <c r="J25" s="242">
        <v>10215</v>
      </c>
      <c r="K25" s="242">
        <v>10673</v>
      </c>
      <c r="L25" s="242">
        <v>10854.09</v>
      </c>
      <c r="M25" s="242">
        <v>11343</v>
      </c>
      <c r="N25" s="242">
        <v>9815</v>
      </c>
      <c r="O25" s="242">
        <v>10149</v>
      </c>
      <c r="P25" s="242">
        <v>9994.4599999999991</v>
      </c>
      <c r="Q25" s="242">
        <v>20443</v>
      </c>
      <c r="R25" s="242">
        <v>20862</v>
      </c>
      <c r="S25" s="242">
        <v>20940</v>
      </c>
      <c r="T25" s="242">
        <v>21345.39</v>
      </c>
      <c r="U25" s="242">
        <v>26023</v>
      </c>
      <c r="V25" s="242">
        <v>26174</v>
      </c>
      <c r="W25" s="242">
        <v>25850</v>
      </c>
      <c r="X25" s="242">
        <v>26080.47</v>
      </c>
      <c r="Y25" s="242">
        <v>56066</v>
      </c>
      <c r="Z25" s="242">
        <v>56388</v>
      </c>
      <c r="AA25" s="242">
        <v>56507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ht="15.05" x14ac:dyDescent="0.3">
      <c r="A26" s="242" t="s">
        <v>72</v>
      </c>
      <c r="B26" s="242">
        <v>8952</v>
      </c>
      <c r="C26" s="242">
        <v>9438</v>
      </c>
      <c r="D26" s="242">
        <v>9919.52</v>
      </c>
      <c r="E26" s="242">
        <v>10413</v>
      </c>
      <c r="F26" s="242">
        <v>10910</v>
      </c>
      <c r="G26" s="242">
        <v>11430</v>
      </c>
      <c r="H26" s="242">
        <v>11952.63</v>
      </c>
      <c r="I26" s="242">
        <v>12490</v>
      </c>
      <c r="J26" s="242">
        <v>10215</v>
      </c>
      <c r="K26" s="242">
        <v>10673</v>
      </c>
      <c r="L26" s="242">
        <v>10854.09</v>
      </c>
      <c r="M26" s="242">
        <v>11343</v>
      </c>
      <c r="N26" s="242">
        <v>9815</v>
      </c>
      <c r="O26" s="242">
        <v>10149</v>
      </c>
      <c r="P26" s="242">
        <v>9994.4599999999991</v>
      </c>
      <c r="Q26" s="242">
        <v>20443</v>
      </c>
      <c r="R26" s="242">
        <v>20862</v>
      </c>
      <c r="S26" s="242">
        <v>20940</v>
      </c>
      <c r="T26" s="242">
        <v>21345.39</v>
      </c>
      <c r="U26" s="242">
        <v>26023</v>
      </c>
      <c r="V26" s="242">
        <v>26174</v>
      </c>
      <c r="W26" s="242">
        <v>25850</v>
      </c>
      <c r="X26" s="242">
        <v>26080.47</v>
      </c>
      <c r="Y26" s="242">
        <v>56066</v>
      </c>
      <c r="Z26" s="242">
        <v>56388</v>
      </c>
      <c r="AA26" s="242">
        <v>56507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ht="15.05" x14ac:dyDescent="0.3">
      <c r="A27" s="242" t="s">
        <v>73</v>
      </c>
      <c r="B27" s="242">
        <v>77248</v>
      </c>
      <c r="C27" s="242">
        <v>79168</v>
      </c>
      <c r="D27" s="242">
        <v>83016.509999999995</v>
      </c>
      <c r="E27" s="242">
        <v>88431</v>
      </c>
      <c r="F27" s="242">
        <v>93054</v>
      </c>
      <c r="G27" s="242">
        <v>97950</v>
      </c>
      <c r="H27" s="242">
        <v>121507.34</v>
      </c>
      <c r="I27" s="242">
        <v>121722</v>
      </c>
      <c r="J27" s="242">
        <v>125838</v>
      </c>
      <c r="K27" s="242">
        <v>157374</v>
      </c>
      <c r="L27" s="242">
        <v>175491.78</v>
      </c>
      <c r="M27" s="242">
        <v>183866</v>
      </c>
      <c r="N27" s="242">
        <v>204402</v>
      </c>
      <c r="O27" s="242">
        <v>230930</v>
      </c>
      <c r="P27" s="242">
        <v>224383.63</v>
      </c>
      <c r="Q27" s="242">
        <v>198155</v>
      </c>
      <c r="R27" s="242">
        <v>195995</v>
      </c>
      <c r="S27" s="242">
        <v>180426</v>
      </c>
      <c r="T27" s="242">
        <v>178513.45</v>
      </c>
      <c r="U27" s="242">
        <v>171152</v>
      </c>
      <c r="V27" s="242">
        <v>153470</v>
      </c>
      <c r="W27" s="242">
        <v>120143</v>
      </c>
      <c r="X27" s="242">
        <v>94628.92</v>
      </c>
      <c r="Y27" s="242">
        <v>79861</v>
      </c>
      <c r="Z27" s="242">
        <v>79366</v>
      </c>
      <c r="AA27" s="242">
        <v>75650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 ht="15.05" x14ac:dyDescent="0.3">
      <c r="A28" s="242" t="s">
        <v>316</v>
      </c>
      <c r="B28" s="242">
        <v>222</v>
      </c>
      <c r="C28" s="242">
        <v>0</v>
      </c>
      <c r="D28" s="242">
        <v>0</v>
      </c>
      <c r="E28" s="242">
        <v>0</v>
      </c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 ht="15.05" x14ac:dyDescent="0.3">
      <c r="A29" s="242" t="s">
        <v>317</v>
      </c>
      <c r="B29" s="242">
        <v>222</v>
      </c>
      <c r="C29" s="242">
        <v>0</v>
      </c>
      <c r="D29" s="242">
        <v>0</v>
      </c>
      <c r="E29" s="242">
        <v>0</v>
      </c>
      <c r="F29" s="242">
        <v>0</v>
      </c>
      <c r="G29" s="242">
        <v>0</v>
      </c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42">
        <v>0</v>
      </c>
      <c r="Y29" s="242">
        <v>0</v>
      </c>
      <c r="Z29" s="242">
        <v>0</v>
      </c>
      <c r="AA29" s="242">
        <v>0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 ht="15.05" x14ac:dyDescent="0.3">
      <c r="A30" s="242" t="s">
        <v>74</v>
      </c>
      <c r="B30" s="242">
        <v>16630</v>
      </c>
      <c r="C30" s="242">
        <v>16238</v>
      </c>
      <c r="D30" s="242">
        <v>15667.79</v>
      </c>
      <c r="E30" s="242">
        <v>29991</v>
      </c>
      <c r="F30" s="242">
        <v>29736</v>
      </c>
      <c r="G30" s="242">
        <v>29361</v>
      </c>
      <c r="H30" s="242">
        <v>17678.88</v>
      </c>
      <c r="I30" s="242">
        <v>17679</v>
      </c>
      <c r="J30" s="242">
        <v>18020</v>
      </c>
      <c r="K30" s="242">
        <v>25660</v>
      </c>
      <c r="L30" s="242">
        <v>121245</v>
      </c>
      <c r="M30" s="242">
        <v>123714</v>
      </c>
      <c r="N30" s="242">
        <v>123428</v>
      </c>
      <c r="O30" s="242">
        <v>123498</v>
      </c>
      <c r="P30" s="242">
        <v>22602.55</v>
      </c>
      <c r="Q30" s="242">
        <v>24691</v>
      </c>
      <c r="R30" s="242">
        <v>31975</v>
      </c>
      <c r="S30" s="242">
        <v>31288</v>
      </c>
      <c r="T30" s="242">
        <v>33701.5</v>
      </c>
      <c r="U30" s="242">
        <v>34432</v>
      </c>
      <c r="V30" s="242">
        <v>34414</v>
      </c>
      <c r="W30" s="242">
        <v>34922</v>
      </c>
      <c r="X30" s="242">
        <v>36136.57</v>
      </c>
      <c r="Y30" s="242">
        <v>81656</v>
      </c>
      <c r="Z30" s="242">
        <v>70238</v>
      </c>
      <c r="AA30" s="242">
        <v>448887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15.05" x14ac:dyDescent="0.3">
      <c r="A31" s="242" t="s">
        <v>318</v>
      </c>
      <c r="B31" s="242">
        <v>12789</v>
      </c>
      <c r="C31" s="242">
        <v>12397</v>
      </c>
      <c r="D31" s="242">
        <v>11816.8</v>
      </c>
      <c r="E31" s="242">
        <v>26140</v>
      </c>
      <c r="F31" s="242">
        <v>26140</v>
      </c>
      <c r="G31" s="242">
        <v>25765</v>
      </c>
      <c r="H31" s="242">
        <v>14082.94</v>
      </c>
      <c r="I31" s="242">
        <v>14083</v>
      </c>
      <c r="J31" s="242">
        <v>14424</v>
      </c>
      <c r="K31" s="242">
        <v>22144</v>
      </c>
      <c r="L31" s="242">
        <v>23143.89</v>
      </c>
      <c r="M31" s="242">
        <v>22144</v>
      </c>
      <c r="N31" s="242">
        <v>23792</v>
      </c>
      <c r="O31" s="242">
        <v>20890</v>
      </c>
      <c r="P31" s="242">
        <v>19076.61</v>
      </c>
      <c r="Q31" s="242">
        <v>19424</v>
      </c>
      <c r="R31" s="242">
        <v>30063</v>
      </c>
      <c r="S31" s="242">
        <v>29556</v>
      </c>
      <c r="T31" s="242">
        <v>31843.77</v>
      </c>
      <c r="U31" s="242">
        <v>32688</v>
      </c>
      <c r="V31" s="242">
        <v>32935</v>
      </c>
      <c r="W31" s="242">
        <v>33443</v>
      </c>
      <c r="X31" s="242">
        <v>34747.68</v>
      </c>
      <c r="Y31" s="242">
        <v>80267</v>
      </c>
      <c r="Z31" s="242">
        <v>68849</v>
      </c>
      <c r="AA31" s="242">
        <v>447080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15.05" x14ac:dyDescent="0.3">
      <c r="A32" s="242" t="s">
        <v>75</v>
      </c>
      <c r="B32" s="242">
        <v>3841</v>
      </c>
      <c r="C32" s="242">
        <v>3841</v>
      </c>
      <c r="D32" s="242">
        <v>3850.99</v>
      </c>
      <c r="E32" s="242">
        <v>3851</v>
      </c>
      <c r="F32" s="242">
        <v>3596</v>
      </c>
      <c r="G32" s="242">
        <v>3596</v>
      </c>
      <c r="H32" s="242">
        <v>3595.94</v>
      </c>
      <c r="I32" s="242">
        <v>3596</v>
      </c>
      <c r="J32" s="242">
        <v>3596</v>
      </c>
      <c r="K32" s="242">
        <v>3516</v>
      </c>
      <c r="L32" s="242">
        <v>98101.119999999995</v>
      </c>
      <c r="M32" s="242">
        <v>101570</v>
      </c>
      <c r="N32" s="242">
        <v>99636</v>
      </c>
      <c r="O32" s="242">
        <v>102608</v>
      </c>
      <c r="P32" s="242">
        <v>3525.94</v>
      </c>
      <c r="Q32" s="242">
        <v>5267</v>
      </c>
      <c r="R32" s="242">
        <v>1912</v>
      </c>
      <c r="S32" s="242">
        <v>1732</v>
      </c>
      <c r="T32" s="242">
        <v>1857.73</v>
      </c>
      <c r="U32" s="242">
        <v>1744</v>
      </c>
      <c r="V32" s="242">
        <v>1479</v>
      </c>
      <c r="W32" s="242">
        <v>1479</v>
      </c>
      <c r="X32" s="242">
        <v>1388.89</v>
      </c>
      <c r="Y32" s="242">
        <v>1389</v>
      </c>
      <c r="Z32" s="242">
        <v>1389</v>
      </c>
      <c r="AA32" s="242">
        <v>1807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 ht="15.05" x14ac:dyDescent="0.3">
      <c r="A33" s="242" t="s">
        <v>76</v>
      </c>
      <c r="B33" s="242">
        <v>4518059</v>
      </c>
      <c r="C33" s="242">
        <v>4642615</v>
      </c>
      <c r="D33" s="242">
        <v>4758961.25</v>
      </c>
      <c r="E33" s="242">
        <v>4900354</v>
      </c>
      <c r="F33" s="242">
        <v>4943615</v>
      </c>
      <c r="G33" s="242">
        <v>5045343</v>
      </c>
      <c r="H33" s="242">
        <v>5183421.46</v>
      </c>
      <c r="I33" s="242">
        <v>5312650</v>
      </c>
      <c r="J33" s="242">
        <v>5433887</v>
      </c>
      <c r="K33" s="242">
        <v>5592327</v>
      </c>
      <c r="L33" s="242">
        <v>5741230.5499999998</v>
      </c>
      <c r="M33" s="242">
        <v>5881364</v>
      </c>
      <c r="N33" s="242">
        <v>6031028</v>
      </c>
      <c r="O33" s="242">
        <v>6207800</v>
      </c>
      <c r="P33" s="242">
        <v>6231388.5499999998</v>
      </c>
      <c r="Q33" s="242">
        <v>6382618</v>
      </c>
      <c r="R33" s="242">
        <v>6485552</v>
      </c>
      <c r="S33" s="242">
        <v>6578103</v>
      </c>
      <c r="T33" s="242">
        <v>6610857.5599999996</v>
      </c>
      <c r="U33" s="242">
        <v>6755115</v>
      </c>
      <c r="V33" s="242">
        <v>6889170</v>
      </c>
      <c r="W33" s="242">
        <v>7049450</v>
      </c>
      <c r="X33" s="242">
        <v>7053201.4100000001</v>
      </c>
      <c r="Y33" s="242">
        <v>7193154</v>
      </c>
      <c r="Z33" s="242">
        <v>7128563</v>
      </c>
      <c r="AA33" s="242">
        <v>7040464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 ht="15.05" x14ac:dyDescent="0.3">
      <c r="A34" s="242" t="s">
        <v>77</v>
      </c>
      <c r="B34" s="242">
        <v>7326735</v>
      </c>
      <c r="C34" s="242">
        <v>7722540</v>
      </c>
      <c r="D34" s="242">
        <v>7385712.5899999999</v>
      </c>
      <c r="E34" s="242">
        <v>7157752</v>
      </c>
      <c r="F34" s="242">
        <v>6963903</v>
      </c>
      <c r="G34" s="242">
        <v>7360130</v>
      </c>
      <c r="H34" s="242">
        <v>7106269.6200000001</v>
      </c>
      <c r="I34" s="242">
        <v>6943099</v>
      </c>
      <c r="J34" s="242">
        <v>6979117</v>
      </c>
      <c r="K34" s="242">
        <v>7352452</v>
      </c>
      <c r="L34" s="242">
        <v>7404550.8300000001</v>
      </c>
      <c r="M34" s="242">
        <v>7368204</v>
      </c>
      <c r="N34" s="242">
        <v>7607975</v>
      </c>
      <c r="O34" s="242">
        <v>7756254</v>
      </c>
      <c r="P34" s="242">
        <v>7686943.3099999996</v>
      </c>
      <c r="Q34" s="242">
        <v>7856663</v>
      </c>
      <c r="R34" s="242">
        <v>8125559</v>
      </c>
      <c r="S34" s="242">
        <v>8303102</v>
      </c>
      <c r="T34" s="242">
        <v>8176775.7199999997</v>
      </c>
      <c r="U34" s="242">
        <v>8219778</v>
      </c>
      <c r="V34" s="242">
        <v>8521467</v>
      </c>
      <c r="W34" s="242">
        <v>8975730</v>
      </c>
      <c r="X34" s="242">
        <v>8626301.8499999996</v>
      </c>
      <c r="Y34" s="242">
        <v>8786542</v>
      </c>
      <c r="Z34" s="242">
        <v>8743924</v>
      </c>
      <c r="AA34" s="242">
        <v>8804723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 ht="15.05" x14ac:dyDescent="0.3">
      <c r="A35" s="242" t="s">
        <v>78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 ht="15.05" x14ac:dyDescent="0.3">
      <c r="A36" s="242" t="s">
        <v>79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 ht="15.05" x14ac:dyDescent="0.3">
      <c r="A37" s="242" t="s">
        <v>80</v>
      </c>
      <c r="B37" s="242">
        <v>0</v>
      </c>
      <c r="C37" s="242">
        <v>0</v>
      </c>
      <c r="D37" s="242">
        <v>0</v>
      </c>
      <c r="E37" s="242">
        <v>0</v>
      </c>
      <c r="F37" s="242">
        <v>0</v>
      </c>
      <c r="G37" s="242">
        <v>0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100000</v>
      </c>
      <c r="N37" s="242">
        <v>330000</v>
      </c>
      <c r="O37" s="242">
        <v>0</v>
      </c>
      <c r="P37" s="242">
        <v>260000</v>
      </c>
      <c r="Q37" s="242">
        <v>150000</v>
      </c>
      <c r="R37" s="242">
        <v>400000</v>
      </c>
      <c r="S37" s="242">
        <v>580000</v>
      </c>
      <c r="T37" s="242">
        <v>460000</v>
      </c>
      <c r="U37" s="242">
        <v>390000</v>
      </c>
      <c r="V37" s="242">
        <v>370000</v>
      </c>
      <c r="W37" s="242">
        <v>630000</v>
      </c>
      <c r="X37" s="242">
        <v>240000</v>
      </c>
      <c r="Y37" s="242">
        <v>643718</v>
      </c>
      <c r="Z37" s="242">
        <v>443717</v>
      </c>
      <c r="AA37" s="242">
        <v>553718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 ht="15.05" x14ac:dyDescent="0.3">
      <c r="A38" s="242" t="s">
        <v>81</v>
      </c>
      <c r="B38" s="242">
        <v>928120</v>
      </c>
      <c r="C38" s="242">
        <v>832268</v>
      </c>
      <c r="D38" s="242">
        <v>790715.44</v>
      </c>
      <c r="E38" s="242">
        <v>828730</v>
      </c>
      <c r="F38" s="242">
        <v>776401</v>
      </c>
      <c r="G38" s="242">
        <v>712868</v>
      </c>
      <c r="H38" s="242">
        <v>609476.36</v>
      </c>
      <c r="I38" s="242">
        <v>620148</v>
      </c>
      <c r="J38" s="242">
        <v>726493</v>
      </c>
      <c r="K38" s="242">
        <v>673620</v>
      </c>
      <c r="L38" s="242">
        <v>597651.61</v>
      </c>
      <c r="M38" s="242">
        <v>545253</v>
      </c>
      <c r="N38" s="242">
        <v>591214</v>
      </c>
      <c r="O38" s="242">
        <v>700413</v>
      </c>
      <c r="P38" s="242">
        <v>483094.03</v>
      </c>
      <c r="Q38" s="242">
        <v>706771</v>
      </c>
      <c r="R38" s="242">
        <v>684814</v>
      </c>
      <c r="S38" s="242">
        <v>669943</v>
      </c>
      <c r="T38" s="242">
        <v>633594.13</v>
      </c>
      <c r="U38" s="242">
        <v>599318</v>
      </c>
      <c r="V38" s="242">
        <v>709243</v>
      </c>
      <c r="W38" s="242">
        <v>746768</v>
      </c>
      <c r="X38" s="242">
        <v>674192.29</v>
      </c>
      <c r="Y38" s="242">
        <v>705407</v>
      </c>
      <c r="Z38" s="242">
        <v>804977</v>
      </c>
      <c r="AA38" s="242">
        <v>684440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 ht="15.05" x14ac:dyDescent="0.3">
      <c r="A39" s="242" t="s">
        <v>62</v>
      </c>
      <c r="B39" s="242">
        <v>636994</v>
      </c>
      <c r="C39" s="242">
        <v>548727</v>
      </c>
      <c r="D39" s="242">
        <v>503787.1</v>
      </c>
      <c r="E39" s="242">
        <v>537515</v>
      </c>
      <c r="F39" s="242">
        <v>466504</v>
      </c>
      <c r="G39" s="242">
        <v>439215</v>
      </c>
      <c r="H39" s="242">
        <v>338492.97</v>
      </c>
      <c r="I39" s="242">
        <v>325902</v>
      </c>
      <c r="J39" s="242">
        <v>449942</v>
      </c>
      <c r="K39" s="242">
        <v>383301</v>
      </c>
      <c r="L39" s="242">
        <v>517854.28</v>
      </c>
      <c r="M39" s="242">
        <v>464273</v>
      </c>
      <c r="N39" s="242">
        <v>513225</v>
      </c>
      <c r="O39" s="242">
        <v>620223</v>
      </c>
      <c r="P39" s="242">
        <v>406740.06</v>
      </c>
      <c r="Q39" s="242">
        <v>615563</v>
      </c>
      <c r="R39" s="242">
        <v>603555</v>
      </c>
      <c r="S39" s="242">
        <v>588238</v>
      </c>
      <c r="T39" s="242">
        <v>389953.13</v>
      </c>
      <c r="U39" s="242">
        <v>365751</v>
      </c>
      <c r="V39" s="242">
        <v>467365</v>
      </c>
      <c r="W39" s="242">
        <v>0</v>
      </c>
      <c r="X39" s="242">
        <v>142065.07999999999</v>
      </c>
      <c r="Y39" s="242">
        <v>55285</v>
      </c>
      <c r="Z39" s="242">
        <v>60346</v>
      </c>
      <c r="AA39" s="242">
        <v>40022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 ht="15.05" x14ac:dyDescent="0.3">
      <c r="A40" s="242" t="s">
        <v>319</v>
      </c>
      <c r="B40" s="242">
        <v>53648</v>
      </c>
      <c r="C40" s="242">
        <v>51675</v>
      </c>
      <c r="D40" s="242">
        <v>51490.11</v>
      </c>
      <c r="E40" s="242">
        <v>53123</v>
      </c>
      <c r="F40" s="242">
        <v>54404</v>
      </c>
      <c r="G40" s="242">
        <v>54213</v>
      </c>
      <c r="H40" s="242">
        <v>63220.03</v>
      </c>
      <c r="I40" s="242">
        <v>78025</v>
      </c>
      <c r="J40" s="242">
        <v>76296</v>
      </c>
      <c r="K40" s="242">
        <v>74247</v>
      </c>
      <c r="L40" s="242">
        <v>79797.33</v>
      </c>
      <c r="M40" s="242">
        <v>80980</v>
      </c>
      <c r="N40" s="242">
        <v>77989</v>
      </c>
      <c r="O40" s="242">
        <v>80190</v>
      </c>
      <c r="P40" s="242">
        <v>76353.97</v>
      </c>
      <c r="Q40" s="242">
        <v>91208</v>
      </c>
      <c r="R40" s="242">
        <v>81259</v>
      </c>
      <c r="S40" s="242">
        <v>81705</v>
      </c>
      <c r="T40" s="242">
        <v>84075.77</v>
      </c>
      <c r="U40" s="242">
        <v>88543</v>
      </c>
      <c r="V40" s="242">
        <v>99443</v>
      </c>
      <c r="W40" s="242">
        <v>103560</v>
      </c>
      <c r="X40" s="242">
        <v>106126.54</v>
      </c>
      <c r="Y40" s="242">
        <v>184394</v>
      </c>
      <c r="Z40" s="242">
        <v>204340</v>
      </c>
      <c r="AA40" s="242">
        <v>40134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 ht="15.05" x14ac:dyDescent="0.3">
      <c r="A41" s="242" t="s">
        <v>82</v>
      </c>
      <c r="B41" s="242">
        <v>237478</v>
      </c>
      <c r="C41" s="242">
        <v>231866</v>
      </c>
      <c r="D41" s="242">
        <v>235438.23</v>
      </c>
      <c r="E41" s="242">
        <v>238092</v>
      </c>
      <c r="F41" s="242">
        <v>255493</v>
      </c>
      <c r="G41" s="242">
        <v>219440</v>
      </c>
      <c r="H41" s="242">
        <v>207763.36</v>
      </c>
      <c r="I41" s="242">
        <v>216221</v>
      </c>
      <c r="J41" s="242">
        <v>200255</v>
      </c>
      <c r="K41" s="242">
        <v>216072</v>
      </c>
      <c r="L41" s="242">
        <v>0</v>
      </c>
      <c r="M41" s="242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v>0</v>
      </c>
      <c r="S41" s="242">
        <v>0</v>
      </c>
      <c r="T41" s="242">
        <v>159565.23000000001</v>
      </c>
      <c r="U41" s="242">
        <v>145024</v>
      </c>
      <c r="V41" s="242">
        <v>142435</v>
      </c>
      <c r="W41" s="242">
        <v>643208</v>
      </c>
      <c r="X41" s="242">
        <v>426000.67</v>
      </c>
      <c r="Y41" s="242">
        <v>465728</v>
      </c>
      <c r="Z41" s="242">
        <v>540291</v>
      </c>
      <c r="AA41" s="242">
        <v>604284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 s="7" customFormat="1" ht="15.05" x14ac:dyDescent="0.3">
      <c r="A42" s="242" t="s">
        <v>83</v>
      </c>
      <c r="B42" s="242">
        <v>277402</v>
      </c>
      <c r="C42" s="242">
        <v>228587</v>
      </c>
      <c r="D42" s="242">
        <v>219799.7</v>
      </c>
      <c r="E42" s="242">
        <v>159343</v>
      </c>
      <c r="F42" s="242">
        <v>209681</v>
      </c>
      <c r="G42" s="242">
        <v>166484</v>
      </c>
      <c r="H42" s="242">
        <v>131784.01</v>
      </c>
      <c r="I42" s="242">
        <v>108526</v>
      </c>
      <c r="J42" s="242">
        <v>199321</v>
      </c>
      <c r="K42" s="242">
        <v>141283</v>
      </c>
      <c r="L42" s="242">
        <v>161406.06</v>
      </c>
      <c r="M42" s="242">
        <v>134845</v>
      </c>
      <c r="N42" s="242">
        <v>148294</v>
      </c>
      <c r="O42" s="242">
        <v>142252</v>
      </c>
      <c r="P42" s="242">
        <v>146423.07999999999</v>
      </c>
      <c r="Q42" s="242">
        <v>214143</v>
      </c>
      <c r="R42" s="242">
        <v>243472</v>
      </c>
      <c r="S42" s="242">
        <v>184553</v>
      </c>
      <c r="T42" s="242">
        <v>183444.74</v>
      </c>
      <c r="U42" s="242">
        <v>157490</v>
      </c>
      <c r="V42" s="242">
        <v>212851</v>
      </c>
      <c r="W42" s="242">
        <v>210356</v>
      </c>
      <c r="X42" s="242">
        <v>203934.23</v>
      </c>
      <c r="Y42" s="242">
        <v>256072</v>
      </c>
      <c r="Z42" s="242">
        <v>257030</v>
      </c>
      <c r="AA42" s="242">
        <v>291129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5.05" x14ac:dyDescent="0.3">
      <c r="A43" s="242" t="s">
        <v>84</v>
      </c>
      <c r="B43" s="242">
        <v>0</v>
      </c>
      <c r="C43" s="242">
        <v>0</v>
      </c>
      <c r="D43" s="242">
        <v>0</v>
      </c>
      <c r="E43" s="242">
        <v>0</v>
      </c>
      <c r="F43" s="242">
        <v>0</v>
      </c>
      <c r="G43" s="242">
        <v>0</v>
      </c>
      <c r="H43" s="242">
        <v>0</v>
      </c>
      <c r="I43" s="242">
        <v>0</v>
      </c>
      <c r="J43" s="242">
        <v>0</v>
      </c>
      <c r="K43" s="242">
        <v>0</v>
      </c>
      <c r="L43" s="242">
        <v>98037.84</v>
      </c>
      <c r="M43" s="242">
        <v>98038</v>
      </c>
      <c r="N43" s="242">
        <v>108225</v>
      </c>
      <c r="O43" s="242">
        <v>108225</v>
      </c>
      <c r="P43" s="242">
        <v>215989.58</v>
      </c>
      <c r="Q43" s="242">
        <v>262189</v>
      </c>
      <c r="R43" s="242">
        <v>300785</v>
      </c>
      <c r="S43" s="242">
        <v>368605</v>
      </c>
      <c r="T43" s="242">
        <v>444224.79</v>
      </c>
      <c r="U43" s="242">
        <v>563545</v>
      </c>
      <c r="V43" s="242">
        <v>656990</v>
      </c>
      <c r="W43" s="242">
        <v>673232</v>
      </c>
      <c r="X43" s="242">
        <v>647530.72</v>
      </c>
      <c r="Y43" s="242">
        <v>589456</v>
      </c>
      <c r="Z43" s="242">
        <v>545356</v>
      </c>
      <c r="AA43" s="242">
        <v>524021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5.05" x14ac:dyDescent="0.3">
      <c r="A44" s="242" t="s">
        <v>85</v>
      </c>
      <c r="B44" s="242">
        <v>0</v>
      </c>
      <c r="C44" s="242">
        <v>0</v>
      </c>
      <c r="D44" s="242">
        <v>0</v>
      </c>
      <c r="E44" s="242">
        <v>0</v>
      </c>
      <c r="F44" s="242">
        <v>0</v>
      </c>
      <c r="G44" s="242">
        <v>0</v>
      </c>
      <c r="H44" s="242">
        <v>0</v>
      </c>
      <c r="I44" s="242">
        <v>0</v>
      </c>
      <c r="J44" s="242">
        <v>0</v>
      </c>
      <c r="K44" s="242">
        <v>0</v>
      </c>
      <c r="L44" s="242">
        <v>98037.84</v>
      </c>
      <c r="M44" s="242">
        <v>98038</v>
      </c>
      <c r="N44" s="242">
        <v>108225</v>
      </c>
      <c r="O44" s="242">
        <v>108225</v>
      </c>
      <c r="P44" s="242">
        <v>215989.58</v>
      </c>
      <c r="Q44" s="242">
        <v>262189</v>
      </c>
      <c r="R44" s="242">
        <v>300785</v>
      </c>
      <c r="S44" s="242">
        <v>368605</v>
      </c>
      <c r="T44" s="242">
        <v>444224.79</v>
      </c>
      <c r="U44" s="242">
        <v>563545</v>
      </c>
      <c r="V44" s="242">
        <v>656990</v>
      </c>
      <c r="W44" s="242">
        <v>673232</v>
      </c>
      <c r="X44" s="242">
        <v>647530.72</v>
      </c>
      <c r="Y44" s="242">
        <v>589456</v>
      </c>
      <c r="Z44" s="242">
        <v>545356</v>
      </c>
      <c r="AA44" s="242">
        <v>524021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5.05" x14ac:dyDescent="0.3">
      <c r="A45" s="242" t="s">
        <v>86</v>
      </c>
      <c r="B45" s="242">
        <v>16339</v>
      </c>
      <c r="C45" s="242">
        <v>15921</v>
      </c>
      <c r="D45" s="242">
        <v>13820.46</v>
      </c>
      <c r="E45" s="242">
        <v>13926</v>
      </c>
      <c r="F45" s="242">
        <v>14281</v>
      </c>
      <c r="G45" s="242">
        <v>14708</v>
      </c>
      <c r="H45" s="242">
        <v>14680.19</v>
      </c>
      <c r="I45" s="242">
        <v>14390</v>
      </c>
      <c r="J45" s="242">
        <v>13239</v>
      </c>
      <c r="K45" s="242">
        <v>13165</v>
      </c>
      <c r="L45" s="242">
        <v>13092.41</v>
      </c>
      <c r="M45" s="242">
        <v>13020</v>
      </c>
      <c r="N45" s="242">
        <v>10992</v>
      </c>
      <c r="O45" s="242">
        <v>10928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s="7" customFormat="1" ht="15.05" x14ac:dyDescent="0.3">
      <c r="A46" s="242" t="s">
        <v>87</v>
      </c>
      <c r="B46" s="242">
        <v>116845</v>
      </c>
      <c r="C46" s="242">
        <v>139015</v>
      </c>
      <c r="D46" s="242">
        <v>86102.34</v>
      </c>
      <c r="E46" s="242">
        <v>45708</v>
      </c>
      <c r="F46" s="242">
        <v>57196</v>
      </c>
      <c r="G46" s="242">
        <v>63382</v>
      </c>
      <c r="H46" s="242">
        <v>40079.83</v>
      </c>
      <c r="I46" s="242">
        <v>18949</v>
      </c>
      <c r="J46" s="242">
        <v>0</v>
      </c>
      <c r="K46" s="242">
        <v>0</v>
      </c>
      <c r="L46" s="242">
        <v>0</v>
      </c>
      <c r="M46" s="242">
        <v>0</v>
      </c>
      <c r="N46" s="242">
        <v>0</v>
      </c>
      <c r="O46" s="242">
        <v>0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7191</v>
      </c>
      <c r="X46" s="242">
        <v>7190.89</v>
      </c>
      <c r="Y46" s="242">
        <v>14286</v>
      </c>
      <c r="Z46" s="242">
        <v>2423</v>
      </c>
      <c r="AA46" s="242">
        <v>0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5.05" x14ac:dyDescent="0.3">
      <c r="A47" s="242" t="s">
        <v>88</v>
      </c>
      <c r="B47" s="242">
        <v>1338706</v>
      </c>
      <c r="C47" s="242">
        <v>1215791</v>
      </c>
      <c r="D47" s="242">
        <v>1110437.94</v>
      </c>
      <c r="E47" s="242">
        <v>1047707</v>
      </c>
      <c r="F47" s="242">
        <v>1057559</v>
      </c>
      <c r="G47" s="242">
        <v>957442</v>
      </c>
      <c r="H47" s="242">
        <v>796020.39</v>
      </c>
      <c r="I47" s="242">
        <v>762013</v>
      </c>
      <c r="J47" s="242">
        <v>939053</v>
      </c>
      <c r="K47" s="242">
        <v>828068</v>
      </c>
      <c r="L47" s="242">
        <v>870187.91</v>
      </c>
      <c r="M47" s="242">
        <v>891156</v>
      </c>
      <c r="N47" s="242">
        <v>1188725</v>
      </c>
      <c r="O47" s="242">
        <v>961818</v>
      </c>
      <c r="P47" s="242">
        <v>1105506.69</v>
      </c>
      <c r="Q47" s="242">
        <v>1333103</v>
      </c>
      <c r="R47" s="242">
        <v>1629071</v>
      </c>
      <c r="S47" s="242">
        <v>1803101</v>
      </c>
      <c r="T47" s="242">
        <v>1721263.66</v>
      </c>
      <c r="U47" s="242">
        <v>1710353</v>
      </c>
      <c r="V47" s="242">
        <v>1949084</v>
      </c>
      <c r="W47" s="242">
        <v>2267547</v>
      </c>
      <c r="X47" s="242">
        <v>1772848.12</v>
      </c>
      <c r="Y47" s="242">
        <v>2208939</v>
      </c>
      <c r="Z47" s="242">
        <v>2053503</v>
      </c>
      <c r="AA47" s="242">
        <v>2053308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5.05" x14ac:dyDescent="0.3">
      <c r="A48" s="242" t="s">
        <v>89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s="7" customFormat="1" ht="15.05" x14ac:dyDescent="0.3">
      <c r="A49" s="242" t="s">
        <v>90</v>
      </c>
      <c r="B49" s="242">
        <v>0</v>
      </c>
      <c r="C49" s="242">
        <v>0</v>
      </c>
      <c r="D49" s="242">
        <v>0</v>
      </c>
      <c r="E49" s="242">
        <v>0</v>
      </c>
      <c r="F49" s="242">
        <v>0</v>
      </c>
      <c r="G49" s="242">
        <v>0</v>
      </c>
      <c r="H49" s="242">
        <v>0</v>
      </c>
      <c r="I49" s="242">
        <v>0</v>
      </c>
      <c r="J49" s="242">
        <v>0</v>
      </c>
      <c r="K49" s="242">
        <v>0</v>
      </c>
      <c r="L49" s="242">
        <v>131730.03</v>
      </c>
      <c r="M49" s="242">
        <v>156240</v>
      </c>
      <c r="N49" s="242">
        <v>220562</v>
      </c>
      <c r="O49" s="242">
        <v>297618</v>
      </c>
      <c r="P49" s="242">
        <v>324674.39</v>
      </c>
      <c r="Q49" s="242">
        <v>351731</v>
      </c>
      <c r="R49" s="242">
        <v>396852</v>
      </c>
      <c r="S49" s="242">
        <v>473708</v>
      </c>
      <c r="T49" s="242">
        <v>540663.97</v>
      </c>
      <c r="U49" s="242">
        <v>613920</v>
      </c>
      <c r="V49" s="242">
        <v>697636</v>
      </c>
      <c r="W49" s="242">
        <v>610791</v>
      </c>
      <c r="X49" s="242">
        <v>767497.45</v>
      </c>
      <c r="Y49" s="242">
        <v>584285</v>
      </c>
      <c r="Z49" s="242">
        <v>759390</v>
      </c>
      <c r="AA49" s="242">
        <v>911730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5.05" x14ac:dyDescent="0.3">
      <c r="A50" s="242" t="s">
        <v>85</v>
      </c>
      <c r="B50" s="242">
        <v>0</v>
      </c>
      <c r="C50" s="242">
        <v>0</v>
      </c>
      <c r="D50" s="242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131730.03</v>
      </c>
      <c r="M50" s="242">
        <v>156240</v>
      </c>
      <c r="N50" s="242">
        <v>220562</v>
      </c>
      <c r="O50" s="242">
        <v>297618</v>
      </c>
      <c r="P50" s="242">
        <v>324674.39</v>
      </c>
      <c r="Q50" s="242">
        <v>351731</v>
      </c>
      <c r="R50" s="242">
        <v>396852</v>
      </c>
      <c r="S50" s="242">
        <v>473708</v>
      </c>
      <c r="T50" s="242">
        <v>540663.97</v>
      </c>
      <c r="U50" s="242">
        <v>613920</v>
      </c>
      <c r="V50" s="242">
        <v>697636</v>
      </c>
      <c r="W50" s="242">
        <v>610791</v>
      </c>
      <c r="X50" s="242">
        <v>767497.45</v>
      </c>
      <c r="Y50" s="242">
        <v>584285</v>
      </c>
      <c r="Z50" s="242">
        <v>759390</v>
      </c>
      <c r="AA50" s="242">
        <v>911730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5.05" x14ac:dyDescent="0.3">
      <c r="A51" s="242" t="s">
        <v>91</v>
      </c>
      <c r="B51" s="242">
        <v>63839</v>
      </c>
      <c r="C51" s="242">
        <v>67986</v>
      </c>
      <c r="D51" s="242">
        <v>64743.53</v>
      </c>
      <c r="E51" s="242">
        <v>68303</v>
      </c>
      <c r="F51" s="242">
        <v>65617</v>
      </c>
      <c r="G51" s="242">
        <v>68849</v>
      </c>
      <c r="H51" s="242">
        <v>72517.52</v>
      </c>
      <c r="I51" s="242">
        <v>75566</v>
      </c>
      <c r="J51" s="242">
        <v>75880</v>
      </c>
      <c r="K51" s="242">
        <v>79218</v>
      </c>
      <c r="L51" s="242">
        <v>82537.119999999995</v>
      </c>
      <c r="M51" s="242">
        <v>85838</v>
      </c>
      <c r="N51" s="242">
        <v>85673</v>
      </c>
      <c r="O51" s="242">
        <v>88445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42">
        <v>0</v>
      </c>
      <c r="Y51" s="242">
        <v>0</v>
      </c>
      <c r="Z51" s="242">
        <v>0</v>
      </c>
      <c r="AA51" s="242">
        <v>0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5.05" x14ac:dyDescent="0.3">
      <c r="A52" s="242" t="s">
        <v>92</v>
      </c>
      <c r="B52" s="242">
        <v>43433</v>
      </c>
      <c r="C52" s="242">
        <v>41973</v>
      </c>
      <c r="D52" s="242">
        <v>40511.26</v>
      </c>
      <c r="E52" s="242">
        <v>50708</v>
      </c>
      <c r="F52" s="242">
        <v>49391</v>
      </c>
      <c r="G52" s="242">
        <v>48075</v>
      </c>
      <c r="H52" s="242">
        <v>46757.79</v>
      </c>
      <c r="I52" s="242">
        <v>45423</v>
      </c>
      <c r="J52" s="242">
        <v>44090</v>
      </c>
      <c r="K52" s="242">
        <v>42755</v>
      </c>
      <c r="L52" s="242">
        <v>41420.019999999997</v>
      </c>
      <c r="M52" s="242">
        <v>40350</v>
      </c>
      <c r="N52" s="242">
        <v>39035</v>
      </c>
      <c r="O52" s="242">
        <v>37720</v>
      </c>
      <c r="P52" s="242">
        <v>36404.65</v>
      </c>
      <c r="Q52" s="242">
        <v>35872</v>
      </c>
      <c r="R52" s="242">
        <v>34988</v>
      </c>
      <c r="S52" s="242">
        <v>30117</v>
      </c>
      <c r="T52" s="242">
        <v>29363.46</v>
      </c>
      <c r="U52" s="242">
        <v>32733</v>
      </c>
      <c r="V52" s="242">
        <v>31749</v>
      </c>
      <c r="W52" s="242">
        <v>30765</v>
      </c>
      <c r="X52" s="242">
        <v>29781.87</v>
      </c>
      <c r="Y52" s="242">
        <v>28908</v>
      </c>
      <c r="Z52" s="242">
        <v>27959</v>
      </c>
      <c r="AA52" s="242">
        <v>27010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ht="15.05" x14ac:dyDescent="0.3">
      <c r="A53" s="242" t="s">
        <v>93</v>
      </c>
      <c r="B53" s="242">
        <v>107272</v>
      </c>
      <c r="C53" s="242">
        <v>109959</v>
      </c>
      <c r="D53" s="242">
        <v>105254.79</v>
      </c>
      <c r="E53" s="242">
        <v>119011</v>
      </c>
      <c r="F53" s="242">
        <v>115008</v>
      </c>
      <c r="G53" s="242">
        <v>116924</v>
      </c>
      <c r="H53" s="242">
        <v>119275.32</v>
      </c>
      <c r="I53" s="242">
        <v>120989</v>
      </c>
      <c r="J53" s="242">
        <v>119970</v>
      </c>
      <c r="K53" s="242">
        <v>121973</v>
      </c>
      <c r="L53" s="242">
        <v>255687.17</v>
      </c>
      <c r="M53" s="242">
        <v>282428</v>
      </c>
      <c r="N53" s="242">
        <v>345270</v>
      </c>
      <c r="O53" s="242">
        <v>423783</v>
      </c>
      <c r="P53" s="242">
        <v>361079.03</v>
      </c>
      <c r="Q53" s="242">
        <v>387603</v>
      </c>
      <c r="R53" s="242">
        <v>431840</v>
      </c>
      <c r="S53" s="242">
        <v>503825</v>
      </c>
      <c r="T53" s="242">
        <v>570027.43000000005</v>
      </c>
      <c r="U53" s="242">
        <v>646653</v>
      </c>
      <c r="V53" s="242">
        <v>729385</v>
      </c>
      <c r="W53" s="242">
        <v>641556</v>
      </c>
      <c r="X53" s="242">
        <v>797279.32</v>
      </c>
      <c r="Y53" s="242">
        <v>613193</v>
      </c>
      <c r="Z53" s="242">
        <v>787349</v>
      </c>
      <c r="AA53" s="242">
        <v>938740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 ht="15.05" x14ac:dyDescent="0.3">
      <c r="A54" s="242" t="s">
        <v>94</v>
      </c>
      <c r="B54" s="242">
        <v>1445978</v>
      </c>
      <c r="C54" s="242">
        <v>1325750</v>
      </c>
      <c r="D54" s="242">
        <v>1215692.72</v>
      </c>
      <c r="E54" s="242">
        <v>1166718</v>
      </c>
      <c r="F54" s="242">
        <v>1172567</v>
      </c>
      <c r="G54" s="242">
        <v>1074366</v>
      </c>
      <c r="H54" s="242">
        <v>915295.7</v>
      </c>
      <c r="I54" s="242">
        <v>883002</v>
      </c>
      <c r="J54" s="242">
        <v>1059023</v>
      </c>
      <c r="K54" s="242">
        <v>950041</v>
      </c>
      <c r="L54" s="242">
        <v>1125875.08</v>
      </c>
      <c r="M54" s="242">
        <v>1173584</v>
      </c>
      <c r="N54" s="242">
        <v>1533995</v>
      </c>
      <c r="O54" s="242">
        <v>1385601</v>
      </c>
      <c r="P54" s="242">
        <v>1466585.72</v>
      </c>
      <c r="Q54" s="242">
        <v>1720706</v>
      </c>
      <c r="R54" s="242">
        <v>2060911</v>
      </c>
      <c r="S54" s="242">
        <v>2306926</v>
      </c>
      <c r="T54" s="242">
        <v>2291291.08</v>
      </c>
      <c r="U54" s="242">
        <v>2357006</v>
      </c>
      <c r="V54" s="242">
        <v>2678469</v>
      </c>
      <c r="W54" s="242">
        <v>2909103</v>
      </c>
      <c r="X54" s="242">
        <v>2570127.44</v>
      </c>
      <c r="Y54" s="242">
        <v>2822132</v>
      </c>
      <c r="Z54" s="242">
        <v>2840852</v>
      </c>
      <c r="AA54" s="242">
        <v>2992048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ht="15.05" x14ac:dyDescent="0.3">
      <c r="A55" s="242" t="s">
        <v>95</v>
      </c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ht="15.05" x14ac:dyDescent="0.3">
      <c r="A56" s="242" t="s">
        <v>96</v>
      </c>
      <c r="B56" s="242">
        <v>1300000</v>
      </c>
      <c r="C56" s="242">
        <v>1300000</v>
      </c>
      <c r="D56" s="242">
        <v>1300000</v>
      </c>
      <c r="E56" s="242">
        <v>1300000</v>
      </c>
      <c r="F56" s="242">
        <v>1300000</v>
      </c>
      <c r="G56" s="242">
        <v>1300000</v>
      </c>
      <c r="H56" s="242">
        <v>1300000</v>
      </c>
      <c r="I56" s="242">
        <v>1300000</v>
      </c>
      <c r="J56" s="242">
        <v>1300000</v>
      </c>
      <c r="K56" s="242">
        <v>1300000</v>
      </c>
      <c r="L56" s="242">
        <v>1300000</v>
      </c>
      <c r="M56" s="242">
        <v>1300000</v>
      </c>
      <c r="N56" s="242">
        <v>1300000</v>
      </c>
      <c r="O56" s="242">
        <v>1300000</v>
      </c>
      <c r="P56" s="242">
        <v>1300000</v>
      </c>
      <c r="Q56" s="242">
        <v>1300000</v>
      </c>
      <c r="R56" s="242">
        <v>1300000</v>
      </c>
      <c r="S56" s="242">
        <v>1300000</v>
      </c>
      <c r="T56" s="242">
        <v>1300000</v>
      </c>
      <c r="U56" s="242">
        <v>1300000</v>
      </c>
      <c r="V56" s="242">
        <v>1300000</v>
      </c>
      <c r="W56" s="242">
        <v>1300000</v>
      </c>
      <c r="X56" s="242">
        <v>1300000</v>
      </c>
      <c r="Y56" s="242">
        <v>1300000</v>
      </c>
      <c r="Z56" s="242">
        <v>1300000</v>
      </c>
      <c r="AA56" s="242">
        <v>1300000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1:74" ht="15.05" x14ac:dyDescent="0.3">
      <c r="A57" s="242" t="s">
        <v>97</v>
      </c>
      <c r="B57" s="242">
        <v>1300000</v>
      </c>
      <c r="C57" s="242">
        <v>1300000</v>
      </c>
      <c r="D57" s="242">
        <v>1300000</v>
      </c>
      <c r="E57" s="242">
        <v>1300000</v>
      </c>
      <c r="F57" s="242">
        <v>1300000</v>
      </c>
      <c r="G57" s="242">
        <v>1300000</v>
      </c>
      <c r="H57" s="242">
        <v>1300000</v>
      </c>
      <c r="I57" s="242">
        <v>1300000</v>
      </c>
      <c r="J57" s="242">
        <v>1300000</v>
      </c>
      <c r="K57" s="242">
        <v>1300000</v>
      </c>
      <c r="L57" s="242">
        <v>1300000</v>
      </c>
      <c r="M57" s="242">
        <v>1300000</v>
      </c>
      <c r="N57" s="242">
        <v>1300000</v>
      </c>
      <c r="O57" s="242">
        <v>1300000</v>
      </c>
      <c r="P57" s="242">
        <v>1300000</v>
      </c>
      <c r="Q57" s="242">
        <v>1300000</v>
      </c>
      <c r="R57" s="242">
        <v>1300000</v>
      </c>
      <c r="S57" s="242">
        <v>1300000</v>
      </c>
      <c r="T57" s="242">
        <v>1300000</v>
      </c>
      <c r="U57" s="242">
        <v>1300000</v>
      </c>
      <c r="V57" s="242">
        <v>1300000</v>
      </c>
      <c r="W57" s="242">
        <v>1300000</v>
      </c>
      <c r="X57" s="242">
        <v>1300000</v>
      </c>
      <c r="Y57" s="242">
        <v>1300000</v>
      </c>
      <c r="Z57" s="242">
        <v>1300000</v>
      </c>
      <c r="AA57" s="242">
        <v>1300000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1:74" ht="15.05" x14ac:dyDescent="0.3">
      <c r="A58" s="242" t="s">
        <v>98</v>
      </c>
      <c r="B58" s="242">
        <v>1300000</v>
      </c>
      <c r="C58" s="242">
        <v>1300000</v>
      </c>
      <c r="D58" s="242">
        <v>1300000</v>
      </c>
      <c r="E58" s="242">
        <v>1300000</v>
      </c>
      <c r="F58" s="242">
        <v>1300000</v>
      </c>
      <c r="G58" s="242">
        <v>1300000</v>
      </c>
      <c r="H58" s="242">
        <v>1300000</v>
      </c>
      <c r="I58" s="242">
        <v>1300000</v>
      </c>
      <c r="J58" s="242">
        <v>1300000</v>
      </c>
      <c r="K58" s="242">
        <v>1300000</v>
      </c>
      <c r="L58" s="242">
        <v>1300000</v>
      </c>
      <c r="M58" s="242">
        <v>1300000</v>
      </c>
      <c r="N58" s="242">
        <v>1300000</v>
      </c>
      <c r="O58" s="242">
        <v>1300000</v>
      </c>
      <c r="P58" s="242">
        <v>1300000</v>
      </c>
      <c r="Q58" s="242">
        <v>1300000</v>
      </c>
      <c r="R58" s="242">
        <v>1300000</v>
      </c>
      <c r="S58" s="242">
        <v>1300000</v>
      </c>
      <c r="T58" s="242">
        <v>1300000</v>
      </c>
      <c r="U58" s="242">
        <v>1300000</v>
      </c>
      <c r="V58" s="242">
        <v>1300000</v>
      </c>
      <c r="W58" s="242">
        <v>1300000</v>
      </c>
      <c r="X58" s="242">
        <v>1300000</v>
      </c>
      <c r="Y58" s="242">
        <v>1300000</v>
      </c>
      <c r="Z58" s="242">
        <v>1300000</v>
      </c>
      <c r="AA58" s="242">
        <v>1300000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</row>
    <row r="59" spans="1:74" ht="15.05" x14ac:dyDescent="0.3">
      <c r="A59" s="242" t="s">
        <v>99</v>
      </c>
      <c r="B59" s="242">
        <v>1300000</v>
      </c>
      <c r="C59" s="242">
        <v>1300000</v>
      </c>
      <c r="D59" s="242">
        <v>1300000</v>
      </c>
      <c r="E59" s="242">
        <v>1300000</v>
      </c>
      <c r="F59" s="242">
        <v>1300000</v>
      </c>
      <c r="G59" s="242">
        <v>1300000</v>
      </c>
      <c r="H59" s="242">
        <v>1300000</v>
      </c>
      <c r="I59" s="242">
        <v>1300000</v>
      </c>
      <c r="J59" s="242">
        <v>1300000</v>
      </c>
      <c r="K59" s="242">
        <v>1300000</v>
      </c>
      <c r="L59" s="242">
        <v>1300000</v>
      </c>
      <c r="M59" s="242">
        <v>1300000</v>
      </c>
      <c r="N59" s="242">
        <v>1300000</v>
      </c>
      <c r="O59" s="242">
        <v>1300000</v>
      </c>
      <c r="P59" s="242">
        <v>1300000</v>
      </c>
      <c r="Q59" s="242">
        <v>1300000</v>
      </c>
      <c r="R59" s="242">
        <v>1300000</v>
      </c>
      <c r="S59" s="242">
        <v>1300000</v>
      </c>
      <c r="T59" s="242">
        <v>1300000</v>
      </c>
      <c r="U59" s="242">
        <v>1300000</v>
      </c>
      <c r="V59" s="242">
        <v>1300000</v>
      </c>
      <c r="W59" s="242">
        <v>1300000</v>
      </c>
      <c r="X59" s="242">
        <v>1300000</v>
      </c>
      <c r="Y59" s="242">
        <v>1300000</v>
      </c>
      <c r="Z59" s="242">
        <v>1300000</v>
      </c>
      <c r="AA59" s="242">
        <v>1300000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</row>
    <row r="60" spans="1:74" ht="15.05" x14ac:dyDescent="0.3">
      <c r="A60" s="242" t="s">
        <v>100</v>
      </c>
      <c r="B60" s="242">
        <v>3515423</v>
      </c>
      <c r="C60" s="242">
        <v>3515423</v>
      </c>
      <c r="D60" s="242">
        <v>3515423.22</v>
      </c>
      <c r="E60" s="242">
        <v>3515423</v>
      </c>
      <c r="F60" s="242">
        <v>3515423</v>
      </c>
      <c r="G60" s="242">
        <v>3515423</v>
      </c>
      <c r="H60" s="242">
        <v>3515423.22</v>
      </c>
      <c r="I60" s="242">
        <v>3515423</v>
      </c>
      <c r="J60" s="242">
        <v>3515423</v>
      </c>
      <c r="K60" s="242">
        <v>3515423</v>
      </c>
      <c r="L60" s="242">
        <v>3515423.22</v>
      </c>
      <c r="M60" s="242">
        <v>3515423</v>
      </c>
      <c r="N60" s="242">
        <v>3515423</v>
      </c>
      <c r="O60" s="242">
        <v>3515423</v>
      </c>
      <c r="P60" s="242">
        <v>3515423.22</v>
      </c>
      <c r="Q60" s="242">
        <v>3515423</v>
      </c>
      <c r="R60" s="242">
        <v>3515423</v>
      </c>
      <c r="S60" s="242">
        <v>3515423</v>
      </c>
      <c r="T60" s="242">
        <v>3515423.22</v>
      </c>
      <c r="U60" s="242">
        <v>3515423</v>
      </c>
      <c r="V60" s="242">
        <v>3515423</v>
      </c>
      <c r="W60" s="242">
        <v>3515423</v>
      </c>
      <c r="X60" s="242">
        <v>3515423.22</v>
      </c>
      <c r="Y60" s="242">
        <v>3515423</v>
      </c>
      <c r="Z60" s="242">
        <v>3515423</v>
      </c>
      <c r="AA60" s="242">
        <v>3515423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</row>
    <row r="61" spans="1:74" ht="15.05" x14ac:dyDescent="0.3">
      <c r="A61" s="242" t="s">
        <v>101</v>
      </c>
      <c r="B61" s="242">
        <v>3515423</v>
      </c>
      <c r="C61" s="242">
        <v>3515423</v>
      </c>
      <c r="D61" s="242">
        <v>3515423.22</v>
      </c>
      <c r="E61" s="242">
        <v>3515423</v>
      </c>
      <c r="F61" s="242">
        <v>3515423</v>
      </c>
      <c r="G61" s="242">
        <v>3515423</v>
      </c>
      <c r="H61" s="242">
        <v>3515423.22</v>
      </c>
      <c r="I61" s="242">
        <v>3515423</v>
      </c>
      <c r="J61" s="242">
        <v>3515423</v>
      </c>
      <c r="K61" s="242">
        <v>3515423</v>
      </c>
      <c r="L61" s="242">
        <v>3515423.22</v>
      </c>
      <c r="M61" s="242">
        <v>3515423</v>
      </c>
      <c r="N61" s="242">
        <v>3515423</v>
      </c>
      <c r="O61" s="242">
        <v>3515423</v>
      </c>
      <c r="P61" s="242">
        <v>3515423.22</v>
      </c>
      <c r="Q61" s="242">
        <v>3515423</v>
      </c>
      <c r="R61" s="242">
        <v>3515423</v>
      </c>
      <c r="S61" s="242">
        <v>3515423</v>
      </c>
      <c r="T61" s="242">
        <v>3515423.22</v>
      </c>
      <c r="U61" s="242">
        <v>3515423</v>
      </c>
      <c r="V61" s="242">
        <v>3515423</v>
      </c>
      <c r="W61" s="242">
        <v>3515423</v>
      </c>
      <c r="X61" s="242">
        <v>3515423.22</v>
      </c>
      <c r="Y61" s="242">
        <v>3515423</v>
      </c>
      <c r="Z61" s="242">
        <v>3515423</v>
      </c>
      <c r="AA61" s="242">
        <v>3515423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</row>
    <row r="62" spans="1:74" s="7" customFormat="1" ht="15.05" x14ac:dyDescent="0.3">
      <c r="A62" s="242" t="s">
        <v>102</v>
      </c>
      <c r="B62" s="242">
        <v>1054704</v>
      </c>
      <c r="C62" s="242">
        <v>1579144</v>
      </c>
      <c r="D62" s="242">
        <v>1357414.98</v>
      </c>
      <c r="E62" s="242">
        <v>1158018</v>
      </c>
      <c r="F62" s="242">
        <v>965786</v>
      </c>
      <c r="G62" s="242">
        <v>1463243</v>
      </c>
      <c r="H62" s="242">
        <v>1359312.61</v>
      </c>
      <c r="I62" s="242">
        <v>1226668</v>
      </c>
      <c r="J62" s="242">
        <v>1098413</v>
      </c>
      <c r="K62" s="242">
        <v>1584119</v>
      </c>
      <c r="L62" s="242">
        <v>1462541.44</v>
      </c>
      <c r="M62" s="242">
        <v>1378473</v>
      </c>
      <c r="N62" s="242">
        <v>1255536</v>
      </c>
      <c r="O62" s="242">
        <v>1561206</v>
      </c>
      <c r="P62" s="242">
        <v>1402008.4</v>
      </c>
      <c r="Q62" s="242">
        <v>1317878</v>
      </c>
      <c r="R62" s="242">
        <v>1245267</v>
      </c>
      <c r="S62" s="242">
        <v>1173517</v>
      </c>
      <c r="T62" s="242">
        <v>1059275.69</v>
      </c>
      <c r="U62" s="242">
        <v>1038197</v>
      </c>
      <c r="V62" s="242">
        <v>1014491</v>
      </c>
      <c r="W62" s="242">
        <v>1239862</v>
      </c>
      <c r="X62" s="242">
        <v>1206952.49</v>
      </c>
      <c r="Y62" s="242">
        <v>1113749</v>
      </c>
      <c r="Z62" s="242">
        <v>1044501</v>
      </c>
      <c r="AA62" s="242">
        <v>954261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</row>
    <row r="63" spans="1:74" ht="15.05" x14ac:dyDescent="0.3">
      <c r="A63" s="242" t="s">
        <v>103</v>
      </c>
      <c r="B63" s="242">
        <v>130000</v>
      </c>
      <c r="C63" s="242">
        <v>130000</v>
      </c>
      <c r="D63" s="242">
        <v>130000</v>
      </c>
      <c r="E63" s="242">
        <v>130000</v>
      </c>
      <c r="F63" s="242">
        <v>130000</v>
      </c>
      <c r="G63" s="242">
        <v>130000</v>
      </c>
      <c r="H63" s="242">
        <v>130000</v>
      </c>
      <c r="I63" s="242">
        <v>130000</v>
      </c>
      <c r="J63" s="242">
        <v>130000</v>
      </c>
      <c r="K63" s="242">
        <v>130000</v>
      </c>
      <c r="L63" s="242">
        <v>130000</v>
      </c>
      <c r="M63" s="242">
        <v>130000</v>
      </c>
      <c r="N63" s="242">
        <v>130000</v>
      </c>
      <c r="O63" s="242">
        <v>130000</v>
      </c>
      <c r="P63" s="242">
        <v>130000</v>
      </c>
      <c r="Q63" s="242">
        <v>130000</v>
      </c>
      <c r="R63" s="242">
        <v>130000</v>
      </c>
      <c r="S63" s="242">
        <v>130000</v>
      </c>
      <c r="T63" s="242">
        <v>130000</v>
      </c>
      <c r="U63" s="242">
        <v>130000</v>
      </c>
      <c r="V63" s="242">
        <v>130000</v>
      </c>
      <c r="W63" s="242">
        <v>130000</v>
      </c>
      <c r="X63" s="242">
        <v>130000</v>
      </c>
      <c r="Y63" s="242">
        <v>130000</v>
      </c>
      <c r="Z63" s="242">
        <v>130000</v>
      </c>
      <c r="AA63" s="242">
        <v>130000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</row>
    <row r="64" spans="1:74" ht="15.05" x14ac:dyDescent="0.3">
      <c r="A64" s="242" t="s">
        <v>104</v>
      </c>
      <c r="B64" s="242">
        <v>130000</v>
      </c>
      <c r="C64" s="242">
        <v>130000</v>
      </c>
      <c r="D64" s="242">
        <v>130000</v>
      </c>
      <c r="E64" s="242">
        <v>130000</v>
      </c>
      <c r="F64" s="242">
        <v>130000</v>
      </c>
      <c r="G64" s="242">
        <v>130000</v>
      </c>
      <c r="H64" s="242">
        <v>130000</v>
      </c>
      <c r="I64" s="242">
        <v>130000</v>
      </c>
      <c r="J64" s="242">
        <v>130000</v>
      </c>
      <c r="K64" s="242">
        <v>130000</v>
      </c>
      <c r="L64" s="242">
        <v>130000</v>
      </c>
      <c r="M64" s="242">
        <v>130000</v>
      </c>
      <c r="N64" s="242">
        <v>130000</v>
      </c>
      <c r="O64" s="242">
        <v>130000</v>
      </c>
      <c r="P64" s="242">
        <v>130000</v>
      </c>
      <c r="Q64" s="242">
        <v>130000</v>
      </c>
      <c r="R64" s="242">
        <v>130000</v>
      </c>
      <c r="S64" s="242">
        <v>130000</v>
      </c>
      <c r="T64" s="242">
        <v>130000</v>
      </c>
      <c r="U64" s="242">
        <v>130000</v>
      </c>
      <c r="V64" s="242">
        <v>130000</v>
      </c>
      <c r="W64" s="242">
        <v>130000</v>
      </c>
      <c r="X64" s="242">
        <v>130000</v>
      </c>
      <c r="Y64" s="242">
        <v>130000</v>
      </c>
      <c r="Z64" s="242">
        <v>130000</v>
      </c>
      <c r="AA64" s="242">
        <v>130000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</row>
    <row r="65" spans="1:74" ht="15.05" x14ac:dyDescent="0.3">
      <c r="A65" s="242" t="s">
        <v>105</v>
      </c>
      <c r="B65" s="242">
        <v>924704</v>
      </c>
      <c r="C65" s="242">
        <v>1449144</v>
      </c>
      <c r="D65" s="242">
        <v>1227414.98</v>
      </c>
      <c r="E65" s="242">
        <v>1028018</v>
      </c>
      <c r="F65" s="242">
        <v>835786</v>
      </c>
      <c r="G65" s="242">
        <v>1333243</v>
      </c>
      <c r="H65" s="242">
        <v>1229312.6100000001</v>
      </c>
      <c r="I65" s="242">
        <v>1096668</v>
      </c>
      <c r="J65" s="242">
        <v>968413</v>
      </c>
      <c r="K65" s="242">
        <v>1454119</v>
      </c>
      <c r="L65" s="242">
        <v>1332541.4399999999</v>
      </c>
      <c r="M65" s="242">
        <v>1248473</v>
      </c>
      <c r="N65" s="242">
        <v>1125536</v>
      </c>
      <c r="O65" s="242">
        <v>1431206</v>
      </c>
      <c r="P65" s="242">
        <v>1272008.3999999999</v>
      </c>
      <c r="Q65" s="242">
        <v>1187878</v>
      </c>
      <c r="R65" s="242">
        <v>1115267</v>
      </c>
      <c r="S65" s="242">
        <v>1043517</v>
      </c>
      <c r="T65" s="242">
        <v>929275.69</v>
      </c>
      <c r="U65" s="242">
        <v>908197</v>
      </c>
      <c r="V65" s="242">
        <v>884491</v>
      </c>
      <c r="W65" s="242">
        <v>1109862</v>
      </c>
      <c r="X65" s="242">
        <v>1076952.49</v>
      </c>
      <c r="Y65" s="242">
        <v>983749</v>
      </c>
      <c r="Z65" s="242">
        <v>914501</v>
      </c>
      <c r="AA65" s="242">
        <v>824261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</row>
    <row r="66" spans="1:74" ht="15.05" x14ac:dyDescent="0.3">
      <c r="A66" s="242" t="s">
        <v>106</v>
      </c>
      <c r="B66" s="242">
        <v>10630</v>
      </c>
      <c r="C66" s="242">
        <v>2223</v>
      </c>
      <c r="D66" s="242">
        <v>-2818.33</v>
      </c>
      <c r="E66" s="242">
        <v>17593</v>
      </c>
      <c r="F66" s="242">
        <v>10127</v>
      </c>
      <c r="G66" s="242">
        <v>7098</v>
      </c>
      <c r="H66" s="242">
        <v>16238.1</v>
      </c>
      <c r="I66" s="242">
        <v>18006</v>
      </c>
      <c r="J66" s="242">
        <v>6258</v>
      </c>
      <c r="K66" s="242">
        <v>2869</v>
      </c>
      <c r="L66" s="242">
        <v>711.09</v>
      </c>
      <c r="M66" s="242">
        <v>724</v>
      </c>
      <c r="N66" s="242">
        <v>3021</v>
      </c>
      <c r="O66" s="242">
        <v>-5976</v>
      </c>
      <c r="P66" s="242">
        <v>2925.98</v>
      </c>
      <c r="Q66" s="242">
        <v>2656</v>
      </c>
      <c r="R66" s="242">
        <v>3958</v>
      </c>
      <c r="S66" s="242">
        <v>7236</v>
      </c>
      <c r="T66" s="242">
        <v>10785.72</v>
      </c>
      <c r="U66" s="242">
        <v>9152</v>
      </c>
      <c r="V66" s="242">
        <v>13084</v>
      </c>
      <c r="W66" s="242">
        <v>11342</v>
      </c>
      <c r="X66" s="242">
        <v>33798.699999999997</v>
      </c>
      <c r="Y66" s="242">
        <v>35238</v>
      </c>
      <c r="Z66" s="242">
        <v>43148</v>
      </c>
      <c r="AA66" s="242">
        <v>42991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</row>
    <row r="67" spans="1:74" ht="15.05" x14ac:dyDescent="0.3">
      <c r="A67" s="242" t="s">
        <v>107</v>
      </c>
      <c r="B67" s="242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  <c r="H67" s="242">
        <v>0</v>
      </c>
      <c r="I67" s="242">
        <v>0</v>
      </c>
      <c r="J67" s="242">
        <v>0</v>
      </c>
      <c r="K67" s="242">
        <v>0</v>
      </c>
      <c r="L67" s="242">
        <v>56079.360000000001</v>
      </c>
      <c r="M67" s="242">
        <v>56079</v>
      </c>
      <c r="N67" s="242">
        <v>56079</v>
      </c>
      <c r="O67" s="242">
        <v>56079</v>
      </c>
      <c r="P67" s="242">
        <v>56079.360000000001</v>
      </c>
      <c r="Q67" s="242">
        <v>56079</v>
      </c>
      <c r="R67" s="242">
        <v>56079</v>
      </c>
      <c r="S67" s="242">
        <v>56079</v>
      </c>
      <c r="T67" s="242">
        <v>56079.360000000001</v>
      </c>
      <c r="U67" s="242">
        <v>56079</v>
      </c>
      <c r="V67" s="242">
        <v>56079</v>
      </c>
      <c r="W67" s="242">
        <v>56079</v>
      </c>
      <c r="X67" s="242">
        <v>56079.360000000001</v>
      </c>
      <c r="Y67" s="242">
        <v>56079</v>
      </c>
      <c r="Z67" s="242">
        <v>56079</v>
      </c>
      <c r="AA67" s="242">
        <v>56079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</row>
    <row r="68" spans="1:74" ht="15.05" x14ac:dyDescent="0.3">
      <c r="A68" s="242" t="s">
        <v>108</v>
      </c>
      <c r="B68" s="242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  <c r="H68" s="242">
        <v>0</v>
      </c>
      <c r="I68" s="242">
        <v>0</v>
      </c>
      <c r="J68" s="242">
        <v>0</v>
      </c>
      <c r="K68" s="242">
        <v>0</v>
      </c>
      <c r="L68" s="242">
        <v>56079.360000000001</v>
      </c>
      <c r="M68" s="242">
        <v>56079</v>
      </c>
      <c r="N68" s="242">
        <v>56079</v>
      </c>
      <c r="O68" s="242">
        <v>56079</v>
      </c>
      <c r="P68" s="242">
        <v>56079.360000000001</v>
      </c>
      <c r="Q68" s="242">
        <v>56079</v>
      </c>
      <c r="R68" s="242">
        <v>56079</v>
      </c>
      <c r="S68" s="242">
        <v>56079</v>
      </c>
      <c r="T68" s="242">
        <v>56079.360000000001</v>
      </c>
      <c r="U68" s="242">
        <v>56079</v>
      </c>
      <c r="V68" s="242">
        <v>56079</v>
      </c>
      <c r="W68" s="242">
        <v>56079</v>
      </c>
      <c r="X68" s="242">
        <v>56079.360000000001</v>
      </c>
      <c r="Y68" s="242">
        <v>56079</v>
      </c>
      <c r="Z68" s="242">
        <v>56079</v>
      </c>
      <c r="AA68" s="242">
        <v>56079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</row>
    <row r="69" spans="1:74" ht="15.05" x14ac:dyDescent="0.3">
      <c r="A69" s="242" t="s">
        <v>320</v>
      </c>
      <c r="B69" s="242">
        <v>56079</v>
      </c>
      <c r="C69" s="242">
        <v>56079</v>
      </c>
      <c r="D69" s="242">
        <v>56079.360000000001</v>
      </c>
      <c r="E69" s="242">
        <v>56079</v>
      </c>
      <c r="F69" s="242">
        <v>56079</v>
      </c>
      <c r="G69" s="242">
        <v>56079</v>
      </c>
      <c r="H69" s="242">
        <v>56079.360000000001</v>
      </c>
      <c r="I69" s="242">
        <v>56079</v>
      </c>
      <c r="J69" s="242">
        <v>56079</v>
      </c>
      <c r="K69" s="242">
        <v>56079</v>
      </c>
      <c r="L69" s="242">
        <v>0</v>
      </c>
      <c r="M69" s="242">
        <v>0</v>
      </c>
      <c r="N69" s="242">
        <v>0</v>
      </c>
      <c r="O69" s="242">
        <v>0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42">
        <v>0</v>
      </c>
      <c r="Y69" s="242">
        <v>0</v>
      </c>
      <c r="Z69" s="242">
        <v>0</v>
      </c>
      <c r="AA69" s="242">
        <v>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</row>
    <row r="70" spans="1:74" ht="15.05" x14ac:dyDescent="0.3">
      <c r="A70" s="242" t="s">
        <v>109</v>
      </c>
      <c r="B70" s="242">
        <v>-45449</v>
      </c>
      <c r="C70" s="242">
        <v>-53856</v>
      </c>
      <c r="D70" s="242">
        <v>-58897.69</v>
      </c>
      <c r="E70" s="242">
        <v>-38486</v>
      </c>
      <c r="F70" s="242">
        <v>-45952</v>
      </c>
      <c r="G70" s="242">
        <v>-48981</v>
      </c>
      <c r="H70" s="242">
        <v>-39841.269999999997</v>
      </c>
      <c r="I70" s="242">
        <v>-38073</v>
      </c>
      <c r="J70" s="242">
        <v>-49821</v>
      </c>
      <c r="K70" s="242">
        <v>-53210</v>
      </c>
      <c r="L70" s="242">
        <v>-55368.27</v>
      </c>
      <c r="M70" s="242">
        <v>-55355</v>
      </c>
      <c r="N70" s="242">
        <v>-53058</v>
      </c>
      <c r="O70" s="242">
        <v>-62055</v>
      </c>
      <c r="P70" s="242">
        <v>-53153.38</v>
      </c>
      <c r="Q70" s="242">
        <v>-53423</v>
      </c>
      <c r="R70" s="242">
        <v>-52121</v>
      </c>
      <c r="S70" s="242">
        <v>-48843</v>
      </c>
      <c r="T70" s="242">
        <v>-45293.64</v>
      </c>
      <c r="U70" s="242">
        <v>-46927</v>
      </c>
      <c r="V70" s="242">
        <v>-42995</v>
      </c>
      <c r="W70" s="242">
        <v>-44737</v>
      </c>
      <c r="X70" s="242">
        <v>-22280.66</v>
      </c>
      <c r="Y70" s="242">
        <v>-20841</v>
      </c>
      <c r="Z70" s="242">
        <v>-12931</v>
      </c>
      <c r="AA70" s="242">
        <v>-13088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</row>
    <row r="71" spans="1:74" ht="15.05" x14ac:dyDescent="0.3">
      <c r="A71" s="242" t="s">
        <v>110</v>
      </c>
      <c r="B71" s="242">
        <v>5880757</v>
      </c>
      <c r="C71" s="242">
        <v>6396790</v>
      </c>
      <c r="D71" s="242">
        <v>6170019.8700000001</v>
      </c>
      <c r="E71" s="242">
        <v>5991034</v>
      </c>
      <c r="F71" s="242">
        <v>5791336</v>
      </c>
      <c r="G71" s="242">
        <v>6285764</v>
      </c>
      <c r="H71" s="242">
        <v>6190973.9199999999</v>
      </c>
      <c r="I71" s="242">
        <v>6060097</v>
      </c>
      <c r="J71" s="242">
        <v>5920094</v>
      </c>
      <c r="K71" s="242">
        <v>6402411</v>
      </c>
      <c r="L71" s="242">
        <v>6278675.75</v>
      </c>
      <c r="M71" s="242">
        <v>6194620</v>
      </c>
      <c r="N71" s="242">
        <v>6073980</v>
      </c>
      <c r="O71" s="242">
        <v>6370653</v>
      </c>
      <c r="P71" s="242">
        <v>6220357.5899999999</v>
      </c>
      <c r="Q71" s="242">
        <v>6135957</v>
      </c>
      <c r="R71" s="242">
        <v>6064648</v>
      </c>
      <c r="S71" s="242">
        <v>5996176</v>
      </c>
      <c r="T71" s="242">
        <v>5885484.6399999997</v>
      </c>
      <c r="U71" s="242">
        <v>5862772</v>
      </c>
      <c r="V71" s="242">
        <v>5842998</v>
      </c>
      <c r="W71" s="242">
        <v>6066627</v>
      </c>
      <c r="X71" s="242">
        <v>6056174.4000000004</v>
      </c>
      <c r="Y71" s="242">
        <v>5964410</v>
      </c>
      <c r="Z71" s="242">
        <v>5903072</v>
      </c>
      <c r="AA71" s="242">
        <v>5812675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</row>
    <row r="72" spans="1:74" ht="15.05" x14ac:dyDescent="0.3">
      <c r="A72" s="242" t="s">
        <v>111</v>
      </c>
      <c r="B72" s="242">
        <v>5880757</v>
      </c>
      <c r="C72" s="242">
        <v>6396790</v>
      </c>
      <c r="D72" s="242">
        <v>6170019.8700000001</v>
      </c>
      <c r="E72" s="242">
        <v>5991034</v>
      </c>
      <c r="F72" s="242">
        <v>5791336</v>
      </c>
      <c r="G72" s="242">
        <v>6285764</v>
      </c>
      <c r="H72" s="242">
        <v>6190973.9199999999</v>
      </c>
      <c r="I72" s="242">
        <v>6060097</v>
      </c>
      <c r="J72" s="242">
        <v>5920094</v>
      </c>
      <c r="K72" s="242">
        <v>6402411</v>
      </c>
      <c r="L72" s="242">
        <v>6278675.75</v>
      </c>
      <c r="M72" s="242">
        <v>6194620</v>
      </c>
      <c r="N72" s="242">
        <v>6073980</v>
      </c>
      <c r="O72" s="242">
        <v>6370653</v>
      </c>
      <c r="P72" s="242">
        <v>6220357.5899999999</v>
      </c>
      <c r="Q72" s="242">
        <v>6135957</v>
      </c>
      <c r="R72" s="242">
        <v>6064648</v>
      </c>
      <c r="S72" s="242">
        <v>5996176</v>
      </c>
      <c r="T72" s="242">
        <v>5885484.6399999997</v>
      </c>
      <c r="U72" s="242">
        <v>5862772</v>
      </c>
      <c r="V72" s="242">
        <v>5842998</v>
      </c>
      <c r="W72" s="242">
        <v>6066627</v>
      </c>
      <c r="X72" s="242">
        <v>6056174.4000000004</v>
      </c>
      <c r="Y72" s="242">
        <v>5964410</v>
      </c>
      <c r="Z72" s="242">
        <v>5903072</v>
      </c>
      <c r="AA72" s="242">
        <v>5812675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</row>
    <row r="73" spans="1:74" ht="15.05" x14ac:dyDescent="0.3">
      <c r="A73" s="242" t="s">
        <v>112</v>
      </c>
      <c r="B73" s="242">
        <v>7326735</v>
      </c>
      <c r="C73" s="242">
        <v>7722540</v>
      </c>
      <c r="D73" s="242">
        <v>7385712.5899999999</v>
      </c>
      <c r="E73" s="242">
        <v>7157752</v>
      </c>
      <c r="F73" s="242">
        <v>6963903</v>
      </c>
      <c r="G73" s="242">
        <v>7360130</v>
      </c>
      <c r="H73" s="242">
        <v>7106269.6200000001</v>
      </c>
      <c r="I73" s="242">
        <v>6943099</v>
      </c>
      <c r="J73" s="242">
        <v>6979117</v>
      </c>
      <c r="K73" s="242">
        <v>7352452</v>
      </c>
      <c r="L73" s="242">
        <v>7404550.8300000001</v>
      </c>
      <c r="M73" s="242">
        <v>7368204</v>
      </c>
      <c r="N73" s="242">
        <v>7607975</v>
      </c>
      <c r="O73" s="242">
        <v>7756254</v>
      </c>
      <c r="P73" s="242">
        <v>7686943.3099999996</v>
      </c>
      <c r="Q73" s="242">
        <v>7856663</v>
      </c>
      <c r="R73" s="242">
        <v>8125559</v>
      </c>
      <c r="S73" s="242">
        <v>8303102</v>
      </c>
      <c r="T73" s="242">
        <v>8176775.7199999997</v>
      </c>
      <c r="U73" s="242">
        <v>8219778</v>
      </c>
      <c r="V73" s="242">
        <v>8521467</v>
      </c>
      <c r="W73" s="242">
        <v>8975730</v>
      </c>
      <c r="X73" s="242">
        <v>8626301.8399999999</v>
      </c>
      <c r="Y73" s="242">
        <v>8786542</v>
      </c>
      <c r="Z73" s="242">
        <v>8743924</v>
      </c>
      <c r="AA73" s="242">
        <v>8804723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</row>
    <row r="74" spans="1:7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</row>
    <row r="75" spans="1:7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</row>
    <row r="76" spans="1:7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</row>
    <row r="77" spans="1:7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</row>
    <row r="78" spans="1:7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</row>
    <row r="79" spans="1:7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</row>
    <row r="80" spans="1:7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</row>
    <row r="81" spans="1:7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</row>
    <row r="82" spans="1:7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</row>
    <row r="83" spans="1:7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</row>
    <row r="84" spans="1:7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</row>
    <row r="85" spans="1:7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</row>
    <row r="86" spans="1:74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</row>
    <row r="87" spans="1:74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</row>
    <row r="88" spans="1:74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</row>
    <row r="89" spans="1:74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</row>
    <row r="90" spans="1:74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</row>
    <row r="91" spans="1:74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</row>
    <row r="92" spans="1:74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</row>
    <row r="93" spans="1:74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</row>
    <row r="94" spans="1:74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</row>
    <row r="95" spans="1:74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</row>
    <row r="96" spans="1:7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</row>
    <row r="97" spans="1:7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</row>
    <row r="98" spans="1:7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</row>
    <row r="99" spans="1:7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</row>
    <row r="100" spans="1:74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</row>
    <row r="101" spans="1:74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</row>
    <row r="102" spans="1:74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</row>
    <row r="103" spans="1:74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</row>
    <row r="104" spans="1:74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</row>
    <row r="105" spans="1:74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</row>
    <row r="106" spans="1:74" x14ac:dyDescent="0.25">
      <c r="BC106" s="8"/>
    </row>
    <row r="107" spans="1:74" x14ac:dyDescent="0.25">
      <c r="BC107" s="8"/>
    </row>
    <row r="108" spans="1:74" x14ac:dyDescent="0.25">
      <c r="BC108" s="8"/>
    </row>
    <row r="109" spans="1:74" x14ac:dyDescent="0.25">
      <c r="BC109" s="8"/>
    </row>
    <row r="110" spans="1:74" x14ac:dyDescent="0.25">
      <c r="BC110" s="8"/>
    </row>
    <row r="111" spans="1:74" x14ac:dyDescent="0.25">
      <c r="BC111" s="8"/>
    </row>
    <row r="112" spans="1:74" x14ac:dyDescent="0.25">
      <c r="BC112" s="8"/>
    </row>
    <row r="113" spans="1:74" x14ac:dyDescent="0.25">
      <c r="BC113" s="8"/>
    </row>
    <row r="114" spans="1:74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1:74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1:74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1:7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1:7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1:74" x14ac:dyDescent="0.25">
      <c r="A119" s="9" t="s">
        <v>80</v>
      </c>
      <c r="B119" s="10">
        <f>IFERROR(INDEX(B$3:B$117,MATCH($A$119,$A$3:$A$117,0),1),0)</f>
        <v>0</v>
      </c>
      <c r="C119" s="10">
        <f t="shared" ref="C119:BM119" si="0">IFERROR(INDEX(C$3:C$117,MATCH($A$119,$A$3:$A$117,0),1),0)</f>
        <v>0</v>
      </c>
      <c r="D119" s="10">
        <f t="shared" si="0"/>
        <v>0</v>
      </c>
      <c r="E119" s="10">
        <f t="shared" si="0"/>
        <v>0</v>
      </c>
      <c r="F119" s="10">
        <f t="shared" si="0"/>
        <v>0</v>
      </c>
      <c r="G119" s="10">
        <f t="shared" si="0"/>
        <v>0</v>
      </c>
      <c r="H119" s="10">
        <f t="shared" si="0"/>
        <v>0</v>
      </c>
      <c r="I119" s="10">
        <f t="shared" si="0"/>
        <v>0</v>
      </c>
      <c r="J119" s="10">
        <f t="shared" si="0"/>
        <v>0</v>
      </c>
      <c r="K119" s="10">
        <f t="shared" si="0"/>
        <v>0</v>
      </c>
      <c r="L119" s="10">
        <f t="shared" si="0"/>
        <v>0</v>
      </c>
      <c r="M119" s="10">
        <f t="shared" si="0"/>
        <v>100000</v>
      </c>
      <c r="N119" s="10">
        <f t="shared" si="0"/>
        <v>330000</v>
      </c>
      <c r="O119" s="10">
        <f t="shared" si="0"/>
        <v>0</v>
      </c>
      <c r="P119" s="10">
        <f t="shared" si="0"/>
        <v>260000</v>
      </c>
      <c r="Q119" s="10"/>
      <c r="R119" s="10">
        <f t="shared" si="0"/>
        <v>400000</v>
      </c>
      <c r="S119" s="10">
        <f t="shared" si="0"/>
        <v>580000</v>
      </c>
      <c r="T119" s="10">
        <f t="shared" si="0"/>
        <v>460000</v>
      </c>
      <c r="U119" s="10">
        <f t="shared" si="0"/>
        <v>390000</v>
      </c>
      <c r="V119" s="10">
        <f t="shared" si="0"/>
        <v>370000</v>
      </c>
      <c r="W119" s="10">
        <f t="shared" si="0"/>
        <v>630000</v>
      </c>
      <c r="X119" s="10">
        <f t="shared" si="0"/>
        <v>240000</v>
      </c>
      <c r="Y119" s="10">
        <f t="shared" si="0"/>
        <v>643718</v>
      </c>
      <c r="Z119" s="10">
        <f t="shared" si="0"/>
        <v>443717</v>
      </c>
      <c r="AA119" s="10">
        <f t="shared" si="0"/>
        <v>553718</v>
      </c>
      <c r="AB119" s="10">
        <f t="shared" si="0"/>
        <v>0</v>
      </c>
      <c r="AC119" s="10"/>
      <c r="AD119" s="10"/>
      <c r="AE119" s="10"/>
      <c r="AF119" s="10"/>
      <c r="AG119" s="10">
        <f t="shared" si="0"/>
        <v>0</v>
      </c>
      <c r="AH119" s="10">
        <f t="shared" si="0"/>
        <v>0</v>
      </c>
      <c r="AI119" s="10">
        <f t="shared" si="0"/>
        <v>0</v>
      </c>
      <c r="AJ119" s="10">
        <f t="shared" si="0"/>
        <v>0</v>
      </c>
      <c r="AK119" s="10">
        <f t="shared" si="0"/>
        <v>0</v>
      </c>
      <c r="AL119" s="10">
        <f t="shared" si="0"/>
        <v>0</v>
      </c>
      <c r="AM119" s="10">
        <f t="shared" si="0"/>
        <v>0</v>
      </c>
      <c r="AN119" s="10">
        <f t="shared" si="0"/>
        <v>0</v>
      </c>
      <c r="AO119" s="10">
        <f t="shared" si="0"/>
        <v>0</v>
      </c>
      <c r="AP119" s="10">
        <f t="shared" si="0"/>
        <v>0</v>
      </c>
      <c r="AQ119" s="10">
        <f t="shared" si="0"/>
        <v>0</v>
      </c>
      <c r="AR119" s="10">
        <f t="shared" si="0"/>
        <v>0</v>
      </c>
      <c r="AS119" s="10">
        <f t="shared" si="0"/>
        <v>0</v>
      </c>
      <c r="AT119" s="10">
        <f t="shared" si="0"/>
        <v>0</v>
      </c>
      <c r="AU119" s="10">
        <f t="shared" si="0"/>
        <v>0</v>
      </c>
      <c r="AV119" s="10">
        <f t="shared" si="0"/>
        <v>0</v>
      </c>
      <c r="AW119" s="10">
        <f t="shared" si="0"/>
        <v>0</v>
      </c>
      <c r="AX119" s="10">
        <f t="shared" si="0"/>
        <v>0</v>
      </c>
      <c r="AY119" s="10">
        <f t="shared" si="0"/>
        <v>0</v>
      </c>
      <c r="AZ119" s="10">
        <f t="shared" si="0"/>
        <v>0</v>
      </c>
      <c r="BA119" s="10">
        <f t="shared" si="0"/>
        <v>0</v>
      </c>
      <c r="BB119" s="10">
        <f t="shared" si="0"/>
        <v>0</v>
      </c>
      <c r="BC119" s="10">
        <f t="shared" si="0"/>
        <v>0</v>
      </c>
      <c r="BD119" s="10">
        <f t="shared" si="0"/>
        <v>0</v>
      </c>
      <c r="BE119" s="10">
        <f t="shared" si="0"/>
        <v>0</v>
      </c>
      <c r="BF119" s="10">
        <f t="shared" si="0"/>
        <v>0</v>
      </c>
      <c r="BG119" s="10">
        <f t="shared" si="0"/>
        <v>0</v>
      </c>
      <c r="BH119" s="10">
        <f t="shared" si="0"/>
        <v>0</v>
      </c>
      <c r="BI119" s="10">
        <f t="shared" si="0"/>
        <v>0</v>
      </c>
      <c r="BJ119" s="10">
        <f t="shared" si="0"/>
        <v>0</v>
      </c>
      <c r="BK119" s="10">
        <f t="shared" si="0"/>
        <v>0</v>
      </c>
      <c r="BL119" s="10">
        <f t="shared" si="0"/>
        <v>0</v>
      </c>
      <c r="BM119" s="10">
        <f t="shared" si="0"/>
        <v>0</v>
      </c>
    </row>
    <row r="120" spans="1:74" x14ac:dyDescent="0.25">
      <c r="A120" s="9" t="s">
        <v>113</v>
      </c>
      <c r="B120" s="10">
        <f>IFERROR(INDEX(B$3:B$117,MATCH($A$120,$A$3:$A$117,0),1),0)</f>
        <v>0</v>
      </c>
      <c r="C120" s="10">
        <f t="shared" ref="C120:BM120" si="1">IFERROR(INDEX(C$3:C$117,MATCH($A$120,$A$3:$A$117,0),1),0)</f>
        <v>0</v>
      </c>
      <c r="D120" s="10">
        <f t="shared" si="1"/>
        <v>0</v>
      </c>
      <c r="E120" s="10">
        <f t="shared" si="1"/>
        <v>0</v>
      </c>
      <c r="F120" s="10">
        <f t="shared" si="1"/>
        <v>0</v>
      </c>
      <c r="G120" s="10">
        <f t="shared" si="1"/>
        <v>0</v>
      </c>
      <c r="H120" s="10">
        <f t="shared" si="1"/>
        <v>0</v>
      </c>
      <c r="I120" s="10">
        <f t="shared" si="1"/>
        <v>0</v>
      </c>
      <c r="J120" s="10">
        <f t="shared" si="1"/>
        <v>0</v>
      </c>
      <c r="K120" s="10">
        <f t="shared" si="1"/>
        <v>0</v>
      </c>
      <c r="L120" s="10">
        <f t="shared" si="1"/>
        <v>0</v>
      </c>
      <c r="M120" s="10">
        <f t="shared" si="1"/>
        <v>0</v>
      </c>
      <c r="N120" s="10">
        <f t="shared" si="1"/>
        <v>0</v>
      </c>
      <c r="O120" s="10">
        <f t="shared" si="1"/>
        <v>0</v>
      </c>
      <c r="P120" s="10">
        <f t="shared" si="1"/>
        <v>0</v>
      </c>
      <c r="Q120" s="10"/>
      <c r="R120" s="10">
        <f t="shared" si="1"/>
        <v>0</v>
      </c>
      <c r="S120" s="10">
        <f t="shared" si="1"/>
        <v>0</v>
      </c>
      <c r="T120" s="10">
        <f t="shared" si="1"/>
        <v>0</v>
      </c>
      <c r="U120" s="10">
        <f t="shared" si="1"/>
        <v>0</v>
      </c>
      <c r="V120" s="10">
        <f t="shared" si="1"/>
        <v>0</v>
      </c>
      <c r="W120" s="10">
        <f t="shared" si="1"/>
        <v>0</v>
      </c>
      <c r="X120" s="10">
        <f t="shared" si="1"/>
        <v>0</v>
      </c>
      <c r="Y120" s="10">
        <f t="shared" si="1"/>
        <v>0</v>
      </c>
      <c r="Z120" s="10">
        <f t="shared" si="1"/>
        <v>0</v>
      </c>
      <c r="AA120" s="10">
        <f t="shared" si="1"/>
        <v>0</v>
      </c>
      <c r="AB120" s="10">
        <f t="shared" si="1"/>
        <v>0</v>
      </c>
      <c r="AC120" s="10"/>
      <c r="AD120" s="10"/>
      <c r="AE120" s="10"/>
      <c r="AF120" s="10"/>
      <c r="AG120" s="10">
        <f t="shared" si="1"/>
        <v>0</v>
      </c>
      <c r="AH120" s="10">
        <f t="shared" si="1"/>
        <v>0</v>
      </c>
      <c r="AI120" s="10">
        <f t="shared" si="1"/>
        <v>0</v>
      </c>
      <c r="AJ120" s="10">
        <f t="shared" si="1"/>
        <v>0</v>
      </c>
      <c r="AK120" s="10">
        <f t="shared" si="1"/>
        <v>0</v>
      </c>
      <c r="AL120" s="10">
        <f t="shared" si="1"/>
        <v>0</v>
      </c>
      <c r="AM120" s="10">
        <f t="shared" si="1"/>
        <v>0</v>
      </c>
      <c r="AN120" s="10">
        <f t="shared" si="1"/>
        <v>0</v>
      </c>
      <c r="AO120" s="10">
        <f t="shared" si="1"/>
        <v>0</v>
      </c>
      <c r="AP120" s="10">
        <f t="shared" si="1"/>
        <v>0</v>
      </c>
      <c r="AQ120" s="10">
        <f t="shared" si="1"/>
        <v>0</v>
      </c>
      <c r="AR120" s="10">
        <f t="shared" si="1"/>
        <v>0</v>
      </c>
      <c r="AS120" s="10">
        <f t="shared" si="1"/>
        <v>0</v>
      </c>
      <c r="AT120" s="10">
        <f t="shared" si="1"/>
        <v>0</v>
      </c>
      <c r="AU120" s="10">
        <f t="shared" si="1"/>
        <v>0</v>
      </c>
      <c r="AV120" s="10">
        <f t="shared" si="1"/>
        <v>0</v>
      </c>
      <c r="AW120" s="10">
        <f t="shared" si="1"/>
        <v>0</v>
      </c>
      <c r="AX120" s="10">
        <f t="shared" si="1"/>
        <v>0</v>
      </c>
      <c r="AY120" s="10">
        <f t="shared" si="1"/>
        <v>0</v>
      </c>
      <c r="AZ120" s="10">
        <f t="shared" si="1"/>
        <v>0</v>
      </c>
      <c r="BA120" s="10">
        <f t="shared" si="1"/>
        <v>0</v>
      </c>
      <c r="BB120" s="10">
        <f t="shared" si="1"/>
        <v>0</v>
      </c>
      <c r="BC120" s="10">
        <f t="shared" si="1"/>
        <v>0</v>
      </c>
      <c r="BD120" s="10">
        <f t="shared" si="1"/>
        <v>0</v>
      </c>
      <c r="BE120" s="10">
        <f t="shared" si="1"/>
        <v>0</v>
      </c>
      <c r="BF120" s="10">
        <f t="shared" si="1"/>
        <v>0</v>
      </c>
      <c r="BG120" s="10">
        <f t="shared" si="1"/>
        <v>0</v>
      </c>
      <c r="BH120" s="10">
        <f t="shared" si="1"/>
        <v>0</v>
      </c>
      <c r="BI120" s="10">
        <f t="shared" si="1"/>
        <v>0</v>
      </c>
      <c r="BJ120" s="10">
        <f t="shared" si="1"/>
        <v>0</v>
      </c>
      <c r="BK120" s="10">
        <f t="shared" si="1"/>
        <v>0</v>
      </c>
      <c r="BL120" s="10">
        <f t="shared" si="1"/>
        <v>0</v>
      </c>
      <c r="BM120" s="10">
        <f t="shared" si="1"/>
        <v>0</v>
      </c>
    </row>
    <row r="121" spans="1:74" x14ac:dyDescent="0.25">
      <c r="A121" s="9" t="s">
        <v>84</v>
      </c>
      <c r="B121" s="10">
        <f>IFERROR(INDEX(B$3:B$117,MATCH($A$121,$A$3:$A$117,0),1),0)</f>
        <v>0</v>
      </c>
      <c r="C121" s="10">
        <f t="shared" ref="C121:BM121" si="2">IFERROR(INDEX(C$3:C$117,MATCH($A$121,$A$3:$A$117,0),1),0)</f>
        <v>0</v>
      </c>
      <c r="D121" s="10">
        <f t="shared" si="2"/>
        <v>0</v>
      </c>
      <c r="E121" s="10">
        <f t="shared" si="2"/>
        <v>0</v>
      </c>
      <c r="F121" s="10">
        <f t="shared" si="2"/>
        <v>0</v>
      </c>
      <c r="G121" s="10">
        <f t="shared" si="2"/>
        <v>0</v>
      </c>
      <c r="H121" s="10">
        <f t="shared" si="2"/>
        <v>0</v>
      </c>
      <c r="I121" s="10">
        <f t="shared" si="2"/>
        <v>0</v>
      </c>
      <c r="J121" s="10">
        <f t="shared" si="2"/>
        <v>0</v>
      </c>
      <c r="K121" s="10">
        <f t="shared" si="2"/>
        <v>0</v>
      </c>
      <c r="L121" s="10">
        <f t="shared" si="2"/>
        <v>98037.84</v>
      </c>
      <c r="M121" s="10">
        <f t="shared" si="2"/>
        <v>98038</v>
      </c>
      <c r="N121" s="10">
        <f t="shared" si="2"/>
        <v>108225</v>
      </c>
      <c r="O121" s="10">
        <f t="shared" si="2"/>
        <v>108225</v>
      </c>
      <c r="P121" s="10">
        <f t="shared" si="2"/>
        <v>215989.58</v>
      </c>
      <c r="Q121" s="10"/>
      <c r="R121" s="10">
        <f t="shared" si="2"/>
        <v>300785</v>
      </c>
      <c r="S121" s="10">
        <f t="shared" si="2"/>
        <v>368605</v>
      </c>
      <c r="T121" s="10">
        <f t="shared" si="2"/>
        <v>444224.79</v>
      </c>
      <c r="U121" s="10">
        <f t="shared" si="2"/>
        <v>563545</v>
      </c>
      <c r="V121" s="10">
        <f t="shared" si="2"/>
        <v>656990</v>
      </c>
      <c r="W121" s="10">
        <f t="shared" si="2"/>
        <v>673232</v>
      </c>
      <c r="X121" s="10">
        <f t="shared" si="2"/>
        <v>647530.72</v>
      </c>
      <c r="Y121" s="10">
        <f t="shared" si="2"/>
        <v>589456</v>
      </c>
      <c r="Z121" s="10">
        <f t="shared" si="2"/>
        <v>545356</v>
      </c>
      <c r="AA121" s="10">
        <f t="shared" si="2"/>
        <v>524021</v>
      </c>
      <c r="AB121" s="10">
        <f t="shared" si="2"/>
        <v>0</v>
      </c>
      <c r="AC121" s="10"/>
      <c r="AD121" s="10"/>
      <c r="AE121" s="10"/>
      <c r="AF121" s="10"/>
      <c r="AG121" s="10">
        <f t="shared" si="2"/>
        <v>0</v>
      </c>
      <c r="AH121" s="10">
        <f t="shared" si="2"/>
        <v>0</v>
      </c>
      <c r="AI121" s="10">
        <f t="shared" si="2"/>
        <v>0</v>
      </c>
      <c r="AJ121" s="10">
        <f t="shared" si="2"/>
        <v>0</v>
      </c>
      <c r="AK121" s="10">
        <f t="shared" si="2"/>
        <v>0</v>
      </c>
      <c r="AL121" s="10">
        <f t="shared" si="2"/>
        <v>0</v>
      </c>
      <c r="AM121" s="10">
        <f t="shared" si="2"/>
        <v>0</v>
      </c>
      <c r="AN121" s="10">
        <f t="shared" si="2"/>
        <v>0</v>
      </c>
      <c r="AO121" s="10">
        <f t="shared" si="2"/>
        <v>0</v>
      </c>
      <c r="AP121" s="10">
        <f t="shared" si="2"/>
        <v>0</v>
      </c>
      <c r="AQ121" s="10">
        <f t="shared" si="2"/>
        <v>0</v>
      </c>
      <c r="AR121" s="10">
        <f t="shared" si="2"/>
        <v>0</v>
      </c>
      <c r="AS121" s="10">
        <f t="shared" si="2"/>
        <v>0</v>
      </c>
      <c r="AT121" s="10">
        <f t="shared" si="2"/>
        <v>0</v>
      </c>
      <c r="AU121" s="10">
        <f t="shared" si="2"/>
        <v>0</v>
      </c>
      <c r="AV121" s="10">
        <f t="shared" si="2"/>
        <v>0</v>
      </c>
      <c r="AW121" s="10">
        <f t="shared" si="2"/>
        <v>0</v>
      </c>
      <c r="AX121" s="10">
        <f t="shared" si="2"/>
        <v>0</v>
      </c>
      <c r="AY121" s="10">
        <f t="shared" si="2"/>
        <v>0</v>
      </c>
      <c r="AZ121" s="10">
        <f t="shared" si="2"/>
        <v>0</v>
      </c>
      <c r="BA121" s="10">
        <f t="shared" si="2"/>
        <v>0</v>
      </c>
      <c r="BB121" s="10">
        <f t="shared" si="2"/>
        <v>0</v>
      </c>
      <c r="BC121" s="10">
        <f t="shared" si="2"/>
        <v>0</v>
      </c>
      <c r="BD121" s="10">
        <f t="shared" si="2"/>
        <v>0</v>
      </c>
      <c r="BE121" s="10">
        <f t="shared" si="2"/>
        <v>0</v>
      </c>
      <c r="BF121" s="10">
        <f t="shared" si="2"/>
        <v>0</v>
      </c>
      <c r="BG121" s="10">
        <f t="shared" si="2"/>
        <v>0</v>
      </c>
      <c r="BH121" s="10">
        <f t="shared" si="2"/>
        <v>0</v>
      </c>
      <c r="BI121" s="10">
        <f t="shared" si="2"/>
        <v>0</v>
      </c>
      <c r="BJ121" s="10">
        <f t="shared" si="2"/>
        <v>0</v>
      </c>
      <c r="BK121" s="10">
        <f t="shared" si="2"/>
        <v>0</v>
      </c>
      <c r="BL121" s="10">
        <f t="shared" si="2"/>
        <v>0</v>
      </c>
      <c r="BM121" s="10">
        <f t="shared" si="2"/>
        <v>0</v>
      </c>
    </row>
    <row r="122" spans="1:74" x14ac:dyDescent="0.25">
      <c r="A122" s="9" t="s">
        <v>90</v>
      </c>
      <c r="B122" s="10">
        <f>IFERROR(INDEX(B$3:B$117,MATCH($A$122,$A3:$A$117,0),1),0)</f>
        <v>0</v>
      </c>
      <c r="C122" s="10">
        <f>IFERROR(INDEX(C$3:C$117,MATCH($A$122,$A3:$A$117,0),1),0)</f>
        <v>0</v>
      </c>
      <c r="D122" s="10">
        <f>IFERROR(INDEX(D$3:D$117,MATCH($A$122,$A3:$A$117,0),1),0)</f>
        <v>0</v>
      </c>
      <c r="E122" s="10">
        <f>IFERROR(INDEX(E$3:E$117,MATCH($A$122,$A3:$A$117,0),1),0)</f>
        <v>0</v>
      </c>
      <c r="F122" s="10">
        <f>IFERROR(INDEX(F$3:F$117,MATCH($A$122,$A3:$A$117,0),1),0)</f>
        <v>0</v>
      </c>
      <c r="G122" s="10">
        <f>IFERROR(INDEX(G$3:G$117,MATCH($A$122,$A3:$A$117,0),1),0)</f>
        <v>0</v>
      </c>
      <c r="H122" s="10">
        <f>IFERROR(INDEX(H$3:H$117,MATCH($A$122,$A3:$A$117,0),1),0)</f>
        <v>0</v>
      </c>
      <c r="I122" s="10">
        <f>IFERROR(INDEX(I$3:I$117,MATCH($A$122,$A3:$A$117,0),1),0)</f>
        <v>0</v>
      </c>
      <c r="J122" s="10">
        <f>IFERROR(INDEX(J$3:J$117,MATCH($A$122,$A3:$A$117,0),1),0)</f>
        <v>0</v>
      </c>
      <c r="K122" s="10">
        <f>IFERROR(INDEX(K$3:K$117,MATCH($A$122,$A3:$A$117,0),1),0)</f>
        <v>0</v>
      </c>
      <c r="L122" s="10">
        <f>IFERROR(INDEX(L$3:L$117,MATCH($A$122,$A3:$A$117,0),1),0)</f>
        <v>131730.03</v>
      </c>
      <c r="M122" s="10">
        <f>IFERROR(INDEX(M$3:M$117,MATCH($A$122,$A3:$A$117,0),1),0)</f>
        <v>156240</v>
      </c>
      <c r="N122" s="10">
        <f>IFERROR(INDEX(N$3:N$117,MATCH($A$122,$A3:$A$117,0),1),0)</f>
        <v>220562</v>
      </c>
      <c r="O122" s="10">
        <f>IFERROR(INDEX(O$3:O$117,MATCH($A$122,$A3:$A$117,0),1),0)</f>
        <v>297618</v>
      </c>
      <c r="P122" s="10">
        <f>IFERROR(INDEX(P$3:P$117,MATCH($A$122,$A3:$A$117,0),1),0)</f>
        <v>324674.39</v>
      </c>
      <c r="Q122" s="10"/>
      <c r="R122" s="10">
        <f>IFERROR(INDEX(R$3:R$117,MATCH($A$122,$A3:$A$117,0),1),0)</f>
        <v>396852</v>
      </c>
      <c r="S122" s="10">
        <f>IFERROR(INDEX(S$3:S$117,MATCH($A$122,$A3:$A$117,0),1),0)</f>
        <v>473708</v>
      </c>
      <c r="T122" s="10">
        <f>IFERROR(INDEX(T$3:T$117,MATCH($A$122,$A3:$A$117,0),1),0)</f>
        <v>540663.97</v>
      </c>
      <c r="U122" s="10">
        <f>IFERROR(INDEX(U$3:U$117,MATCH($A$122,$A3:$A$117,0),1),0)</f>
        <v>613920</v>
      </c>
      <c r="V122" s="10">
        <f>IFERROR(INDEX(V$3:V$117,MATCH($A$122,$A3:$A$117,0),1),0)</f>
        <v>697636</v>
      </c>
      <c r="W122" s="10">
        <f>IFERROR(INDEX(W$3:W$117,MATCH($A$122,$A3:$A$117,0),1),0)</f>
        <v>610791</v>
      </c>
      <c r="X122" s="10">
        <f>IFERROR(INDEX(X$3:X$117,MATCH($A$122,$A3:$A$117,0),1),0)</f>
        <v>767497.45</v>
      </c>
      <c r="Y122" s="10">
        <f>IFERROR(INDEX(Y$3:Y$117,MATCH($A$122,$A3:$A$117,0),1),0)</f>
        <v>584285</v>
      </c>
      <c r="Z122" s="10">
        <f>IFERROR(INDEX(Z$3:Z$117,MATCH($A$122,$A3:$A$117,0),1),0)</f>
        <v>759390</v>
      </c>
      <c r="AA122" s="10">
        <f>IFERROR(INDEX(AA$3:AA$117,MATCH($A$122,$A3:$A$117,0),1),0)</f>
        <v>911730</v>
      </c>
      <c r="AB122" s="10">
        <f>IFERROR(INDEX(AB$3:AB$117,MATCH($A$122,$A3:$A$117,0),1),0)</f>
        <v>0</v>
      </c>
      <c r="AC122" s="10"/>
      <c r="AD122" s="10"/>
      <c r="AE122" s="10"/>
      <c r="AF122" s="10"/>
      <c r="AG122" s="10">
        <f>IFERROR(INDEX(AG$3:AG$117,MATCH($A$122,$A3:$A$117,0),1),0)</f>
        <v>0</v>
      </c>
      <c r="AH122" s="10">
        <f>IFERROR(INDEX(AH$3:AH$117,MATCH($A$122,$A3:$A$117,0),1),0)</f>
        <v>0</v>
      </c>
      <c r="AI122" s="10">
        <f>IFERROR(INDEX(AI$3:AI$117,MATCH($A$122,$A3:$A$117,0),1),0)</f>
        <v>0</v>
      </c>
      <c r="AJ122" s="10">
        <f>IFERROR(INDEX(AJ$3:AJ$117,MATCH($A$122,$A3:$A$117,0),1),0)</f>
        <v>0</v>
      </c>
      <c r="AK122" s="10">
        <f>IFERROR(INDEX(AK$3:AK$117,MATCH($A$122,$A3:$A$117,0),1),0)</f>
        <v>0</v>
      </c>
      <c r="AL122" s="10">
        <f>IFERROR(INDEX(AL$3:AL$117,MATCH($A$122,$A3:$A$117,0),1),0)</f>
        <v>0</v>
      </c>
      <c r="AM122" s="10">
        <f>IFERROR(INDEX(AM$3:AM$117,MATCH($A$122,$A3:$A$117,0),1),0)</f>
        <v>0</v>
      </c>
      <c r="AN122" s="10">
        <f>IFERROR(INDEX(AN$3:AN$117,MATCH($A$122,$A3:$A$117,0),1),0)</f>
        <v>0</v>
      </c>
      <c r="AO122" s="10">
        <f>IFERROR(INDEX(AO$3:AO$117,MATCH($A$122,$A3:$A$117,0),1),0)</f>
        <v>0</v>
      </c>
      <c r="AP122" s="10">
        <f>IFERROR(INDEX(AP$3:AP$117,MATCH($A$122,$A3:$A$117,0),1),0)</f>
        <v>0</v>
      </c>
      <c r="AQ122" s="10">
        <f>IFERROR(INDEX(AQ$3:AQ$117,MATCH($A$122,$A3:$A$117,0),1),0)</f>
        <v>0</v>
      </c>
      <c r="AR122" s="10">
        <f>IFERROR(INDEX(AR$3:AR$117,MATCH($A$122,$A3:$A$117,0),1),0)</f>
        <v>0</v>
      </c>
      <c r="AS122" s="10">
        <f>IFERROR(INDEX(AS$3:AS$117,MATCH($A$122,$A3:$A$117,0),1),0)</f>
        <v>0</v>
      </c>
      <c r="AT122" s="10">
        <f>IFERROR(INDEX(AT$3:AT$117,MATCH($A$122,$A3:$A$117,0),1),0)</f>
        <v>0</v>
      </c>
      <c r="AU122" s="10">
        <f>IFERROR(INDEX(AU$3:AU$117,MATCH($A$122,$A3:$A$117,0),1),0)</f>
        <v>0</v>
      </c>
      <c r="AV122" s="10">
        <f>IFERROR(INDEX(AV$3:AV$117,MATCH($A$122,$A3:$A$117,0),1),0)</f>
        <v>0</v>
      </c>
      <c r="AW122" s="10">
        <f>IFERROR(INDEX(AW$3:AW$117,MATCH($A$122,$A3:$A$117,0),1),0)</f>
        <v>0</v>
      </c>
      <c r="AX122" s="10">
        <f>IFERROR(INDEX(AX$3:AX$117,MATCH($A$122,$A3:$A$117,0),1),0)</f>
        <v>0</v>
      </c>
      <c r="AY122" s="10">
        <f>IFERROR(INDEX(AY$3:AY$117,MATCH($A$122,$A3:$A$117,0),1),0)</f>
        <v>0</v>
      </c>
      <c r="AZ122" s="10">
        <f>IFERROR(INDEX(AZ$3:AZ$117,MATCH($A$122,$A3:$A$117,0),1),0)</f>
        <v>0</v>
      </c>
      <c r="BA122" s="10">
        <f>IFERROR(INDEX(BA$3:BA$117,MATCH($A$122,$A3:$A$117,0),1),0)</f>
        <v>0</v>
      </c>
      <c r="BB122" s="10">
        <f>IFERROR(INDEX(BB$3:BB$117,MATCH($A$122,$A3:$A$117,0),1),0)</f>
        <v>0</v>
      </c>
      <c r="BC122" s="10">
        <f>IFERROR(INDEX(BC$3:BC$117,MATCH($A$122,$A3:$A$117,0),1),0)</f>
        <v>0</v>
      </c>
      <c r="BD122" s="10">
        <f>IFERROR(INDEX(BD$3:BD$117,MATCH($A$122,$A3:$A$117,0),1),0)</f>
        <v>0</v>
      </c>
      <c r="BE122" s="10">
        <f>IFERROR(INDEX(BE$3:BE$117,MATCH($A$122,$A3:$A$117,0),1),0)</f>
        <v>0</v>
      </c>
      <c r="BF122" s="10">
        <f>IFERROR(INDEX(BF$3:BF$117,MATCH($A$122,$A3:$A$117,0),1),0)</f>
        <v>0</v>
      </c>
      <c r="BG122" s="10">
        <f>IFERROR(INDEX(BG$3:BG$117,MATCH($A$122,$A3:$A$117,0),1),0)</f>
        <v>0</v>
      </c>
      <c r="BH122" s="10">
        <f>IFERROR(INDEX(BH$3:BH$117,MATCH($A$122,$A3:$A$117,0),1),0)</f>
        <v>0</v>
      </c>
      <c r="BI122" s="10">
        <f>IFERROR(INDEX(BI$3:BI$117,MATCH($A$122,$A3:$A$117,0),1),0)</f>
        <v>0</v>
      </c>
      <c r="BJ122" s="10">
        <f>IFERROR(INDEX(BJ$3:BJ$117,MATCH($A$122,$A3:$A$117,0),1),0)</f>
        <v>0</v>
      </c>
      <c r="BK122" s="10">
        <f>IFERROR(INDEX(BK$3:BK$117,MATCH($A$122,$A3:$A$117,0),1),0)</f>
        <v>0</v>
      </c>
      <c r="BL122" s="10">
        <f>IFERROR(INDEX(BL$3:BL$117,MATCH($A$122,$A3:$A$117,0),1),0)</f>
        <v>0</v>
      </c>
      <c r="BM122" s="10">
        <f>IFERROR(INDEX(BM$3:BM$117,MATCH($A$122,$A3:$A$117,0),1),0)</f>
        <v>0</v>
      </c>
    </row>
    <row r="123" spans="1:74" s="8" customFormat="1" x14ac:dyDescent="0.25">
      <c r="A123" s="11" t="s">
        <v>114</v>
      </c>
      <c r="B123" s="8">
        <f>B119+B120+B121</f>
        <v>0</v>
      </c>
      <c r="C123" s="8">
        <f t="shared" ref="C123:BD123" si="3">C119+C120+C121</f>
        <v>0</v>
      </c>
      <c r="D123" s="8">
        <f t="shared" si="3"/>
        <v>0</v>
      </c>
      <c r="E123" s="8">
        <f t="shared" si="3"/>
        <v>0</v>
      </c>
      <c r="F123" s="8">
        <f t="shared" si="3"/>
        <v>0</v>
      </c>
      <c r="G123" s="8">
        <f t="shared" si="3"/>
        <v>0</v>
      </c>
      <c r="H123" s="8">
        <f t="shared" si="3"/>
        <v>0</v>
      </c>
      <c r="I123" s="8">
        <f t="shared" si="3"/>
        <v>0</v>
      </c>
      <c r="J123" s="8">
        <f t="shared" si="3"/>
        <v>0</v>
      </c>
      <c r="K123" s="8">
        <f t="shared" si="3"/>
        <v>0</v>
      </c>
      <c r="L123" s="8">
        <f t="shared" si="3"/>
        <v>98037.84</v>
      </c>
      <c r="M123" s="8">
        <f t="shared" si="3"/>
        <v>198038</v>
      </c>
      <c r="N123" s="8">
        <f t="shared" si="3"/>
        <v>438225</v>
      </c>
      <c r="O123" s="8">
        <f t="shared" si="3"/>
        <v>108225</v>
      </c>
      <c r="P123" s="8">
        <f t="shared" si="3"/>
        <v>475989.57999999996</v>
      </c>
      <c r="R123" s="8">
        <f t="shared" si="3"/>
        <v>700785</v>
      </c>
      <c r="S123" s="8">
        <f t="shared" si="3"/>
        <v>948605</v>
      </c>
      <c r="T123" s="8">
        <f t="shared" si="3"/>
        <v>904224.79</v>
      </c>
      <c r="U123" s="8">
        <f t="shared" si="3"/>
        <v>953545</v>
      </c>
      <c r="V123" s="8">
        <f t="shared" si="3"/>
        <v>1026990</v>
      </c>
      <c r="W123" s="8">
        <f t="shared" si="3"/>
        <v>1303232</v>
      </c>
      <c r="X123" s="8">
        <f t="shared" si="3"/>
        <v>887530.72</v>
      </c>
      <c r="Y123" s="8">
        <f t="shared" si="3"/>
        <v>1233174</v>
      </c>
      <c r="Z123" s="8">
        <f t="shared" si="3"/>
        <v>989073</v>
      </c>
      <c r="AA123" s="8">
        <f t="shared" si="3"/>
        <v>1077739</v>
      </c>
      <c r="AB123" s="8">
        <f t="shared" si="3"/>
        <v>0</v>
      </c>
      <c r="AG123" s="8">
        <f t="shared" si="3"/>
        <v>0</v>
      </c>
      <c r="AH123" s="8">
        <f t="shared" si="3"/>
        <v>0</v>
      </c>
      <c r="AI123" s="8">
        <f t="shared" si="3"/>
        <v>0</v>
      </c>
      <c r="AJ123" s="8">
        <f t="shared" si="3"/>
        <v>0</v>
      </c>
      <c r="AK123" s="8">
        <f t="shared" si="3"/>
        <v>0</v>
      </c>
      <c r="AL123" s="8">
        <f t="shared" si="3"/>
        <v>0</v>
      </c>
      <c r="AM123" s="8">
        <f t="shared" si="3"/>
        <v>0</v>
      </c>
      <c r="AN123" s="8">
        <f t="shared" si="3"/>
        <v>0</v>
      </c>
      <c r="AO123" s="8">
        <f t="shared" si="3"/>
        <v>0</v>
      </c>
      <c r="AP123" s="8">
        <f t="shared" si="3"/>
        <v>0</v>
      </c>
      <c r="AQ123" s="8">
        <f t="shared" si="3"/>
        <v>0</v>
      </c>
      <c r="AR123" s="8">
        <f t="shared" si="3"/>
        <v>0</v>
      </c>
      <c r="AS123" s="8">
        <f t="shared" si="3"/>
        <v>0</v>
      </c>
      <c r="AT123" s="8">
        <f t="shared" si="3"/>
        <v>0</v>
      </c>
      <c r="AU123" s="8">
        <f t="shared" si="3"/>
        <v>0</v>
      </c>
      <c r="AV123" s="8">
        <f t="shared" si="3"/>
        <v>0</v>
      </c>
      <c r="AW123" s="8">
        <f t="shared" si="3"/>
        <v>0</v>
      </c>
      <c r="AX123" s="8">
        <f t="shared" si="3"/>
        <v>0</v>
      </c>
      <c r="AY123" s="8">
        <f t="shared" si="3"/>
        <v>0</v>
      </c>
      <c r="AZ123" s="8">
        <f t="shared" si="3"/>
        <v>0</v>
      </c>
      <c r="BA123" s="8">
        <f t="shared" si="3"/>
        <v>0</v>
      </c>
      <c r="BB123" s="8">
        <f t="shared" si="3"/>
        <v>0</v>
      </c>
      <c r="BC123" s="8">
        <f t="shared" si="3"/>
        <v>0</v>
      </c>
      <c r="BD123" s="8">
        <f t="shared" si="3"/>
        <v>0</v>
      </c>
      <c r="BE123" s="8">
        <f t="shared" ref="BE123:BM123" si="4">+BE42+BE46+BE49</f>
        <v>0</v>
      </c>
      <c r="BF123" s="8">
        <f t="shared" si="4"/>
        <v>0</v>
      </c>
      <c r="BG123" s="8">
        <f t="shared" si="4"/>
        <v>0</v>
      </c>
      <c r="BH123" s="8">
        <f t="shared" si="4"/>
        <v>0</v>
      </c>
      <c r="BI123" s="8">
        <f t="shared" si="4"/>
        <v>0</v>
      </c>
      <c r="BJ123" s="8">
        <f t="shared" si="4"/>
        <v>0</v>
      </c>
      <c r="BK123" s="8">
        <f t="shared" si="4"/>
        <v>0</v>
      </c>
      <c r="BL123" s="8">
        <f t="shared" si="4"/>
        <v>0</v>
      </c>
      <c r="BM123" s="8">
        <f t="shared" si="4"/>
        <v>0</v>
      </c>
    </row>
    <row r="124" spans="1:74" s="8" customFormat="1" x14ac:dyDescent="0.25">
      <c r="A124" s="11" t="s">
        <v>115</v>
      </c>
      <c r="B124" s="8">
        <f>B122</f>
        <v>0</v>
      </c>
      <c r="C124" s="8">
        <f t="shared" ref="C124:BM124" si="5">C122</f>
        <v>0</v>
      </c>
      <c r="D124" s="8">
        <f t="shared" si="5"/>
        <v>0</v>
      </c>
      <c r="E124" s="8">
        <f t="shared" si="5"/>
        <v>0</v>
      </c>
      <c r="F124" s="8">
        <f t="shared" si="5"/>
        <v>0</v>
      </c>
      <c r="G124" s="8">
        <f t="shared" si="5"/>
        <v>0</v>
      </c>
      <c r="H124" s="8">
        <f t="shared" si="5"/>
        <v>0</v>
      </c>
      <c r="I124" s="8">
        <f t="shared" si="5"/>
        <v>0</v>
      </c>
      <c r="J124" s="8">
        <f t="shared" si="5"/>
        <v>0</v>
      </c>
      <c r="K124" s="8">
        <f t="shared" si="5"/>
        <v>0</v>
      </c>
      <c r="L124" s="8">
        <f t="shared" si="5"/>
        <v>131730.03</v>
      </c>
      <c r="M124" s="8">
        <f t="shared" si="5"/>
        <v>156240</v>
      </c>
      <c r="N124" s="8">
        <f t="shared" si="5"/>
        <v>220562</v>
      </c>
      <c r="O124" s="8">
        <f t="shared" si="5"/>
        <v>297618</v>
      </c>
      <c r="P124" s="8">
        <f t="shared" si="5"/>
        <v>324674.39</v>
      </c>
      <c r="R124" s="8">
        <f t="shared" si="5"/>
        <v>396852</v>
      </c>
      <c r="S124" s="8">
        <f t="shared" si="5"/>
        <v>473708</v>
      </c>
      <c r="T124" s="8">
        <f t="shared" si="5"/>
        <v>540663.97</v>
      </c>
      <c r="U124" s="8">
        <f t="shared" si="5"/>
        <v>613920</v>
      </c>
      <c r="V124" s="8">
        <f t="shared" si="5"/>
        <v>697636</v>
      </c>
      <c r="W124" s="8">
        <f t="shared" si="5"/>
        <v>610791</v>
      </c>
      <c r="X124" s="8">
        <f t="shared" si="5"/>
        <v>767497.45</v>
      </c>
      <c r="Y124" s="8">
        <f t="shared" si="5"/>
        <v>584285</v>
      </c>
      <c r="Z124" s="8">
        <f t="shared" si="5"/>
        <v>759390</v>
      </c>
      <c r="AA124" s="8">
        <f t="shared" si="5"/>
        <v>911730</v>
      </c>
      <c r="AB124" s="8">
        <f t="shared" si="5"/>
        <v>0</v>
      </c>
      <c r="AG124" s="8">
        <f t="shared" si="5"/>
        <v>0</v>
      </c>
      <c r="AH124" s="8">
        <f t="shared" si="5"/>
        <v>0</v>
      </c>
      <c r="AI124" s="8">
        <f t="shared" si="5"/>
        <v>0</v>
      </c>
      <c r="AJ124" s="8">
        <f t="shared" si="5"/>
        <v>0</v>
      </c>
      <c r="AK124" s="8">
        <f t="shared" si="5"/>
        <v>0</v>
      </c>
      <c r="AL124" s="8">
        <f t="shared" si="5"/>
        <v>0</v>
      </c>
      <c r="AM124" s="8">
        <f t="shared" si="5"/>
        <v>0</v>
      </c>
      <c r="AN124" s="8">
        <f t="shared" si="5"/>
        <v>0</v>
      </c>
      <c r="AO124" s="8">
        <f t="shared" si="5"/>
        <v>0</v>
      </c>
      <c r="AP124" s="8">
        <f t="shared" si="5"/>
        <v>0</v>
      </c>
      <c r="AQ124" s="8">
        <f t="shared" si="5"/>
        <v>0</v>
      </c>
      <c r="AR124" s="8">
        <f t="shared" si="5"/>
        <v>0</v>
      </c>
      <c r="AS124" s="8">
        <f t="shared" si="5"/>
        <v>0</v>
      </c>
      <c r="AT124" s="8">
        <f t="shared" si="5"/>
        <v>0</v>
      </c>
      <c r="AU124" s="8">
        <f t="shared" si="5"/>
        <v>0</v>
      </c>
      <c r="AV124" s="8">
        <f t="shared" si="5"/>
        <v>0</v>
      </c>
      <c r="AW124" s="8">
        <f t="shared" si="5"/>
        <v>0</v>
      </c>
      <c r="AX124" s="8">
        <f t="shared" si="5"/>
        <v>0</v>
      </c>
      <c r="AY124" s="8">
        <f t="shared" si="5"/>
        <v>0</v>
      </c>
      <c r="AZ124" s="8">
        <f t="shared" si="5"/>
        <v>0</v>
      </c>
      <c r="BA124" s="8">
        <f t="shared" si="5"/>
        <v>0</v>
      </c>
      <c r="BB124" s="8">
        <f t="shared" si="5"/>
        <v>0</v>
      </c>
      <c r="BC124" s="8">
        <f t="shared" si="5"/>
        <v>0</v>
      </c>
      <c r="BD124" s="8">
        <f t="shared" si="5"/>
        <v>0</v>
      </c>
      <c r="BE124" s="8">
        <f t="shared" si="5"/>
        <v>0</v>
      </c>
      <c r="BF124" s="8">
        <f t="shared" si="5"/>
        <v>0</v>
      </c>
      <c r="BG124" s="8">
        <f t="shared" si="5"/>
        <v>0</v>
      </c>
      <c r="BH124" s="8">
        <f t="shared" si="5"/>
        <v>0</v>
      </c>
      <c r="BI124" s="8">
        <f t="shared" si="5"/>
        <v>0</v>
      </c>
      <c r="BJ124" s="8">
        <f t="shared" si="5"/>
        <v>0</v>
      </c>
      <c r="BK124" s="8">
        <f t="shared" si="5"/>
        <v>0</v>
      </c>
      <c r="BL124" s="8">
        <f t="shared" si="5"/>
        <v>0</v>
      </c>
      <c r="BM124" s="8">
        <f t="shared" si="5"/>
        <v>0</v>
      </c>
    </row>
    <row r="125" spans="1:74" s="12" customFormat="1" x14ac:dyDescent="0.25">
      <c r="A125" s="11" t="s">
        <v>116</v>
      </c>
      <c r="B125" s="12">
        <f>SUM(B123:B124)</f>
        <v>0</v>
      </c>
      <c r="C125" s="12">
        <f t="shared" ref="C125:BM125" si="6">SUM(C123:C124)</f>
        <v>0</v>
      </c>
      <c r="D125" s="12">
        <f t="shared" si="6"/>
        <v>0</v>
      </c>
      <c r="E125" s="12">
        <f t="shared" si="6"/>
        <v>0</v>
      </c>
      <c r="F125" s="12">
        <f t="shared" si="6"/>
        <v>0</v>
      </c>
      <c r="G125" s="12">
        <f t="shared" si="6"/>
        <v>0</v>
      </c>
      <c r="H125" s="12">
        <f t="shared" si="6"/>
        <v>0</v>
      </c>
      <c r="I125" s="12">
        <f t="shared" si="6"/>
        <v>0</v>
      </c>
      <c r="J125" s="12">
        <f t="shared" si="6"/>
        <v>0</v>
      </c>
      <c r="K125" s="12">
        <f t="shared" si="6"/>
        <v>0</v>
      </c>
      <c r="L125" s="12">
        <f t="shared" si="6"/>
        <v>229767.87</v>
      </c>
      <c r="M125" s="12">
        <f t="shared" si="6"/>
        <v>354278</v>
      </c>
      <c r="N125" s="12">
        <f t="shared" si="6"/>
        <v>658787</v>
      </c>
      <c r="O125" s="12">
        <f t="shared" si="6"/>
        <v>405843</v>
      </c>
      <c r="P125" s="12">
        <f t="shared" si="6"/>
        <v>800663.97</v>
      </c>
      <c r="R125" s="12">
        <f t="shared" si="6"/>
        <v>1097637</v>
      </c>
      <c r="S125" s="12">
        <f t="shared" si="6"/>
        <v>1422313</v>
      </c>
      <c r="T125" s="12">
        <f t="shared" si="6"/>
        <v>1444888.76</v>
      </c>
      <c r="U125" s="12">
        <f t="shared" si="6"/>
        <v>1567465</v>
      </c>
      <c r="V125" s="12">
        <f t="shared" si="6"/>
        <v>1724626</v>
      </c>
      <c r="W125" s="12">
        <f t="shared" si="6"/>
        <v>1914023</v>
      </c>
      <c r="X125" s="12">
        <f t="shared" si="6"/>
        <v>1655028.17</v>
      </c>
      <c r="Y125" s="12">
        <f t="shared" si="6"/>
        <v>1817459</v>
      </c>
      <c r="Z125" s="12">
        <f t="shared" si="6"/>
        <v>1748463</v>
      </c>
      <c r="AA125" s="12">
        <f t="shared" si="6"/>
        <v>1989469</v>
      </c>
      <c r="AB125" s="12">
        <f t="shared" si="6"/>
        <v>0</v>
      </c>
      <c r="AG125" s="12">
        <f t="shared" si="6"/>
        <v>0</v>
      </c>
      <c r="AH125" s="12">
        <f t="shared" si="6"/>
        <v>0</v>
      </c>
      <c r="AI125" s="12">
        <f t="shared" si="6"/>
        <v>0</v>
      </c>
      <c r="AJ125" s="12">
        <f t="shared" si="6"/>
        <v>0</v>
      </c>
      <c r="AK125" s="12">
        <f t="shared" si="6"/>
        <v>0</v>
      </c>
      <c r="AL125" s="12">
        <f t="shared" si="6"/>
        <v>0</v>
      </c>
      <c r="AM125" s="12">
        <f t="shared" si="6"/>
        <v>0</v>
      </c>
      <c r="AN125" s="12">
        <f t="shared" si="6"/>
        <v>0</v>
      </c>
      <c r="AO125" s="12">
        <f t="shared" si="6"/>
        <v>0</v>
      </c>
      <c r="AP125" s="12">
        <f t="shared" si="6"/>
        <v>0</v>
      </c>
      <c r="AQ125" s="12">
        <f t="shared" si="6"/>
        <v>0</v>
      </c>
      <c r="AR125" s="12">
        <f t="shared" si="6"/>
        <v>0</v>
      </c>
      <c r="AS125" s="12">
        <f t="shared" si="6"/>
        <v>0</v>
      </c>
      <c r="AT125" s="12">
        <f t="shared" si="6"/>
        <v>0</v>
      </c>
      <c r="AU125" s="12">
        <f t="shared" si="6"/>
        <v>0</v>
      </c>
      <c r="AV125" s="12">
        <f t="shared" si="6"/>
        <v>0</v>
      </c>
      <c r="AW125" s="12">
        <f t="shared" si="6"/>
        <v>0</v>
      </c>
      <c r="AX125" s="12">
        <f t="shared" si="6"/>
        <v>0</v>
      </c>
      <c r="AY125" s="12">
        <f t="shared" si="6"/>
        <v>0</v>
      </c>
      <c r="AZ125" s="12">
        <f t="shared" si="6"/>
        <v>0</v>
      </c>
      <c r="BA125" s="12">
        <f t="shared" si="6"/>
        <v>0</v>
      </c>
      <c r="BB125" s="12">
        <f t="shared" si="6"/>
        <v>0</v>
      </c>
      <c r="BC125" s="12">
        <f t="shared" si="6"/>
        <v>0</v>
      </c>
      <c r="BD125" s="12">
        <f t="shared" si="6"/>
        <v>0</v>
      </c>
      <c r="BE125" s="12">
        <f t="shared" si="6"/>
        <v>0</v>
      </c>
      <c r="BF125" s="12">
        <f t="shared" si="6"/>
        <v>0</v>
      </c>
      <c r="BG125" s="12">
        <f t="shared" si="6"/>
        <v>0</v>
      </c>
      <c r="BH125" s="12">
        <f t="shared" si="6"/>
        <v>0</v>
      </c>
      <c r="BI125" s="12">
        <f t="shared" si="6"/>
        <v>0</v>
      </c>
      <c r="BJ125" s="12">
        <f t="shared" si="6"/>
        <v>0</v>
      </c>
      <c r="BK125" s="12">
        <f t="shared" si="6"/>
        <v>0</v>
      </c>
      <c r="BL125" s="12">
        <f t="shared" si="6"/>
        <v>0</v>
      </c>
      <c r="BM125" s="12">
        <f t="shared" si="6"/>
        <v>0</v>
      </c>
    </row>
    <row r="126" spans="1:74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1:74" x14ac:dyDescent="0.25">
      <c r="A127" s="13" t="s">
        <v>117</v>
      </c>
    </row>
    <row r="128" spans="1:74" s="6" customFormat="1" ht="15.05" x14ac:dyDescent="0.3">
      <c r="A128" s="242" t="s">
        <v>31</v>
      </c>
      <c r="B128" s="242" t="s">
        <v>308</v>
      </c>
      <c r="C128" s="242" t="s">
        <v>32</v>
      </c>
      <c r="D128" s="242" t="s">
        <v>118</v>
      </c>
      <c r="E128" s="242" t="s">
        <v>34</v>
      </c>
      <c r="F128" s="242" t="s">
        <v>35</v>
      </c>
      <c r="G128" s="242" t="s">
        <v>36</v>
      </c>
      <c r="H128" s="242" t="s">
        <v>119</v>
      </c>
      <c r="I128" s="242" t="s">
        <v>38</v>
      </c>
      <c r="J128" s="242" t="s">
        <v>39</v>
      </c>
      <c r="K128" s="242" t="s">
        <v>40</v>
      </c>
      <c r="L128" s="242" t="s">
        <v>120</v>
      </c>
      <c r="M128" s="242" t="s">
        <v>42</v>
      </c>
      <c r="N128" s="242" t="s">
        <v>43</v>
      </c>
      <c r="O128" s="242" t="s">
        <v>44</v>
      </c>
      <c r="P128" s="242" t="s">
        <v>121</v>
      </c>
      <c r="Q128" s="242" t="s">
        <v>46</v>
      </c>
      <c r="R128" s="242" t="s">
        <v>47</v>
      </c>
      <c r="S128" s="242" t="s">
        <v>48</v>
      </c>
      <c r="T128" s="242" t="s">
        <v>122</v>
      </c>
      <c r="U128" s="242" t="s">
        <v>50</v>
      </c>
      <c r="V128" s="242" t="s">
        <v>51</v>
      </c>
      <c r="W128" s="242" t="s">
        <v>52</v>
      </c>
      <c r="X128" s="242" t="s">
        <v>123</v>
      </c>
      <c r="Y128" s="242" t="s">
        <v>54</v>
      </c>
      <c r="Z128" s="242" t="s">
        <v>55</v>
      </c>
      <c r="AA128" s="242" t="s">
        <v>56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</row>
    <row r="129" spans="1:74" ht="15.05" x14ac:dyDescent="0.3">
      <c r="A129" s="242" t="s">
        <v>124</v>
      </c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</row>
    <row r="130" spans="1:74" ht="15.05" x14ac:dyDescent="0.3">
      <c r="A130" s="242" t="s">
        <v>125</v>
      </c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</row>
    <row r="131" spans="1:74" ht="15.05" x14ac:dyDescent="0.3">
      <c r="A131" s="242" t="s">
        <v>126</v>
      </c>
      <c r="B131" s="242">
        <v>2029718</v>
      </c>
      <c r="C131" s="242">
        <v>1832533</v>
      </c>
      <c r="D131" s="242">
        <v>1617341.88</v>
      </c>
      <c r="E131" s="242">
        <v>1664216</v>
      </c>
      <c r="F131" s="242">
        <v>1616456</v>
      </c>
      <c r="G131" s="242">
        <v>1442349</v>
      </c>
      <c r="H131" s="242">
        <v>1288875.6299999999</v>
      </c>
      <c r="I131" s="242">
        <v>1158892</v>
      </c>
      <c r="J131" s="242">
        <v>1492708</v>
      </c>
      <c r="K131" s="242">
        <v>1287782</v>
      </c>
      <c r="L131" s="242">
        <v>1221740.6200000001</v>
      </c>
      <c r="M131" s="242">
        <v>1222123</v>
      </c>
      <c r="N131" s="242">
        <v>1370028</v>
      </c>
      <c r="O131" s="242">
        <v>1285404</v>
      </c>
      <c r="P131" s="242">
        <v>1234404.19</v>
      </c>
      <c r="Q131" s="242">
        <v>1135360</v>
      </c>
      <c r="R131" s="242">
        <v>1645087</v>
      </c>
      <c r="S131" s="242">
        <v>1319363</v>
      </c>
      <c r="T131" s="242">
        <v>1312289.43</v>
      </c>
      <c r="U131" s="242">
        <v>1237156</v>
      </c>
      <c r="V131" s="242">
        <v>1332996</v>
      </c>
      <c r="W131" s="242">
        <v>1321547</v>
      </c>
      <c r="X131" s="242">
        <v>1304572.93</v>
      </c>
      <c r="Y131" s="242">
        <v>1455903</v>
      </c>
      <c r="Z131" s="242">
        <v>1438920</v>
      </c>
      <c r="AA131" s="242">
        <v>1488115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</row>
    <row r="132" spans="1:74" ht="15.05" x14ac:dyDescent="0.3">
      <c r="A132" s="242" t="s">
        <v>127</v>
      </c>
      <c r="B132" s="242">
        <v>2029718</v>
      </c>
      <c r="C132" s="242">
        <v>1832533</v>
      </c>
      <c r="D132" s="242">
        <v>1617341.88</v>
      </c>
      <c r="E132" s="242">
        <v>1664216</v>
      </c>
      <c r="F132" s="242">
        <v>1616456</v>
      </c>
      <c r="G132" s="242">
        <v>1442349</v>
      </c>
      <c r="H132" s="242">
        <v>1288875.6299999999</v>
      </c>
      <c r="I132" s="242">
        <v>1158892</v>
      </c>
      <c r="J132" s="242">
        <v>1492708</v>
      </c>
      <c r="K132" s="242">
        <v>1287782</v>
      </c>
      <c r="L132" s="242">
        <v>1221740.6200000001</v>
      </c>
      <c r="M132" s="242">
        <v>1222123</v>
      </c>
      <c r="N132" s="242">
        <v>1370028</v>
      </c>
      <c r="O132" s="242">
        <v>1285404</v>
      </c>
      <c r="P132" s="242">
        <v>1234404.19</v>
      </c>
      <c r="Q132" s="242">
        <v>1135360</v>
      </c>
      <c r="R132" s="242">
        <v>1645087</v>
      </c>
      <c r="S132" s="242">
        <v>1319363</v>
      </c>
      <c r="T132" s="242">
        <v>1312289.43</v>
      </c>
      <c r="U132" s="242">
        <v>1237156</v>
      </c>
      <c r="V132" s="242">
        <v>1332996</v>
      </c>
      <c r="W132" s="242">
        <v>1321547</v>
      </c>
      <c r="X132" s="242">
        <v>1304572.93</v>
      </c>
      <c r="Y132" s="242">
        <v>1455903</v>
      </c>
      <c r="Z132" s="242">
        <v>1438920</v>
      </c>
      <c r="AA132" s="242">
        <v>1488115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</row>
    <row r="133" spans="1:74" ht="15.05" x14ac:dyDescent="0.3">
      <c r="A133" s="242" t="s">
        <v>128</v>
      </c>
      <c r="B133" s="242">
        <v>1252</v>
      </c>
      <c r="C133" s="242">
        <v>776</v>
      </c>
      <c r="D133" s="242">
        <v>653.41999999999996</v>
      </c>
      <c r="E133" s="242">
        <v>176</v>
      </c>
      <c r="F133" s="242">
        <v>100</v>
      </c>
      <c r="G133" s="242">
        <v>0</v>
      </c>
      <c r="H133" s="242">
        <v>65.25</v>
      </c>
      <c r="I133" s="242">
        <v>0</v>
      </c>
      <c r="J133" s="242">
        <v>96</v>
      </c>
      <c r="K133" s="242">
        <v>0</v>
      </c>
      <c r="L133" s="242">
        <v>71.180000000000007</v>
      </c>
      <c r="M133" s="242">
        <v>0</v>
      </c>
      <c r="N133" s="242">
        <v>180</v>
      </c>
      <c r="O133" s="242">
        <v>0</v>
      </c>
      <c r="P133" s="242">
        <v>274.20999999999998</v>
      </c>
      <c r="Q133" s="242">
        <v>0</v>
      </c>
      <c r="R133" s="242">
        <v>298</v>
      </c>
      <c r="S133" s="242">
        <v>0</v>
      </c>
      <c r="T133" s="242">
        <v>363.31</v>
      </c>
      <c r="U133" s="242">
        <v>0</v>
      </c>
      <c r="V133" s="242">
        <v>396</v>
      </c>
      <c r="W133" s="242">
        <v>0</v>
      </c>
      <c r="X133" s="242">
        <v>471.21</v>
      </c>
      <c r="Y133" s="242">
        <v>1</v>
      </c>
      <c r="Z133" s="242">
        <v>455</v>
      </c>
      <c r="AA133" s="242">
        <v>0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</row>
    <row r="134" spans="1:74" ht="15.05" x14ac:dyDescent="0.3">
      <c r="A134" s="242" t="s">
        <v>321</v>
      </c>
      <c r="B134" s="242">
        <v>1252</v>
      </c>
      <c r="C134" s="242">
        <v>776</v>
      </c>
      <c r="D134" s="242">
        <v>653.41999999999996</v>
      </c>
      <c r="E134" s="242">
        <v>176</v>
      </c>
      <c r="F134" s="242">
        <v>100</v>
      </c>
      <c r="G134" s="242">
        <v>0</v>
      </c>
      <c r="H134" s="242">
        <v>65.25</v>
      </c>
      <c r="I134" s="242">
        <v>0</v>
      </c>
      <c r="J134" s="242">
        <v>96</v>
      </c>
      <c r="K134" s="242">
        <v>0</v>
      </c>
      <c r="L134" s="242">
        <v>71.180000000000007</v>
      </c>
      <c r="M134" s="242">
        <v>0</v>
      </c>
      <c r="N134" s="242">
        <v>180</v>
      </c>
      <c r="O134" s="242">
        <v>0</v>
      </c>
      <c r="P134" s="242">
        <v>274.20999999999998</v>
      </c>
      <c r="Q134" s="242">
        <v>0</v>
      </c>
      <c r="R134" s="242">
        <v>298</v>
      </c>
      <c r="S134" s="242">
        <v>0</v>
      </c>
      <c r="T134" s="242">
        <v>363.31</v>
      </c>
      <c r="U134" s="242">
        <v>0</v>
      </c>
      <c r="V134" s="242">
        <v>396</v>
      </c>
      <c r="W134" s="242">
        <v>0</v>
      </c>
      <c r="X134" s="242">
        <v>471.21</v>
      </c>
      <c r="Y134" s="242">
        <v>1</v>
      </c>
      <c r="Z134" s="242">
        <v>455</v>
      </c>
      <c r="AA134" s="242">
        <v>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</row>
    <row r="135" spans="1:74" ht="15.05" x14ac:dyDescent="0.3">
      <c r="A135" s="242" t="s">
        <v>129</v>
      </c>
      <c r="B135" s="242">
        <v>10533</v>
      </c>
      <c r="C135" s="242">
        <v>7972</v>
      </c>
      <c r="D135" s="242">
        <v>-2462.48</v>
      </c>
      <c r="E135" s="242">
        <v>11578</v>
      </c>
      <c r="F135" s="242">
        <v>3709</v>
      </c>
      <c r="G135" s="242">
        <v>5484</v>
      </c>
      <c r="H135" s="242">
        <v>15827.4</v>
      </c>
      <c r="I135" s="242">
        <v>2431</v>
      </c>
      <c r="J135" s="242">
        <v>2726</v>
      </c>
      <c r="K135" s="242">
        <v>1362</v>
      </c>
      <c r="L135" s="242">
        <v>755.6</v>
      </c>
      <c r="M135" s="242">
        <v>1142</v>
      </c>
      <c r="N135" s="242">
        <v>3894</v>
      </c>
      <c r="O135" s="242">
        <v>2625</v>
      </c>
      <c r="P135" s="242">
        <v>3768.64</v>
      </c>
      <c r="Q135" s="242">
        <v>2697</v>
      </c>
      <c r="R135" s="242">
        <v>2895</v>
      </c>
      <c r="S135" s="242">
        <v>3566</v>
      </c>
      <c r="T135" s="242">
        <v>2103.87</v>
      </c>
      <c r="U135" s="242">
        <v>3318</v>
      </c>
      <c r="V135" s="242">
        <v>2195</v>
      </c>
      <c r="W135" s="242">
        <v>3855</v>
      </c>
      <c r="X135" s="242">
        <v>16315.56</v>
      </c>
      <c r="Y135" s="242">
        <v>2319</v>
      </c>
      <c r="Z135" s="242">
        <v>8419</v>
      </c>
      <c r="AA135" s="242">
        <v>3534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</row>
    <row r="136" spans="1:74" ht="15.05" x14ac:dyDescent="0.3">
      <c r="A136" s="242" t="s">
        <v>130</v>
      </c>
      <c r="B136" s="242">
        <v>2041503</v>
      </c>
      <c r="C136" s="242">
        <v>1841281</v>
      </c>
      <c r="D136" s="242">
        <v>1615532.81</v>
      </c>
      <c r="E136" s="242">
        <v>1675970</v>
      </c>
      <c r="F136" s="242">
        <v>1620265</v>
      </c>
      <c r="G136" s="242">
        <v>1447833</v>
      </c>
      <c r="H136" s="242">
        <v>1304768.27</v>
      </c>
      <c r="I136" s="242">
        <v>1161323</v>
      </c>
      <c r="J136" s="242">
        <v>1495530</v>
      </c>
      <c r="K136" s="242">
        <v>1289144</v>
      </c>
      <c r="L136" s="242">
        <v>1222567.3899999999</v>
      </c>
      <c r="M136" s="242">
        <v>1223265</v>
      </c>
      <c r="N136" s="242">
        <v>1374102</v>
      </c>
      <c r="O136" s="242">
        <v>1288029</v>
      </c>
      <c r="P136" s="242">
        <v>1238447.04</v>
      </c>
      <c r="Q136" s="242">
        <v>1138057</v>
      </c>
      <c r="R136" s="242">
        <v>1648280</v>
      </c>
      <c r="S136" s="242">
        <v>1322929</v>
      </c>
      <c r="T136" s="242">
        <v>1314756.6000000001</v>
      </c>
      <c r="U136" s="242">
        <v>1240474</v>
      </c>
      <c r="V136" s="242">
        <v>1335587</v>
      </c>
      <c r="W136" s="242">
        <v>1325402</v>
      </c>
      <c r="X136" s="242">
        <v>1321359.7</v>
      </c>
      <c r="Y136" s="242">
        <v>1458223</v>
      </c>
      <c r="Z136" s="242">
        <v>1447794</v>
      </c>
      <c r="AA136" s="242">
        <v>1491649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</row>
    <row r="137" spans="1:74" ht="15.05" x14ac:dyDescent="0.3">
      <c r="A137" s="242" t="s">
        <v>131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</row>
    <row r="138" spans="1:74" ht="15.05" x14ac:dyDescent="0.3">
      <c r="A138" s="242" t="s">
        <v>132</v>
      </c>
      <c r="B138" s="242">
        <v>1563650</v>
      </c>
      <c r="C138" s="242">
        <v>1452000</v>
      </c>
      <c r="D138" s="242">
        <v>1259613.47</v>
      </c>
      <c r="E138" s="242">
        <v>1338895</v>
      </c>
      <c r="F138" s="242">
        <v>1325320</v>
      </c>
      <c r="G138" s="242">
        <v>1229962</v>
      </c>
      <c r="H138" s="242">
        <v>1054652.69</v>
      </c>
      <c r="I138" s="242">
        <v>925853</v>
      </c>
      <c r="J138" s="242">
        <v>1174809</v>
      </c>
      <c r="K138" s="242">
        <v>1065565</v>
      </c>
      <c r="L138" s="242">
        <v>1003611.1</v>
      </c>
      <c r="M138" s="242">
        <v>981008</v>
      </c>
      <c r="N138" s="242">
        <v>1075930</v>
      </c>
      <c r="O138" s="242">
        <v>1033055</v>
      </c>
      <c r="P138" s="242">
        <v>1024381.07</v>
      </c>
      <c r="Q138" s="242">
        <v>931360</v>
      </c>
      <c r="R138" s="242">
        <v>1326761</v>
      </c>
      <c r="S138" s="242">
        <v>1060453</v>
      </c>
      <c r="T138" s="242">
        <v>1141729.6599999999</v>
      </c>
      <c r="U138" s="242">
        <v>1074348</v>
      </c>
      <c r="V138" s="242">
        <v>1119279</v>
      </c>
      <c r="W138" s="242">
        <v>1095892</v>
      </c>
      <c r="X138" s="242">
        <v>981917.01</v>
      </c>
      <c r="Y138" s="242">
        <v>1107592</v>
      </c>
      <c r="Z138" s="242">
        <v>1110018</v>
      </c>
      <c r="AA138" s="242">
        <v>1135127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</row>
    <row r="139" spans="1:74" ht="15.05" x14ac:dyDescent="0.3">
      <c r="A139" s="242" t="s">
        <v>133</v>
      </c>
      <c r="B139" s="242">
        <v>1563650</v>
      </c>
      <c r="C139" s="242">
        <v>1452000</v>
      </c>
      <c r="D139" s="242">
        <v>1259613.47</v>
      </c>
      <c r="E139" s="242">
        <v>1338895</v>
      </c>
      <c r="F139" s="242">
        <v>1325320</v>
      </c>
      <c r="G139" s="242">
        <v>1229962</v>
      </c>
      <c r="H139" s="242">
        <v>1054652.69</v>
      </c>
      <c r="I139" s="242">
        <v>925853</v>
      </c>
      <c r="J139" s="242">
        <v>1174809</v>
      </c>
      <c r="K139" s="242">
        <v>1065565</v>
      </c>
      <c r="L139" s="242">
        <v>1003611.1</v>
      </c>
      <c r="M139" s="242">
        <v>981008</v>
      </c>
      <c r="N139" s="242">
        <v>1075930</v>
      </c>
      <c r="O139" s="242">
        <v>1033055</v>
      </c>
      <c r="P139" s="242">
        <v>1024381.07</v>
      </c>
      <c r="Q139" s="242">
        <v>931360</v>
      </c>
      <c r="R139" s="242">
        <v>1326761</v>
      </c>
      <c r="S139" s="242">
        <v>1060453</v>
      </c>
      <c r="T139" s="242">
        <v>1141729.6599999999</v>
      </c>
      <c r="U139" s="242">
        <v>1074348</v>
      </c>
      <c r="V139" s="242">
        <v>1119279</v>
      </c>
      <c r="W139" s="242">
        <v>1095892</v>
      </c>
      <c r="X139" s="242">
        <v>981917.01</v>
      </c>
      <c r="Y139" s="242">
        <v>1107592</v>
      </c>
      <c r="Z139" s="242">
        <v>1110018</v>
      </c>
      <c r="AA139" s="242">
        <v>1135127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</row>
    <row r="140" spans="1:74" ht="15.05" x14ac:dyDescent="0.3">
      <c r="A140" s="242" t="s">
        <v>134</v>
      </c>
      <c r="B140" s="242">
        <v>158207</v>
      </c>
      <c r="C140" s="242">
        <v>119835</v>
      </c>
      <c r="D140" s="242">
        <v>134938.17000000001</v>
      </c>
      <c r="E140" s="242">
        <v>115137</v>
      </c>
      <c r="F140" s="242">
        <v>118551</v>
      </c>
      <c r="G140" s="242">
        <v>96552</v>
      </c>
      <c r="H140" s="242">
        <v>123472.88</v>
      </c>
      <c r="I140" s="242">
        <v>92425</v>
      </c>
      <c r="J140" s="242">
        <v>132847</v>
      </c>
      <c r="K140" s="242">
        <v>96623</v>
      </c>
      <c r="L140" s="242">
        <v>134882.23000000001</v>
      </c>
      <c r="M140" s="242">
        <v>103688</v>
      </c>
      <c r="N140" s="242">
        <v>114193</v>
      </c>
      <c r="O140" s="242">
        <v>105410</v>
      </c>
      <c r="P140" s="242">
        <v>129860.33</v>
      </c>
      <c r="Q140" s="242">
        <v>129377</v>
      </c>
      <c r="R140" s="242">
        <v>185331</v>
      </c>
      <c r="S140" s="242">
        <v>132041</v>
      </c>
      <c r="T140" s="242">
        <v>139112.85999999999</v>
      </c>
      <c r="U140" s="242">
        <v>134156</v>
      </c>
      <c r="V140" s="242">
        <v>207346</v>
      </c>
      <c r="W140" s="242">
        <v>173294</v>
      </c>
      <c r="X140" s="242">
        <v>200458.12</v>
      </c>
      <c r="Y140" s="242">
        <v>236290</v>
      </c>
      <c r="Z140" s="242">
        <v>213670</v>
      </c>
      <c r="AA140" s="242">
        <v>245748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</row>
    <row r="141" spans="1:74" ht="15.05" x14ac:dyDescent="0.3">
      <c r="A141" s="242" t="s">
        <v>135</v>
      </c>
      <c r="B141" s="242">
        <v>111456</v>
      </c>
      <c r="C141" s="242">
        <v>83390</v>
      </c>
      <c r="D141" s="242">
        <v>87162.73</v>
      </c>
      <c r="E141" s="242">
        <v>73445</v>
      </c>
      <c r="F141" s="242">
        <v>74626</v>
      </c>
      <c r="G141" s="242">
        <v>57749</v>
      </c>
      <c r="H141" s="242">
        <v>71262.98</v>
      </c>
      <c r="I141" s="242">
        <v>53747</v>
      </c>
      <c r="J141" s="242">
        <v>89271</v>
      </c>
      <c r="K141" s="242">
        <v>62741</v>
      </c>
      <c r="L141" s="242">
        <v>93824.33</v>
      </c>
      <c r="M141" s="242">
        <v>63821</v>
      </c>
      <c r="N141" s="242">
        <v>72893</v>
      </c>
      <c r="O141" s="242">
        <v>62412</v>
      </c>
      <c r="P141" s="242">
        <v>75746.52</v>
      </c>
      <c r="Q141" s="242">
        <v>91162</v>
      </c>
      <c r="R141" s="242">
        <v>144758</v>
      </c>
      <c r="S141" s="242">
        <v>95506</v>
      </c>
      <c r="T141" s="242">
        <v>101920.53</v>
      </c>
      <c r="U141" s="242">
        <v>102790</v>
      </c>
      <c r="V141" s="242">
        <v>168315</v>
      </c>
      <c r="W141" s="242">
        <v>141602</v>
      </c>
      <c r="X141" s="242">
        <v>135909.96</v>
      </c>
      <c r="Y141" s="242">
        <v>198614</v>
      </c>
      <c r="Z141" s="242">
        <v>175122</v>
      </c>
      <c r="AA141" s="242">
        <v>201756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</row>
    <row r="142" spans="1:74" ht="15.05" x14ac:dyDescent="0.3">
      <c r="A142" s="242" t="s">
        <v>136</v>
      </c>
      <c r="B142" s="242">
        <v>46751</v>
      </c>
      <c r="C142" s="242">
        <v>36445</v>
      </c>
      <c r="D142" s="242">
        <v>47775.43</v>
      </c>
      <c r="E142" s="242">
        <v>41692</v>
      </c>
      <c r="F142" s="242">
        <v>43925</v>
      </c>
      <c r="G142" s="242">
        <v>38803</v>
      </c>
      <c r="H142" s="242">
        <v>52209.9</v>
      </c>
      <c r="I142" s="242">
        <v>38678</v>
      </c>
      <c r="J142" s="242">
        <v>43576</v>
      </c>
      <c r="K142" s="242">
        <v>33882</v>
      </c>
      <c r="L142" s="242">
        <v>41057.89</v>
      </c>
      <c r="M142" s="242">
        <v>39867</v>
      </c>
      <c r="N142" s="242">
        <v>41300</v>
      </c>
      <c r="O142" s="242">
        <v>42998</v>
      </c>
      <c r="P142" s="242">
        <v>54113.81</v>
      </c>
      <c r="Q142" s="242">
        <v>38215</v>
      </c>
      <c r="R142" s="242">
        <v>40573</v>
      </c>
      <c r="S142" s="242">
        <v>36535</v>
      </c>
      <c r="T142" s="242">
        <v>37192.33</v>
      </c>
      <c r="U142" s="242">
        <v>31366</v>
      </c>
      <c r="V142" s="242">
        <v>39031</v>
      </c>
      <c r="W142" s="242">
        <v>31692</v>
      </c>
      <c r="X142" s="242">
        <v>64548.160000000003</v>
      </c>
      <c r="Y142" s="242">
        <v>37676</v>
      </c>
      <c r="Z142" s="242">
        <v>38548</v>
      </c>
      <c r="AA142" s="242">
        <v>43992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</row>
    <row r="143" spans="1:74" ht="15.05" x14ac:dyDescent="0.3">
      <c r="A143" s="242" t="s">
        <v>138</v>
      </c>
      <c r="B143" s="242">
        <v>1721857</v>
      </c>
      <c r="C143" s="242">
        <v>1571835</v>
      </c>
      <c r="D143" s="242">
        <v>1394551.63</v>
      </c>
      <c r="E143" s="242">
        <v>1454032</v>
      </c>
      <c r="F143" s="242">
        <v>1443871</v>
      </c>
      <c r="G143" s="242">
        <v>1326514</v>
      </c>
      <c r="H143" s="242">
        <v>1178125.57</v>
      </c>
      <c r="I143" s="242">
        <v>1018278</v>
      </c>
      <c r="J143" s="242">
        <v>1307656</v>
      </c>
      <c r="K143" s="242">
        <v>1162188</v>
      </c>
      <c r="L143" s="242">
        <v>1138493.32</v>
      </c>
      <c r="M143" s="242">
        <v>1084696</v>
      </c>
      <c r="N143" s="242">
        <v>1190123</v>
      </c>
      <c r="O143" s="242">
        <v>1138465</v>
      </c>
      <c r="P143" s="242">
        <v>1154241.3999999999</v>
      </c>
      <c r="Q143" s="242">
        <v>1060737</v>
      </c>
      <c r="R143" s="242">
        <v>1512092</v>
      </c>
      <c r="S143" s="242">
        <v>1192494</v>
      </c>
      <c r="T143" s="242">
        <v>1280842.51</v>
      </c>
      <c r="U143" s="242">
        <v>1208504</v>
      </c>
      <c r="V143" s="242">
        <v>1326625</v>
      </c>
      <c r="W143" s="242">
        <v>1269186</v>
      </c>
      <c r="X143" s="242">
        <v>1182375.1299999999</v>
      </c>
      <c r="Y143" s="242">
        <v>1343882</v>
      </c>
      <c r="Z143" s="242">
        <v>1323688</v>
      </c>
      <c r="AA143" s="242">
        <v>1380875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</row>
    <row r="144" spans="1:74" ht="15.05" x14ac:dyDescent="0.3">
      <c r="A144" s="242" t="s">
        <v>219</v>
      </c>
      <c r="B144" s="242">
        <v>986</v>
      </c>
      <c r="C144" s="242">
        <v>9488</v>
      </c>
      <c r="D144" s="242">
        <v>16615.3</v>
      </c>
      <c r="E144" s="242">
        <v>21036</v>
      </c>
      <c r="F144" s="242">
        <v>14636</v>
      </c>
      <c r="G144" s="242">
        <v>29958</v>
      </c>
      <c r="H144" s="242">
        <v>27855.759999999998</v>
      </c>
      <c r="I144" s="242">
        <v>8896</v>
      </c>
      <c r="J144" s="242">
        <v>8600</v>
      </c>
      <c r="K144" s="242">
        <v>13599</v>
      </c>
      <c r="L144" s="242">
        <v>10321.030000000001</v>
      </c>
      <c r="M144" s="242">
        <v>7850</v>
      </c>
      <c r="N144" s="242">
        <v>1398</v>
      </c>
      <c r="O144" s="242">
        <v>8384</v>
      </c>
      <c r="P144" s="242">
        <v>-19767.37</v>
      </c>
      <c r="Q144" s="242">
        <v>1249</v>
      </c>
      <c r="R144" s="242">
        <v>-4847</v>
      </c>
      <c r="S144" s="242">
        <v>-6408</v>
      </c>
      <c r="T144" s="242">
        <v>-11584.61</v>
      </c>
      <c r="U144" s="242">
        <v>-11575</v>
      </c>
      <c r="V144" s="242">
        <v>-55486</v>
      </c>
      <c r="W144" s="242">
        <v>-31310</v>
      </c>
      <c r="X144" s="242">
        <v>-42940.82</v>
      </c>
      <c r="Y144" s="242">
        <v>-18151</v>
      </c>
      <c r="Z144" s="242">
        <v>-39437</v>
      </c>
      <c r="AA144" s="242">
        <v>-43815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</row>
    <row r="145" spans="1:74" ht="15.05" x14ac:dyDescent="0.3">
      <c r="A145" s="242" t="s">
        <v>220</v>
      </c>
      <c r="B145" s="242">
        <v>0</v>
      </c>
      <c r="C145" s="242">
        <v>0</v>
      </c>
      <c r="D145" s="242">
        <v>0</v>
      </c>
      <c r="E145" s="242">
        <v>0</v>
      </c>
      <c r="F145" s="242">
        <v>0</v>
      </c>
      <c r="G145" s="242">
        <v>0</v>
      </c>
      <c r="H145" s="242">
        <v>0</v>
      </c>
      <c r="I145" s="242">
        <v>0</v>
      </c>
      <c r="J145" s="242">
        <v>0</v>
      </c>
      <c r="K145" s="242">
        <v>0</v>
      </c>
      <c r="L145" s="242">
        <v>0</v>
      </c>
      <c r="M145" s="242">
        <v>0</v>
      </c>
      <c r="N145" s="242">
        <v>0</v>
      </c>
      <c r="O145" s="242">
        <v>0</v>
      </c>
      <c r="P145" s="242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2">
        <v>0</v>
      </c>
      <c r="X145" s="242">
        <v>0</v>
      </c>
      <c r="Y145" s="242">
        <v>0</v>
      </c>
      <c r="Z145" s="242">
        <v>20528</v>
      </c>
      <c r="AA145" s="242">
        <v>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</row>
    <row r="146" spans="1:74" ht="15.05" x14ac:dyDescent="0.3">
      <c r="A146" s="242" t="s">
        <v>322</v>
      </c>
      <c r="B146" s="242">
        <v>0</v>
      </c>
      <c r="C146" s="242">
        <v>0</v>
      </c>
      <c r="D146" s="242">
        <v>0</v>
      </c>
      <c r="E146" s="242">
        <v>0</v>
      </c>
      <c r="F146" s="242">
        <v>0</v>
      </c>
      <c r="G146" s="242">
        <v>0</v>
      </c>
      <c r="H146" s="242">
        <v>0</v>
      </c>
      <c r="I146" s="242">
        <v>0</v>
      </c>
      <c r="J146" s="242">
        <v>0</v>
      </c>
      <c r="K146" s="242">
        <v>0</v>
      </c>
      <c r="L146" s="242">
        <v>0</v>
      </c>
      <c r="M146" s="242">
        <v>0</v>
      </c>
      <c r="N146" s="242">
        <v>0</v>
      </c>
      <c r="O146" s="242">
        <v>0</v>
      </c>
      <c r="P146" s="242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2">
        <v>0</v>
      </c>
      <c r="X146" s="242">
        <v>0</v>
      </c>
      <c r="Y146" s="242">
        <v>0</v>
      </c>
      <c r="Z146" s="242">
        <v>20528</v>
      </c>
      <c r="AA146" s="242">
        <v>0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</row>
    <row r="147" spans="1:74" ht="15.05" x14ac:dyDescent="0.3">
      <c r="A147" s="242" t="s">
        <v>139</v>
      </c>
      <c r="B147" s="242">
        <v>320632</v>
      </c>
      <c r="C147" s="242">
        <v>278934</v>
      </c>
      <c r="D147" s="242">
        <v>237596.48</v>
      </c>
      <c r="E147" s="242">
        <v>242974</v>
      </c>
      <c r="F147" s="242">
        <v>191030</v>
      </c>
      <c r="G147" s="242">
        <v>151277</v>
      </c>
      <c r="H147" s="242">
        <v>154498.46</v>
      </c>
      <c r="I147" s="242">
        <v>151941</v>
      </c>
      <c r="J147" s="242">
        <v>196474</v>
      </c>
      <c r="K147" s="242">
        <v>140555</v>
      </c>
      <c r="L147" s="242">
        <v>94395.1</v>
      </c>
      <c r="M147" s="242">
        <v>146419</v>
      </c>
      <c r="N147" s="242">
        <v>185377</v>
      </c>
      <c r="O147" s="242">
        <v>157948</v>
      </c>
      <c r="P147" s="242">
        <v>64438.27</v>
      </c>
      <c r="Q147" s="242">
        <v>78569</v>
      </c>
      <c r="R147" s="242">
        <v>131341</v>
      </c>
      <c r="S147" s="242">
        <v>124027</v>
      </c>
      <c r="T147" s="242">
        <v>22329.48</v>
      </c>
      <c r="U147" s="242">
        <v>20395</v>
      </c>
      <c r="V147" s="242">
        <v>-46524</v>
      </c>
      <c r="W147" s="242">
        <v>24906</v>
      </c>
      <c r="X147" s="242">
        <v>85784.76</v>
      </c>
      <c r="Y147" s="242">
        <v>96190</v>
      </c>
      <c r="Z147" s="242">
        <v>105197</v>
      </c>
      <c r="AA147" s="242">
        <v>66959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</row>
    <row r="148" spans="1:74" ht="15.05" x14ac:dyDescent="0.3">
      <c r="A148" s="242" t="s">
        <v>140</v>
      </c>
      <c r="B148" s="242">
        <v>485</v>
      </c>
      <c r="C148" s="242">
        <v>444</v>
      </c>
      <c r="D148" s="242">
        <v>464.06</v>
      </c>
      <c r="E148" s="242">
        <v>327</v>
      </c>
      <c r="F148" s="242">
        <v>469</v>
      </c>
      <c r="G148" s="242">
        <v>488</v>
      </c>
      <c r="H148" s="242">
        <v>508.02</v>
      </c>
      <c r="I148" s="242">
        <v>621</v>
      </c>
      <c r="J148" s="242">
        <v>644</v>
      </c>
      <c r="K148" s="242">
        <v>860</v>
      </c>
      <c r="L148" s="242">
        <v>1952.95</v>
      </c>
      <c r="M148" s="242">
        <v>2946</v>
      </c>
      <c r="N148" s="242">
        <v>3736</v>
      </c>
      <c r="O148" s="242">
        <v>5296</v>
      </c>
      <c r="P148" s="242">
        <v>6888.12</v>
      </c>
      <c r="Q148" s="242">
        <v>8118</v>
      </c>
      <c r="R148" s="242">
        <v>10160</v>
      </c>
      <c r="S148" s="242">
        <v>11699</v>
      </c>
      <c r="T148" s="242">
        <v>12966.19</v>
      </c>
      <c r="U148" s="242">
        <v>14371</v>
      </c>
      <c r="V148" s="242">
        <v>15976</v>
      </c>
      <c r="W148" s="242">
        <v>16134</v>
      </c>
      <c r="X148" s="242">
        <v>14519.5</v>
      </c>
      <c r="Y148" s="242">
        <v>15574</v>
      </c>
      <c r="Z148" s="242">
        <v>16250</v>
      </c>
      <c r="AA148" s="242">
        <v>18005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</row>
    <row r="149" spans="1:74" ht="15.05" x14ac:dyDescent="0.3">
      <c r="A149" s="242" t="s">
        <v>141</v>
      </c>
      <c r="B149" s="242">
        <v>64587</v>
      </c>
      <c r="C149" s="242">
        <v>56761</v>
      </c>
      <c r="D149" s="242">
        <v>44193.81</v>
      </c>
      <c r="E149" s="242">
        <v>50415</v>
      </c>
      <c r="F149" s="242">
        <v>38018</v>
      </c>
      <c r="G149" s="242">
        <v>46859</v>
      </c>
      <c r="H149" s="242">
        <v>21345.27</v>
      </c>
      <c r="I149" s="242">
        <v>23065</v>
      </c>
      <c r="J149" s="242">
        <v>31536</v>
      </c>
      <c r="K149" s="242">
        <v>18118</v>
      </c>
      <c r="L149" s="242">
        <v>8374.1</v>
      </c>
      <c r="M149" s="242">
        <v>20536</v>
      </c>
      <c r="N149" s="242">
        <v>32311</v>
      </c>
      <c r="O149" s="242">
        <v>-6546</v>
      </c>
      <c r="P149" s="242">
        <v>-26298.65</v>
      </c>
      <c r="Q149" s="242">
        <v>-2160</v>
      </c>
      <c r="R149" s="242">
        <v>-15569</v>
      </c>
      <c r="S149" s="242">
        <v>-1913</v>
      </c>
      <c r="T149" s="242">
        <v>-8232.77</v>
      </c>
      <c r="U149" s="242">
        <v>-17682</v>
      </c>
      <c r="V149" s="242">
        <v>-32129</v>
      </c>
      <c r="W149" s="242">
        <v>-24138</v>
      </c>
      <c r="X149" s="242">
        <v>-21877.93</v>
      </c>
      <c r="Y149" s="242">
        <v>11368</v>
      </c>
      <c r="Z149" s="242">
        <v>-1293</v>
      </c>
      <c r="AA149" s="242">
        <v>-13509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</row>
    <row r="150" spans="1:74" ht="15.05" x14ac:dyDescent="0.3">
      <c r="A150" s="242" t="s">
        <v>142</v>
      </c>
      <c r="B150" s="242">
        <v>255560</v>
      </c>
      <c r="C150" s="242">
        <v>221729</v>
      </c>
      <c r="D150" s="242">
        <v>192938.62</v>
      </c>
      <c r="E150" s="242">
        <v>192232</v>
      </c>
      <c r="F150" s="242">
        <v>152543</v>
      </c>
      <c r="G150" s="242">
        <v>103930</v>
      </c>
      <c r="H150" s="242">
        <v>132645.17000000001</v>
      </c>
      <c r="I150" s="242">
        <v>128255</v>
      </c>
      <c r="J150" s="242">
        <v>164294</v>
      </c>
      <c r="K150" s="242">
        <v>121577</v>
      </c>
      <c r="L150" s="242">
        <v>84068.04</v>
      </c>
      <c r="M150" s="242">
        <v>122937</v>
      </c>
      <c r="N150" s="242">
        <v>149330</v>
      </c>
      <c r="O150" s="242">
        <v>159198</v>
      </c>
      <c r="P150" s="242">
        <v>83848.81</v>
      </c>
      <c r="Q150" s="242">
        <v>72611</v>
      </c>
      <c r="R150" s="242">
        <v>136750</v>
      </c>
      <c r="S150" s="242">
        <v>114241</v>
      </c>
      <c r="T150" s="242">
        <v>17596.060000000001</v>
      </c>
      <c r="U150" s="242">
        <v>23706</v>
      </c>
      <c r="V150" s="242">
        <v>-30371</v>
      </c>
      <c r="W150" s="242">
        <v>32910</v>
      </c>
      <c r="X150" s="242">
        <v>93143.19</v>
      </c>
      <c r="Y150" s="242">
        <v>69248</v>
      </c>
      <c r="Z150" s="242">
        <v>90240</v>
      </c>
      <c r="AA150" s="242">
        <v>62463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</row>
    <row r="151" spans="1:74" ht="15.05" x14ac:dyDescent="0.3">
      <c r="A151" s="242" t="s">
        <v>143</v>
      </c>
      <c r="B151" s="242">
        <v>255560</v>
      </c>
      <c r="C151" s="242">
        <v>221729</v>
      </c>
      <c r="D151" s="242">
        <v>192938.62</v>
      </c>
      <c r="E151" s="242">
        <v>192232</v>
      </c>
      <c r="F151" s="242">
        <v>152543</v>
      </c>
      <c r="G151" s="242">
        <v>103930</v>
      </c>
      <c r="H151" s="242">
        <v>132645.17000000001</v>
      </c>
      <c r="I151" s="242">
        <v>128255</v>
      </c>
      <c r="J151" s="242">
        <v>164294</v>
      </c>
      <c r="K151" s="242">
        <v>121577</v>
      </c>
      <c r="L151" s="242">
        <v>84068.04</v>
      </c>
      <c r="M151" s="242">
        <v>122937</v>
      </c>
      <c r="N151" s="242">
        <v>149330</v>
      </c>
      <c r="O151" s="242">
        <v>159198</v>
      </c>
      <c r="P151" s="242">
        <v>83848.81</v>
      </c>
      <c r="Q151" s="242">
        <v>72611</v>
      </c>
      <c r="R151" s="242">
        <v>136750</v>
      </c>
      <c r="S151" s="242">
        <v>114241</v>
      </c>
      <c r="T151" s="242">
        <v>17596.060000000001</v>
      </c>
      <c r="U151" s="242">
        <v>23706</v>
      </c>
      <c r="V151" s="242">
        <v>-30371</v>
      </c>
      <c r="W151" s="242">
        <v>32910</v>
      </c>
      <c r="X151" s="242">
        <v>93143.19</v>
      </c>
      <c r="Y151" s="242">
        <v>69248</v>
      </c>
      <c r="Z151" s="242">
        <v>90240</v>
      </c>
      <c r="AA151" s="242">
        <v>62463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</row>
    <row r="152" spans="1:74" ht="15.05" x14ac:dyDescent="0.3">
      <c r="A152" s="242" t="s">
        <v>144</v>
      </c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</row>
    <row r="153" spans="1:74" ht="15.05" x14ac:dyDescent="0.3">
      <c r="A153" s="242" t="s">
        <v>145</v>
      </c>
      <c r="B153" s="242">
        <v>255560</v>
      </c>
      <c r="C153" s="242">
        <v>221729</v>
      </c>
      <c r="D153" s="242">
        <v>192938.62</v>
      </c>
      <c r="E153" s="242">
        <v>192232</v>
      </c>
      <c r="F153" s="242">
        <v>152543</v>
      </c>
      <c r="G153" s="242">
        <v>103930</v>
      </c>
      <c r="H153" s="242">
        <v>132645.17000000001</v>
      </c>
      <c r="I153" s="242">
        <v>128255</v>
      </c>
      <c r="J153" s="242">
        <v>164294</v>
      </c>
      <c r="K153" s="242">
        <v>121577</v>
      </c>
      <c r="L153" s="242">
        <v>84068.04</v>
      </c>
      <c r="M153" s="242">
        <v>122937</v>
      </c>
      <c r="N153" s="242">
        <v>149330</v>
      </c>
      <c r="O153" s="242">
        <v>159198</v>
      </c>
      <c r="P153" s="242">
        <v>83848.81</v>
      </c>
      <c r="Q153" s="242">
        <v>72611</v>
      </c>
      <c r="R153" s="242">
        <v>136750</v>
      </c>
      <c r="S153" s="242">
        <v>114241</v>
      </c>
      <c r="T153" s="242">
        <v>17596.060000000001</v>
      </c>
      <c r="U153" s="242">
        <v>23706</v>
      </c>
      <c r="V153" s="242">
        <v>-30371</v>
      </c>
      <c r="W153" s="242">
        <v>32910</v>
      </c>
      <c r="X153" s="242">
        <v>93143.19</v>
      </c>
      <c r="Y153" s="242">
        <v>69248</v>
      </c>
      <c r="Z153" s="242">
        <v>90240</v>
      </c>
      <c r="AA153" s="242">
        <v>62463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</row>
    <row r="154" spans="1:74" ht="15.05" x14ac:dyDescent="0.3">
      <c r="A154" s="242" t="s">
        <v>146</v>
      </c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</row>
    <row r="155" spans="1:74" ht="15.05" x14ac:dyDescent="0.3">
      <c r="A155" s="242" t="s">
        <v>147</v>
      </c>
      <c r="B155" s="242">
        <v>8407</v>
      </c>
      <c r="C155" s="242">
        <v>5041</v>
      </c>
      <c r="D155" s="242">
        <v>-20411.419999999998</v>
      </c>
      <c r="E155" s="242">
        <v>7466</v>
      </c>
      <c r="F155" s="242">
        <v>3029</v>
      </c>
      <c r="G155" s="242">
        <v>-9140</v>
      </c>
      <c r="H155" s="242">
        <v>-1768</v>
      </c>
      <c r="I155" s="242">
        <v>11748</v>
      </c>
      <c r="J155" s="242">
        <v>3389</v>
      </c>
      <c r="K155" s="242">
        <v>2158</v>
      </c>
      <c r="L155" s="242">
        <v>-12.89</v>
      </c>
      <c r="M155" s="242">
        <v>-2297</v>
      </c>
      <c r="N155" s="242">
        <v>8997</v>
      </c>
      <c r="O155" s="242">
        <v>-8902</v>
      </c>
      <c r="P155" s="242">
        <v>270.26</v>
      </c>
      <c r="Q155" s="242">
        <v>-1302</v>
      </c>
      <c r="R155" s="242">
        <v>-3278</v>
      </c>
      <c r="S155" s="242">
        <v>-3550</v>
      </c>
      <c r="T155" s="242">
        <v>1634.02</v>
      </c>
      <c r="U155" s="242">
        <v>-3932</v>
      </c>
      <c r="V155" s="242">
        <v>1742</v>
      </c>
      <c r="W155" s="242">
        <v>-22457</v>
      </c>
      <c r="X155" s="242">
        <v>-1439.52</v>
      </c>
      <c r="Y155" s="242">
        <v>-7910</v>
      </c>
      <c r="Z155" s="242">
        <v>157</v>
      </c>
      <c r="AA155" s="242">
        <v>-1039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</row>
    <row r="156" spans="1:74" ht="15.05" x14ac:dyDescent="0.3">
      <c r="A156" s="242" t="s">
        <v>148</v>
      </c>
      <c r="B156" s="242">
        <v>0</v>
      </c>
      <c r="C156" s="242">
        <v>0</v>
      </c>
      <c r="D156" s="242">
        <v>0</v>
      </c>
      <c r="E156" s="242">
        <v>0</v>
      </c>
      <c r="F156" s="242">
        <v>0</v>
      </c>
      <c r="G156" s="242">
        <v>0</v>
      </c>
      <c r="H156" s="242">
        <v>0</v>
      </c>
      <c r="I156" s="242">
        <v>0</v>
      </c>
      <c r="J156" s="242">
        <v>0</v>
      </c>
      <c r="K156" s="242">
        <v>0</v>
      </c>
      <c r="L156" s="242">
        <v>0</v>
      </c>
      <c r="M156" s="242">
        <v>0</v>
      </c>
      <c r="N156" s="242">
        <v>0</v>
      </c>
      <c r="O156" s="242">
        <v>0</v>
      </c>
      <c r="P156" s="242">
        <v>-17.62</v>
      </c>
      <c r="Q156" s="242">
        <v>0</v>
      </c>
      <c r="R156" s="242">
        <v>0</v>
      </c>
      <c r="S156" s="242">
        <v>0</v>
      </c>
      <c r="T156" s="242">
        <v>-217.64</v>
      </c>
      <c r="U156" s="242">
        <v>0</v>
      </c>
      <c r="V156" s="242">
        <v>0</v>
      </c>
      <c r="W156" s="242">
        <v>0</v>
      </c>
      <c r="X156" s="242">
        <v>-3.76</v>
      </c>
      <c r="Y156" s="242">
        <v>0</v>
      </c>
      <c r="Z156" s="242">
        <v>0</v>
      </c>
      <c r="AA156" s="242">
        <v>0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</row>
    <row r="157" spans="1:74" ht="15.05" x14ac:dyDescent="0.3">
      <c r="A157" s="242" t="s">
        <v>149</v>
      </c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</row>
    <row r="158" spans="1:74" ht="15.05" x14ac:dyDescent="0.3">
      <c r="A158" s="242" t="s">
        <v>150</v>
      </c>
      <c r="B158" s="242">
        <v>0</v>
      </c>
      <c r="C158" s="242">
        <v>0</v>
      </c>
      <c r="D158" s="242">
        <v>2018.36</v>
      </c>
      <c r="E158" s="242">
        <v>0</v>
      </c>
      <c r="F158" s="242">
        <v>0</v>
      </c>
      <c r="G158" s="242">
        <v>0</v>
      </c>
      <c r="H158" s="242">
        <v>0</v>
      </c>
      <c r="I158" s="242">
        <v>0</v>
      </c>
      <c r="J158" s="242">
        <v>0</v>
      </c>
      <c r="K158" s="242">
        <v>0</v>
      </c>
      <c r="L158" s="242">
        <v>0</v>
      </c>
      <c r="M158" s="242">
        <v>0</v>
      </c>
      <c r="N158" s="242">
        <v>0</v>
      </c>
      <c r="O158" s="242">
        <v>0</v>
      </c>
      <c r="P158" s="242">
        <v>88.09</v>
      </c>
      <c r="Q158" s="242">
        <v>0</v>
      </c>
      <c r="R158" s="242">
        <v>0</v>
      </c>
      <c r="S158" s="242">
        <v>0</v>
      </c>
      <c r="T158" s="242">
        <v>1088.17</v>
      </c>
      <c r="U158" s="242">
        <v>0</v>
      </c>
      <c r="V158" s="242">
        <v>0</v>
      </c>
      <c r="W158" s="242">
        <v>0</v>
      </c>
      <c r="X158" s="242">
        <v>18.79</v>
      </c>
      <c r="Y158" s="242">
        <v>0</v>
      </c>
      <c r="Z158" s="242">
        <v>0</v>
      </c>
      <c r="AA158" s="242">
        <v>0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</row>
    <row r="159" spans="1:74" ht="15.05" x14ac:dyDescent="0.3">
      <c r="A159" s="242" t="s">
        <v>151</v>
      </c>
      <c r="B159" s="242">
        <v>0</v>
      </c>
      <c r="C159" s="242">
        <v>0</v>
      </c>
      <c r="D159" s="242">
        <v>-403.67</v>
      </c>
      <c r="E159" s="242">
        <v>0</v>
      </c>
      <c r="F159" s="242">
        <v>0</v>
      </c>
      <c r="G159" s="242">
        <v>0</v>
      </c>
      <c r="H159" s="242">
        <v>0</v>
      </c>
      <c r="I159" s="242">
        <v>0</v>
      </c>
      <c r="J159" s="242">
        <v>0</v>
      </c>
      <c r="K159" s="242">
        <v>0</v>
      </c>
      <c r="L159" s="242">
        <v>0</v>
      </c>
      <c r="M159" s="242">
        <v>0</v>
      </c>
      <c r="N159" s="242">
        <v>0</v>
      </c>
      <c r="O159" s="242">
        <v>0</v>
      </c>
      <c r="P159" s="242">
        <v>0</v>
      </c>
      <c r="Q159" s="242">
        <v>0</v>
      </c>
      <c r="R159" s="242">
        <v>0</v>
      </c>
      <c r="S159" s="242">
        <v>0</v>
      </c>
      <c r="T159" s="242">
        <v>0</v>
      </c>
      <c r="U159" s="242">
        <v>0</v>
      </c>
      <c r="V159" s="242">
        <v>0</v>
      </c>
      <c r="W159" s="242">
        <v>0</v>
      </c>
      <c r="X159" s="242">
        <v>0</v>
      </c>
      <c r="Y159" s="242">
        <v>0</v>
      </c>
      <c r="Z159" s="242">
        <v>0</v>
      </c>
      <c r="AA159" s="242">
        <v>0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</row>
    <row r="160" spans="1:74" ht="15.05" x14ac:dyDescent="0.3">
      <c r="A160" s="242" t="s">
        <v>152</v>
      </c>
      <c r="B160" s="242">
        <v>8407</v>
      </c>
      <c r="C160" s="242">
        <v>5041</v>
      </c>
      <c r="D160" s="242">
        <v>-13952.67</v>
      </c>
      <c r="E160" s="242">
        <v>7466</v>
      </c>
      <c r="F160" s="242">
        <v>3029</v>
      </c>
      <c r="G160" s="242">
        <v>-9140</v>
      </c>
      <c r="H160" s="242">
        <v>-1768</v>
      </c>
      <c r="I160" s="242">
        <v>11748</v>
      </c>
      <c r="J160" s="242">
        <v>3389</v>
      </c>
      <c r="K160" s="242">
        <v>2158</v>
      </c>
      <c r="L160" s="242">
        <v>-12.89</v>
      </c>
      <c r="M160" s="242">
        <v>-2297</v>
      </c>
      <c r="N160" s="242">
        <v>8997</v>
      </c>
      <c r="O160" s="242">
        <v>-8902</v>
      </c>
      <c r="P160" s="242">
        <v>552.15</v>
      </c>
      <c r="Q160" s="242">
        <v>-1302</v>
      </c>
      <c r="R160" s="242">
        <v>-3278</v>
      </c>
      <c r="S160" s="242">
        <v>-3550</v>
      </c>
      <c r="T160" s="242">
        <v>5116.16</v>
      </c>
      <c r="U160" s="242">
        <v>-3932</v>
      </c>
      <c r="V160" s="242">
        <v>1742</v>
      </c>
      <c r="W160" s="242">
        <v>-22457</v>
      </c>
      <c r="X160" s="242">
        <v>-1379.41</v>
      </c>
      <c r="Y160" s="242">
        <v>-7910</v>
      </c>
      <c r="Z160" s="242">
        <v>157</v>
      </c>
      <c r="AA160" s="242">
        <v>-1039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</row>
    <row r="161" spans="1:74" ht="15.05" x14ac:dyDescent="0.3">
      <c r="A161" s="242" t="s">
        <v>153</v>
      </c>
      <c r="B161" s="242">
        <v>263967</v>
      </c>
      <c r="C161" s="242">
        <v>226770</v>
      </c>
      <c r="D161" s="242">
        <v>178985.95</v>
      </c>
      <c r="E161" s="242">
        <v>199698</v>
      </c>
      <c r="F161" s="242">
        <v>155572</v>
      </c>
      <c r="G161" s="242">
        <v>94790</v>
      </c>
      <c r="H161" s="242">
        <v>130877.17</v>
      </c>
      <c r="I161" s="242">
        <v>140003</v>
      </c>
      <c r="J161" s="242">
        <v>167683</v>
      </c>
      <c r="K161" s="242">
        <v>123735</v>
      </c>
      <c r="L161" s="242">
        <v>84055.16</v>
      </c>
      <c r="M161" s="242">
        <v>120640</v>
      </c>
      <c r="N161" s="242">
        <v>158327</v>
      </c>
      <c r="O161" s="242">
        <v>150296</v>
      </c>
      <c r="P161" s="242">
        <v>84400.960000000006</v>
      </c>
      <c r="Q161" s="242">
        <v>71309</v>
      </c>
      <c r="R161" s="242">
        <v>133472</v>
      </c>
      <c r="S161" s="242">
        <v>110691</v>
      </c>
      <c r="T161" s="242">
        <v>22712.23</v>
      </c>
      <c r="U161" s="242">
        <v>19774</v>
      </c>
      <c r="V161" s="242">
        <v>-28629</v>
      </c>
      <c r="W161" s="242">
        <v>10453</v>
      </c>
      <c r="X161" s="242">
        <v>91763.78</v>
      </c>
      <c r="Y161" s="242">
        <v>61338</v>
      </c>
      <c r="Z161" s="242">
        <v>90397</v>
      </c>
      <c r="AA161" s="242">
        <v>61424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</row>
    <row r="162" spans="1:74" ht="15.05" x14ac:dyDescent="0.3">
      <c r="A162" s="242" t="s">
        <v>154</v>
      </c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</row>
    <row r="163" spans="1:74" ht="15.05" x14ac:dyDescent="0.3">
      <c r="A163" s="242" t="s">
        <v>155</v>
      </c>
      <c r="B163" s="242">
        <v>255560</v>
      </c>
      <c r="C163" s="242">
        <v>221729</v>
      </c>
      <c r="D163" s="242">
        <v>192938.62</v>
      </c>
      <c r="E163" s="242">
        <v>192232</v>
      </c>
      <c r="F163" s="242">
        <v>152543</v>
      </c>
      <c r="G163" s="242">
        <v>103930</v>
      </c>
      <c r="H163" s="242">
        <v>132645.17000000001</v>
      </c>
      <c r="I163" s="242">
        <v>128255</v>
      </c>
      <c r="J163" s="242">
        <v>164294</v>
      </c>
      <c r="K163" s="242">
        <v>121577</v>
      </c>
      <c r="L163" s="242">
        <v>84068.04</v>
      </c>
      <c r="M163" s="242">
        <v>122937</v>
      </c>
      <c r="N163" s="242">
        <v>149330</v>
      </c>
      <c r="O163" s="242">
        <v>159198</v>
      </c>
      <c r="P163" s="242">
        <v>83848.81</v>
      </c>
      <c r="Q163" s="242">
        <v>72611</v>
      </c>
      <c r="R163" s="242">
        <v>136750</v>
      </c>
      <c r="S163" s="242">
        <v>114241</v>
      </c>
      <c r="T163" s="242">
        <v>17596.060000000001</v>
      </c>
      <c r="U163" s="242">
        <v>23706</v>
      </c>
      <c r="V163" s="242">
        <v>-30371</v>
      </c>
      <c r="W163" s="242">
        <v>32910</v>
      </c>
      <c r="X163" s="242">
        <v>93143.19</v>
      </c>
      <c r="Y163" s="242">
        <v>69248</v>
      </c>
      <c r="Z163" s="242">
        <v>90240</v>
      </c>
      <c r="AA163" s="242">
        <v>62463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</row>
    <row r="164" spans="1:74" ht="15.05" x14ac:dyDescent="0.3">
      <c r="A164" s="242" t="s">
        <v>156</v>
      </c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</row>
    <row r="165" spans="1:74" ht="15.05" x14ac:dyDescent="0.3">
      <c r="A165" s="242" t="s">
        <v>157</v>
      </c>
      <c r="B165" s="242">
        <v>263967</v>
      </c>
      <c r="C165" s="242">
        <v>226770</v>
      </c>
      <c r="D165" s="242">
        <v>178985.95</v>
      </c>
      <c r="E165" s="242">
        <v>199698</v>
      </c>
      <c r="F165" s="242">
        <v>155572</v>
      </c>
      <c r="G165" s="242">
        <v>94790</v>
      </c>
      <c r="H165" s="242">
        <v>130877.17</v>
      </c>
      <c r="I165" s="242">
        <v>140003</v>
      </c>
      <c r="J165" s="242">
        <v>167683</v>
      </c>
      <c r="K165" s="242">
        <v>123735</v>
      </c>
      <c r="L165" s="242">
        <v>84055.16</v>
      </c>
      <c r="M165" s="242">
        <v>120640</v>
      </c>
      <c r="N165" s="242">
        <v>158327</v>
      </c>
      <c r="O165" s="242">
        <v>150296</v>
      </c>
      <c r="P165" s="242">
        <v>84400.960000000006</v>
      </c>
      <c r="Q165" s="242">
        <v>71309</v>
      </c>
      <c r="R165" s="242">
        <v>133472</v>
      </c>
      <c r="S165" s="242">
        <v>110691</v>
      </c>
      <c r="T165" s="242">
        <v>22712.23</v>
      </c>
      <c r="U165" s="242">
        <v>19774</v>
      </c>
      <c r="V165" s="242">
        <v>-28629</v>
      </c>
      <c r="W165" s="242">
        <v>10453</v>
      </c>
      <c r="X165" s="242">
        <v>91763.78</v>
      </c>
      <c r="Y165" s="242">
        <v>61338</v>
      </c>
      <c r="Z165" s="242">
        <v>90397</v>
      </c>
      <c r="AA165" s="242">
        <v>61424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</row>
    <row r="166" spans="1:74" ht="15.05" x14ac:dyDescent="0.3">
      <c r="A166" s="242" t="s">
        <v>158</v>
      </c>
      <c r="B166" s="242">
        <v>0.2</v>
      </c>
      <c r="C166" s="242">
        <v>0.16875999999999999</v>
      </c>
      <c r="D166" s="242">
        <v>0.14485999999999999</v>
      </c>
      <c r="E166" s="242">
        <v>0.15359999999999999</v>
      </c>
      <c r="F166" s="242">
        <v>0.12</v>
      </c>
      <c r="G166" s="242">
        <v>0.08</v>
      </c>
      <c r="H166" s="242">
        <v>0.1</v>
      </c>
      <c r="I166" s="242">
        <v>0.11</v>
      </c>
      <c r="J166" s="242">
        <v>0.13</v>
      </c>
      <c r="K166" s="242">
        <v>0.09</v>
      </c>
      <c r="L166" s="242">
        <v>6.8099999999999994E-2</v>
      </c>
      <c r="M166" s="242">
        <v>9.4570000000000001E-2</v>
      </c>
      <c r="N166" s="242">
        <v>0.12</v>
      </c>
      <c r="O166" s="242">
        <v>0.11561</v>
      </c>
      <c r="P166" s="242">
        <v>0.06</v>
      </c>
      <c r="Q166" s="242">
        <v>0.06</v>
      </c>
      <c r="R166" s="242">
        <v>0.11</v>
      </c>
      <c r="S166" s="242">
        <v>8.788E-2</v>
      </c>
      <c r="T166" s="242">
        <v>0.01</v>
      </c>
      <c r="U166" s="242">
        <v>0.02</v>
      </c>
      <c r="V166" s="242">
        <v>-0.02</v>
      </c>
      <c r="W166" s="242">
        <v>0.03</v>
      </c>
      <c r="X166" s="242">
        <v>7.0000000000000007E-2</v>
      </c>
      <c r="Y166" s="242">
        <v>0.05</v>
      </c>
      <c r="Z166" s="242">
        <v>7.0000000000000007E-2</v>
      </c>
      <c r="AA166" s="242">
        <v>0.05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</row>
    <row r="167" spans="1:7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</row>
    <row r="168" spans="1:7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</row>
    <row r="169" spans="1:7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</row>
    <row r="170" spans="1:7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</row>
    <row r="171" spans="1:7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</row>
    <row r="172" spans="1:74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</row>
    <row r="173" spans="1:74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</row>
    <row r="174" spans="1:74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</row>
    <row r="175" spans="1:74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</row>
    <row r="176" spans="1:74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</row>
    <row r="177" spans="1:74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</row>
    <row r="178" spans="1:74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</row>
    <row r="179" spans="1:74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</row>
    <row r="180" spans="1:74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</row>
    <row r="181" spans="1:74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</row>
    <row r="182" spans="1:74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</row>
    <row r="183" spans="1:74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</row>
    <row r="184" spans="1:74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</row>
    <row r="185" spans="1:74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</row>
    <row r="186" spans="1:74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</row>
    <row r="187" spans="1:74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</row>
    <row r="188" spans="1:74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</row>
    <row r="189" spans="1:74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</row>
    <row r="190" spans="1:74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</row>
    <row r="191" spans="1:74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</row>
    <row r="192" spans="1:74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</row>
    <row r="193" spans="2:71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</row>
    <row r="194" spans="2:71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</row>
    <row r="195" spans="2:71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</row>
    <row r="196" spans="2:71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</row>
    <row r="197" spans="2:71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</row>
    <row r="198" spans="2:7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</row>
    <row r="199" spans="2:71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</row>
    <row r="200" spans="2:71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</row>
    <row r="201" spans="2:71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</row>
    <row r="202" spans="2:71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</row>
    <row r="203" spans="2:71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</row>
    <row r="204" spans="2:7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</row>
    <row r="205" spans="2:71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</row>
    <row r="206" spans="2:71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</row>
    <row r="207" spans="2:71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</row>
    <row r="208" spans="2:7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</row>
    <row r="209" spans="1:120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</row>
    <row r="210" spans="1:120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</row>
    <row r="211" spans="1:120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</row>
    <row r="212" spans="1:120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</row>
    <row r="213" spans="1:120" x14ac:dyDescent="0.25">
      <c r="A213" s="3" t="s">
        <v>137</v>
      </c>
      <c r="B213" s="10">
        <f>IFERROR(INDEX(B$129:B$212,MATCH($A$213,$A$129:$A$212,0),1),0)</f>
        <v>0</v>
      </c>
      <c r="C213" s="10">
        <f t="shared" ref="C213:BN213" si="7">IFERROR(INDEX(C$129:C$212,MATCH($A$213,$A$129:$A$212,0),1),0)</f>
        <v>0</v>
      </c>
      <c r="D213" s="10">
        <f t="shared" si="7"/>
        <v>0</v>
      </c>
      <c r="E213" s="10">
        <f t="shared" si="7"/>
        <v>0</v>
      </c>
      <c r="F213" s="10">
        <f t="shared" si="7"/>
        <v>0</v>
      </c>
      <c r="G213" s="10">
        <f t="shared" si="7"/>
        <v>0</v>
      </c>
      <c r="H213" s="10">
        <f t="shared" si="7"/>
        <v>0</v>
      </c>
      <c r="I213" s="10">
        <f t="shared" si="7"/>
        <v>0</v>
      </c>
      <c r="J213" s="10">
        <f t="shared" si="7"/>
        <v>0</v>
      </c>
      <c r="K213" s="10">
        <f t="shared" si="7"/>
        <v>0</v>
      </c>
      <c r="L213" s="10">
        <f t="shared" si="7"/>
        <v>0</v>
      </c>
      <c r="M213" s="10">
        <f t="shared" si="7"/>
        <v>0</v>
      </c>
      <c r="N213" s="10">
        <f t="shared" si="7"/>
        <v>0</v>
      </c>
      <c r="O213" s="10">
        <f t="shared" si="7"/>
        <v>0</v>
      </c>
      <c r="P213" s="10">
        <f t="shared" si="7"/>
        <v>0</v>
      </c>
      <c r="Q213" s="10"/>
      <c r="R213" s="10">
        <f t="shared" si="7"/>
        <v>0</v>
      </c>
      <c r="S213" s="10">
        <f t="shared" si="7"/>
        <v>0</v>
      </c>
      <c r="T213" s="10">
        <f t="shared" si="7"/>
        <v>0</v>
      </c>
      <c r="U213" s="10">
        <f t="shared" si="7"/>
        <v>0</v>
      </c>
      <c r="V213" s="10">
        <f t="shared" si="7"/>
        <v>0</v>
      </c>
      <c r="W213" s="10">
        <f t="shared" si="7"/>
        <v>0</v>
      </c>
      <c r="X213" s="10">
        <f t="shared" si="7"/>
        <v>0</v>
      </c>
      <c r="Y213" s="10">
        <f t="shared" si="7"/>
        <v>0</v>
      </c>
      <c r="Z213" s="10">
        <f t="shared" si="7"/>
        <v>0</v>
      </c>
      <c r="AA213" s="10">
        <f t="shared" si="7"/>
        <v>0</v>
      </c>
      <c r="AB213" s="10">
        <f t="shared" si="7"/>
        <v>0</v>
      </c>
      <c r="AC213" s="10"/>
      <c r="AD213" s="10"/>
      <c r="AE213" s="10"/>
      <c r="AF213" s="10"/>
      <c r="AG213" s="10">
        <f t="shared" si="7"/>
        <v>0</v>
      </c>
      <c r="AH213" s="10">
        <f t="shared" si="7"/>
        <v>0</v>
      </c>
      <c r="AI213" s="10">
        <f t="shared" si="7"/>
        <v>0</v>
      </c>
      <c r="AJ213" s="10">
        <f t="shared" si="7"/>
        <v>0</v>
      </c>
      <c r="AK213" s="10">
        <f t="shared" si="7"/>
        <v>0</v>
      </c>
      <c r="AL213" s="10">
        <f t="shared" si="7"/>
        <v>0</v>
      </c>
      <c r="AM213" s="10">
        <f t="shared" si="7"/>
        <v>0</v>
      </c>
      <c r="AN213" s="10">
        <f t="shared" si="7"/>
        <v>0</v>
      </c>
      <c r="AO213" s="10">
        <f t="shared" si="7"/>
        <v>0</v>
      </c>
      <c r="AP213" s="10">
        <f t="shared" si="7"/>
        <v>0</v>
      </c>
      <c r="AQ213" s="10">
        <f t="shared" si="7"/>
        <v>0</v>
      </c>
      <c r="AR213" s="10">
        <f t="shared" si="7"/>
        <v>0</v>
      </c>
      <c r="AS213" s="10">
        <f t="shared" si="7"/>
        <v>0</v>
      </c>
      <c r="AT213" s="10">
        <f t="shared" si="7"/>
        <v>0</v>
      </c>
      <c r="AU213" s="10">
        <f t="shared" si="7"/>
        <v>0</v>
      </c>
      <c r="AV213" s="10">
        <f t="shared" si="7"/>
        <v>0</v>
      </c>
      <c r="AW213" s="10">
        <f t="shared" si="7"/>
        <v>0</v>
      </c>
      <c r="AX213" s="10">
        <f t="shared" si="7"/>
        <v>0</v>
      </c>
      <c r="AY213" s="10">
        <f t="shared" si="7"/>
        <v>0</v>
      </c>
      <c r="AZ213" s="10">
        <f t="shared" si="7"/>
        <v>0</v>
      </c>
      <c r="BA213" s="10">
        <f t="shared" si="7"/>
        <v>0</v>
      </c>
      <c r="BB213" s="10">
        <f t="shared" si="7"/>
        <v>0</v>
      </c>
      <c r="BC213" s="10">
        <f t="shared" si="7"/>
        <v>0</v>
      </c>
      <c r="BD213" s="10">
        <f t="shared" si="7"/>
        <v>0</v>
      </c>
      <c r="BE213" s="10">
        <f t="shared" si="7"/>
        <v>0</v>
      </c>
      <c r="BF213" s="10">
        <f t="shared" si="7"/>
        <v>0</v>
      </c>
      <c r="BG213" s="10">
        <f t="shared" si="7"/>
        <v>0</v>
      </c>
      <c r="BH213" s="10">
        <f t="shared" si="7"/>
        <v>0</v>
      </c>
      <c r="BI213" s="10">
        <f t="shared" si="7"/>
        <v>0</v>
      </c>
      <c r="BJ213" s="10">
        <f t="shared" si="7"/>
        <v>0</v>
      </c>
      <c r="BK213" s="10">
        <f t="shared" si="7"/>
        <v>0</v>
      </c>
      <c r="BL213" s="10">
        <f t="shared" si="7"/>
        <v>0</v>
      </c>
      <c r="BM213" s="10">
        <f t="shared" si="7"/>
        <v>0</v>
      </c>
      <c r="BN213" s="10">
        <f t="shared" si="7"/>
        <v>0</v>
      </c>
    </row>
    <row r="214" spans="1:120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</row>
    <row r="215" spans="1:120" x14ac:dyDescent="0.25">
      <c r="A215" s="11" t="s">
        <v>159</v>
      </c>
      <c r="B215" s="8">
        <f>B213</f>
        <v>0</v>
      </c>
      <c r="C215" s="8">
        <f t="shared" ref="C215:BN215" si="8">C213</f>
        <v>0</v>
      </c>
      <c r="D215" s="8">
        <f t="shared" si="8"/>
        <v>0</v>
      </c>
      <c r="E215" s="8">
        <f t="shared" si="8"/>
        <v>0</v>
      </c>
      <c r="F215" s="8">
        <f t="shared" si="8"/>
        <v>0</v>
      </c>
      <c r="G215" s="8">
        <f t="shared" si="8"/>
        <v>0</v>
      </c>
      <c r="H215" s="8">
        <f t="shared" si="8"/>
        <v>0</v>
      </c>
      <c r="I215" s="8">
        <f t="shared" si="8"/>
        <v>0</v>
      </c>
      <c r="J215" s="8">
        <f t="shared" si="8"/>
        <v>0</v>
      </c>
      <c r="K215" s="8">
        <f t="shared" si="8"/>
        <v>0</v>
      </c>
      <c r="L215" s="8">
        <f t="shared" si="8"/>
        <v>0</v>
      </c>
      <c r="M215" s="8">
        <f t="shared" si="8"/>
        <v>0</v>
      </c>
      <c r="N215" s="8">
        <f t="shared" si="8"/>
        <v>0</v>
      </c>
      <c r="O215" s="8">
        <f t="shared" si="8"/>
        <v>0</v>
      </c>
      <c r="P215" s="8">
        <f t="shared" si="8"/>
        <v>0</v>
      </c>
      <c r="Q215" s="8"/>
      <c r="R215" s="8">
        <f t="shared" si="8"/>
        <v>0</v>
      </c>
      <c r="S215" s="8">
        <f t="shared" si="8"/>
        <v>0</v>
      </c>
      <c r="T215" s="8">
        <f t="shared" si="8"/>
        <v>0</v>
      </c>
      <c r="U215" s="8">
        <f t="shared" si="8"/>
        <v>0</v>
      </c>
      <c r="V215" s="8">
        <f t="shared" si="8"/>
        <v>0</v>
      </c>
      <c r="W215" s="8">
        <f t="shared" si="8"/>
        <v>0</v>
      </c>
      <c r="X215" s="8">
        <f t="shared" si="8"/>
        <v>0</v>
      </c>
      <c r="Y215" s="8">
        <f t="shared" si="8"/>
        <v>0</v>
      </c>
      <c r="Z215" s="8">
        <f t="shared" si="8"/>
        <v>0</v>
      </c>
      <c r="AA215" s="8">
        <f t="shared" si="8"/>
        <v>0</v>
      </c>
      <c r="AB215" s="8">
        <f t="shared" si="8"/>
        <v>0</v>
      </c>
      <c r="AC215" s="8"/>
      <c r="AD215" s="8"/>
      <c r="AE215" s="8"/>
      <c r="AF215" s="8"/>
      <c r="AG215" s="8">
        <f t="shared" si="8"/>
        <v>0</v>
      </c>
      <c r="AH215" s="8">
        <f t="shared" si="8"/>
        <v>0</v>
      </c>
      <c r="AI215" s="8">
        <f t="shared" si="8"/>
        <v>0</v>
      </c>
      <c r="AJ215" s="8">
        <f t="shared" si="8"/>
        <v>0</v>
      </c>
      <c r="AK215" s="8">
        <f t="shared" si="8"/>
        <v>0</v>
      </c>
      <c r="AL215" s="8">
        <f t="shared" si="8"/>
        <v>0</v>
      </c>
      <c r="AM215" s="8">
        <f t="shared" si="8"/>
        <v>0</v>
      </c>
      <c r="AN215" s="8">
        <f t="shared" si="8"/>
        <v>0</v>
      </c>
      <c r="AO215" s="8">
        <f t="shared" si="8"/>
        <v>0</v>
      </c>
      <c r="AP215" s="8">
        <f t="shared" si="8"/>
        <v>0</v>
      </c>
      <c r="AQ215" s="8">
        <f t="shared" si="8"/>
        <v>0</v>
      </c>
      <c r="AR215" s="8">
        <f t="shared" si="8"/>
        <v>0</v>
      </c>
      <c r="AS215" s="8">
        <f t="shared" si="8"/>
        <v>0</v>
      </c>
      <c r="AT215" s="8">
        <f t="shared" si="8"/>
        <v>0</v>
      </c>
      <c r="AU215" s="8">
        <f t="shared" si="8"/>
        <v>0</v>
      </c>
      <c r="AV215" s="8">
        <f t="shared" si="8"/>
        <v>0</v>
      </c>
      <c r="AW215" s="8">
        <f t="shared" si="8"/>
        <v>0</v>
      </c>
      <c r="AX215" s="8">
        <f t="shared" si="8"/>
        <v>0</v>
      </c>
      <c r="AY215" s="8">
        <f t="shared" si="8"/>
        <v>0</v>
      </c>
      <c r="AZ215" s="8">
        <f t="shared" si="8"/>
        <v>0</v>
      </c>
      <c r="BA215" s="8">
        <f t="shared" si="8"/>
        <v>0</v>
      </c>
      <c r="BB215" s="8">
        <f t="shared" si="8"/>
        <v>0</v>
      </c>
      <c r="BC215" s="8">
        <f t="shared" si="8"/>
        <v>0</v>
      </c>
      <c r="BD215" s="8">
        <f t="shared" si="8"/>
        <v>0</v>
      </c>
      <c r="BE215" s="8">
        <f t="shared" si="8"/>
        <v>0</v>
      </c>
      <c r="BF215" s="8">
        <f t="shared" si="8"/>
        <v>0</v>
      </c>
      <c r="BG215" s="8">
        <f t="shared" si="8"/>
        <v>0</v>
      </c>
      <c r="BH215" s="8">
        <f t="shared" si="8"/>
        <v>0</v>
      </c>
      <c r="BI215" s="8">
        <f t="shared" si="8"/>
        <v>0</v>
      </c>
      <c r="BJ215" s="8">
        <f t="shared" si="8"/>
        <v>0</v>
      </c>
      <c r="BK215" s="8">
        <f t="shared" si="8"/>
        <v>0</v>
      </c>
      <c r="BL215" s="8">
        <f t="shared" si="8"/>
        <v>0</v>
      </c>
      <c r="BM215" s="8">
        <f t="shared" si="8"/>
        <v>0</v>
      </c>
      <c r="BN215" s="8">
        <f t="shared" si="8"/>
        <v>0</v>
      </c>
      <c r="BO215" s="8"/>
      <c r="BP215" s="8"/>
      <c r="BQ215" s="8"/>
      <c r="BR215" s="8"/>
      <c r="BS215" s="8"/>
    </row>
    <row r="216" spans="1:120" x14ac:dyDescent="0.25"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</row>
    <row r="218" spans="1:120" x14ac:dyDescent="0.25">
      <c r="A218" s="2" t="s">
        <v>160</v>
      </c>
    </row>
    <row r="219" spans="1:120" ht="15.05" x14ac:dyDescent="0.3">
      <c r="A219" s="242" t="s">
        <v>31</v>
      </c>
      <c r="B219" s="242" t="s">
        <v>308</v>
      </c>
      <c r="C219" s="242" t="s">
        <v>32</v>
      </c>
      <c r="D219" s="242" t="s">
        <v>33</v>
      </c>
      <c r="E219" s="242" t="s">
        <v>34</v>
      </c>
      <c r="F219" s="242" t="s">
        <v>35</v>
      </c>
      <c r="G219" s="242" t="s">
        <v>36</v>
      </c>
      <c r="H219" s="242" t="s">
        <v>37</v>
      </c>
      <c r="I219" s="242" t="s">
        <v>38</v>
      </c>
      <c r="J219" s="242" t="s">
        <v>39</v>
      </c>
      <c r="K219" s="242" t="s">
        <v>40</v>
      </c>
      <c r="L219" s="242" t="s">
        <v>41</v>
      </c>
      <c r="M219" s="242" t="s">
        <v>42</v>
      </c>
      <c r="N219" s="242" t="s">
        <v>43</v>
      </c>
      <c r="O219" s="242" t="s">
        <v>44</v>
      </c>
      <c r="P219" s="242" t="s">
        <v>45</v>
      </c>
      <c r="Q219" s="242" t="s">
        <v>46</v>
      </c>
      <c r="R219" s="242" t="s">
        <v>47</v>
      </c>
      <c r="S219" s="242" t="s">
        <v>48</v>
      </c>
      <c r="T219" s="242" t="s">
        <v>49</v>
      </c>
      <c r="U219" s="242" t="s">
        <v>50</v>
      </c>
      <c r="V219" s="242" t="s">
        <v>51</v>
      </c>
      <c r="W219" s="242" t="s">
        <v>52</v>
      </c>
      <c r="X219" s="242" t="s">
        <v>53</v>
      </c>
      <c r="Y219" s="242" t="s">
        <v>54</v>
      </c>
      <c r="Z219" s="242" t="s">
        <v>55</v>
      </c>
      <c r="AA219" s="242" t="s">
        <v>56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</row>
    <row r="220" spans="1:120" ht="15.05" x14ac:dyDescent="0.3">
      <c r="A220" s="242" t="s">
        <v>161</v>
      </c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</row>
    <row r="221" spans="1:120" ht="15.05" x14ac:dyDescent="0.3">
      <c r="A221" s="242" t="s">
        <v>162</v>
      </c>
      <c r="B221" s="242">
        <v>477289</v>
      </c>
      <c r="C221" s="242">
        <v>221729</v>
      </c>
      <c r="D221" s="242">
        <v>641643.62</v>
      </c>
      <c r="E221" s="242">
        <v>448705</v>
      </c>
      <c r="F221" s="242">
        <v>256473</v>
      </c>
      <c r="G221" s="242">
        <v>103930</v>
      </c>
      <c r="H221" s="242">
        <v>546771.17000000004</v>
      </c>
      <c r="I221" s="242">
        <v>414126</v>
      </c>
      <c r="J221" s="242">
        <v>285871</v>
      </c>
      <c r="K221" s="242">
        <v>121577</v>
      </c>
      <c r="L221" s="242">
        <v>515533.04</v>
      </c>
      <c r="M221" s="242">
        <v>431465</v>
      </c>
      <c r="N221" s="242">
        <v>308528</v>
      </c>
      <c r="O221" s="242">
        <v>159198</v>
      </c>
      <c r="P221" s="242">
        <v>407450.81</v>
      </c>
      <c r="Q221" s="242">
        <v>323602</v>
      </c>
      <c r="R221" s="242">
        <v>250991</v>
      </c>
      <c r="S221" s="242">
        <v>114241</v>
      </c>
      <c r="T221" s="242">
        <v>43841.06</v>
      </c>
      <c r="U221" s="242">
        <v>26245</v>
      </c>
      <c r="V221" s="242">
        <v>2539</v>
      </c>
      <c r="W221" s="242">
        <v>32910</v>
      </c>
      <c r="X221" s="242">
        <v>315094.19</v>
      </c>
      <c r="Y221" s="242">
        <v>221951</v>
      </c>
      <c r="Z221" s="242">
        <v>152703</v>
      </c>
      <c r="AA221" s="242">
        <v>62463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</row>
    <row r="222" spans="1:120" ht="15.05" x14ac:dyDescent="0.3">
      <c r="A222" s="242" t="s">
        <v>163</v>
      </c>
      <c r="B222" s="242">
        <v>281585</v>
      </c>
      <c r="C222" s="242">
        <v>139952</v>
      </c>
      <c r="D222" s="242">
        <v>570186.61</v>
      </c>
      <c r="E222" s="242">
        <v>426963</v>
      </c>
      <c r="F222" s="242">
        <v>285504</v>
      </c>
      <c r="G222" s="242">
        <v>143704</v>
      </c>
      <c r="H222" s="242">
        <v>583826.98</v>
      </c>
      <c r="I222" s="242">
        <v>436625</v>
      </c>
      <c r="J222" s="242">
        <v>289704</v>
      </c>
      <c r="K222" s="242">
        <v>141912</v>
      </c>
      <c r="L222" s="242">
        <v>592470.76</v>
      </c>
      <c r="M222" s="242">
        <v>443996</v>
      </c>
      <c r="N222" s="242">
        <v>294736</v>
      </c>
      <c r="O222" s="242">
        <v>147221</v>
      </c>
      <c r="P222" s="242">
        <v>574263.01</v>
      </c>
      <c r="Q222" s="242">
        <v>428400</v>
      </c>
      <c r="R222" s="242">
        <v>282895</v>
      </c>
      <c r="S222" s="242">
        <v>140609</v>
      </c>
      <c r="T222" s="242">
        <v>569595.44999999995</v>
      </c>
      <c r="U222" s="242">
        <v>426088</v>
      </c>
      <c r="V222" s="242">
        <v>282829</v>
      </c>
      <c r="W222" s="242">
        <v>140813</v>
      </c>
      <c r="X222" s="242">
        <v>523194.42</v>
      </c>
      <c r="Y222" s="242">
        <v>389538</v>
      </c>
      <c r="Z222" s="242">
        <v>258936</v>
      </c>
      <c r="AA222" s="242">
        <v>129119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</row>
    <row r="223" spans="1:120" ht="15.05" x14ac:dyDescent="0.3">
      <c r="A223" s="242" t="s">
        <v>164</v>
      </c>
      <c r="B223" s="242">
        <v>280617</v>
      </c>
      <c r="C223" s="242">
        <v>139470</v>
      </c>
      <c r="D223" s="242">
        <v>568153.49</v>
      </c>
      <c r="E223" s="242">
        <v>425423</v>
      </c>
      <c r="F223" s="242">
        <v>284461</v>
      </c>
      <c r="G223" s="242">
        <v>143181</v>
      </c>
      <c r="H223" s="242">
        <v>581833.76</v>
      </c>
      <c r="I223" s="242">
        <v>435169</v>
      </c>
      <c r="J223" s="242">
        <v>288777</v>
      </c>
      <c r="K223" s="242">
        <v>141450</v>
      </c>
      <c r="L223" s="242">
        <v>590652.12</v>
      </c>
      <c r="M223" s="242">
        <v>442666</v>
      </c>
      <c r="N223" s="242">
        <v>293879</v>
      </c>
      <c r="O223" s="242">
        <v>146797</v>
      </c>
      <c r="P223" s="242">
        <v>572599.15</v>
      </c>
      <c r="Q223" s="242">
        <v>427159</v>
      </c>
      <c r="R223" s="242">
        <v>282076</v>
      </c>
      <c r="S223" s="242">
        <v>140204</v>
      </c>
      <c r="T223" s="242">
        <v>567990.34</v>
      </c>
      <c r="U223" s="242">
        <v>424896</v>
      </c>
      <c r="V223" s="242">
        <v>282049</v>
      </c>
      <c r="W223" s="242">
        <v>140435</v>
      </c>
      <c r="X223" s="242">
        <v>521697.14</v>
      </c>
      <c r="Y223" s="242">
        <v>388425</v>
      </c>
      <c r="Z223" s="242">
        <v>258207</v>
      </c>
      <c r="AA223" s="242">
        <v>128763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</row>
    <row r="224" spans="1:120" ht="15.05" x14ac:dyDescent="0.3">
      <c r="A224" s="242" t="s">
        <v>165</v>
      </c>
      <c r="B224" s="242">
        <v>968</v>
      </c>
      <c r="C224" s="242">
        <v>482</v>
      </c>
      <c r="D224" s="242">
        <v>2033.11</v>
      </c>
      <c r="E224" s="242">
        <v>1540</v>
      </c>
      <c r="F224" s="242">
        <v>1043</v>
      </c>
      <c r="G224" s="242">
        <v>523</v>
      </c>
      <c r="H224" s="242">
        <v>1993.22</v>
      </c>
      <c r="I224" s="242">
        <v>1456</v>
      </c>
      <c r="J224" s="242">
        <v>927</v>
      </c>
      <c r="K224" s="242">
        <v>462</v>
      </c>
      <c r="L224" s="242">
        <v>1818.65</v>
      </c>
      <c r="M224" s="242">
        <v>1330</v>
      </c>
      <c r="N224" s="242">
        <v>857</v>
      </c>
      <c r="O224" s="242">
        <v>424</v>
      </c>
      <c r="P224" s="242">
        <v>1663.86</v>
      </c>
      <c r="Q224" s="242">
        <v>1241</v>
      </c>
      <c r="R224" s="242">
        <v>819</v>
      </c>
      <c r="S224" s="242">
        <v>405</v>
      </c>
      <c r="T224" s="242">
        <v>1605.11</v>
      </c>
      <c r="U224" s="242">
        <v>1192</v>
      </c>
      <c r="V224" s="242">
        <v>780</v>
      </c>
      <c r="W224" s="242">
        <v>378</v>
      </c>
      <c r="X224" s="242">
        <v>1497.28</v>
      </c>
      <c r="Y224" s="242">
        <v>1113</v>
      </c>
      <c r="Z224" s="242">
        <v>729</v>
      </c>
      <c r="AA224" s="242">
        <v>356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</row>
    <row r="225" spans="1:62" ht="15.05" x14ac:dyDescent="0.3">
      <c r="A225" s="242" t="s">
        <v>323</v>
      </c>
      <c r="B225" s="242">
        <v>3532</v>
      </c>
      <c r="C225" s="242">
        <v>459</v>
      </c>
      <c r="D225" s="242">
        <v>25123.52</v>
      </c>
      <c r="E225" s="242">
        <v>21883</v>
      </c>
      <c r="F225" s="242">
        <v>10435</v>
      </c>
      <c r="G225" s="242">
        <v>8597</v>
      </c>
      <c r="H225" s="242">
        <v>15118.73</v>
      </c>
      <c r="I225" s="242">
        <v>12715</v>
      </c>
      <c r="J225" s="242">
        <v>8880</v>
      </c>
      <c r="K225" s="242">
        <v>918</v>
      </c>
      <c r="L225" s="242">
        <v>24612.61</v>
      </c>
      <c r="M225" s="242">
        <v>13274</v>
      </c>
      <c r="N225" s="242">
        <v>6678</v>
      </c>
      <c r="O225" s="242">
        <v>2596</v>
      </c>
      <c r="P225" s="242">
        <v>29194.92</v>
      </c>
      <c r="Q225" s="242">
        <v>20804</v>
      </c>
      <c r="R225" s="242">
        <v>18793</v>
      </c>
      <c r="S225" s="242">
        <v>6994</v>
      </c>
      <c r="T225" s="242">
        <v>46666.23</v>
      </c>
      <c r="U225" s="242">
        <v>39285</v>
      </c>
      <c r="V225" s="242">
        <v>32843</v>
      </c>
      <c r="W225" s="242">
        <v>3951</v>
      </c>
      <c r="X225" s="242">
        <v>25666.65</v>
      </c>
      <c r="Y225" s="242">
        <v>19151</v>
      </c>
      <c r="Z225" s="242">
        <v>15582</v>
      </c>
      <c r="AA225" s="242">
        <v>5475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</row>
    <row r="226" spans="1:62" ht="15.05" x14ac:dyDescent="0.3">
      <c r="A226" s="242" t="s">
        <v>324</v>
      </c>
      <c r="B226" s="242">
        <v>-10474</v>
      </c>
      <c r="C226" s="242">
        <v>-9488</v>
      </c>
      <c r="D226" s="242">
        <v>-82245.3</v>
      </c>
      <c r="E226" s="242">
        <v>-65630</v>
      </c>
      <c r="F226" s="242">
        <v>-44594</v>
      </c>
      <c r="G226" s="242">
        <v>-29958</v>
      </c>
      <c r="H226" s="242">
        <v>-58950.76</v>
      </c>
      <c r="I226" s="242">
        <v>-31095</v>
      </c>
      <c r="J226" s="242">
        <v>-22199</v>
      </c>
      <c r="K226" s="242">
        <v>-13599</v>
      </c>
      <c r="L226" s="242">
        <v>-27953.03</v>
      </c>
      <c r="M226" s="242">
        <v>-17632</v>
      </c>
      <c r="N226" s="242">
        <v>-9782</v>
      </c>
      <c r="O226" s="242">
        <v>-8384</v>
      </c>
      <c r="P226" s="242">
        <v>29773.37</v>
      </c>
      <c r="Q226" s="242">
        <v>10006</v>
      </c>
      <c r="R226" s="242">
        <v>11255</v>
      </c>
      <c r="S226" s="242">
        <v>6408</v>
      </c>
      <c r="T226" s="242">
        <v>109955.61</v>
      </c>
      <c r="U226" s="242">
        <v>98371</v>
      </c>
      <c r="V226" s="242">
        <v>86796</v>
      </c>
      <c r="W226" s="242">
        <v>31310</v>
      </c>
      <c r="X226" s="242">
        <v>144343.82</v>
      </c>
      <c r="Y226" s="242">
        <v>101403</v>
      </c>
      <c r="Z226" s="242">
        <v>83252</v>
      </c>
      <c r="AA226" s="242">
        <v>43815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</row>
    <row r="227" spans="1:62" ht="15.05" x14ac:dyDescent="0.3">
      <c r="A227" s="242" t="s">
        <v>166</v>
      </c>
      <c r="B227" s="242">
        <v>-465</v>
      </c>
      <c r="C227" s="242">
        <v>-3494</v>
      </c>
      <c r="D227" s="242">
        <v>5.94</v>
      </c>
      <c r="E227" s="242">
        <v>-13192</v>
      </c>
      <c r="F227" s="242">
        <v>2408</v>
      </c>
      <c r="G227" s="242">
        <v>-916</v>
      </c>
      <c r="H227" s="242">
        <v>-2012.6</v>
      </c>
      <c r="I227" s="242">
        <v>2852</v>
      </c>
      <c r="J227" s="242">
        <v>2351</v>
      </c>
      <c r="K227" s="242">
        <v>750</v>
      </c>
      <c r="L227" s="242">
        <v>-1099.1400000000001</v>
      </c>
      <c r="M227" s="242">
        <v>3347</v>
      </c>
      <c r="N227" s="242">
        <v>-2466</v>
      </c>
      <c r="O227" s="242">
        <v>4321</v>
      </c>
      <c r="P227" s="242">
        <v>-50.58</v>
      </c>
      <c r="Q227" s="242">
        <v>-1005</v>
      </c>
      <c r="R227" s="242">
        <v>-924</v>
      </c>
      <c r="S227" s="242">
        <v>-1622</v>
      </c>
      <c r="T227" s="242">
        <v>-369.22</v>
      </c>
      <c r="U227" s="242">
        <v>-1490</v>
      </c>
      <c r="V227" s="242">
        <v>1740</v>
      </c>
      <c r="W227" s="242">
        <v>-1127</v>
      </c>
      <c r="X227" s="242">
        <v>-544.21</v>
      </c>
      <c r="Y227" s="242">
        <v>1071</v>
      </c>
      <c r="Z227" s="242">
        <v>86</v>
      </c>
      <c r="AA227" s="242">
        <v>9629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</row>
    <row r="228" spans="1:62" ht="15.05" x14ac:dyDescent="0.3">
      <c r="A228" s="242" t="s">
        <v>325</v>
      </c>
      <c r="B228" s="242">
        <v>0</v>
      </c>
      <c r="C228" s="242">
        <v>-1288</v>
      </c>
      <c r="D228" s="242">
        <v>-382.05</v>
      </c>
      <c r="E228" s="242">
        <v>0</v>
      </c>
      <c r="F228" s="242">
        <v>0</v>
      </c>
      <c r="G228" s="242">
        <v>0</v>
      </c>
      <c r="H228" s="242">
        <v>-31.83</v>
      </c>
      <c r="I228" s="242">
        <v>0</v>
      </c>
      <c r="J228" s="242">
        <v>0</v>
      </c>
      <c r="K228" s="242">
        <v>0</v>
      </c>
      <c r="L228" s="242">
        <v>0</v>
      </c>
      <c r="M228" s="242">
        <v>0</v>
      </c>
      <c r="N228" s="242">
        <v>0</v>
      </c>
      <c r="O228" s="242">
        <v>0</v>
      </c>
      <c r="P228" s="242">
        <v>0</v>
      </c>
      <c r="Q228" s="242">
        <v>0</v>
      </c>
      <c r="R228" s="242">
        <v>0</v>
      </c>
      <c r="S228" s="242">
        <v>0</v>
      </c>
      <c r="T228" s="242">
        <v>0</v>
      </c>
      <c r="U228" s="242">
        <v>0</v>
      </c>
      <c r="V228" s="242">
        <v>0</v>
      </c>
      <c r="W228" s="242">
        <v>0</v>
      </c>
      <c r="X228" s="242">
        <v>0</v>
      </c>
      <c r="Y228" s="242">
        <v>0</v>
      </c>
      <c r="Z228" s="242">
        <v>0</v>
      </c>
      <c r="AA228" s="242">
        <v>0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</row>
    <row r="229" spans="1:62" ht="15.05" x14ac:dyDescent="0.3">
      <c r="A229" s="242" t="s">
        <v>326</v>
      </c>
      <c r="B229" s="242">
        <v>-455</v>
      </c>
      <c r="C229" s="242">
        <v>0</v>
      </c>
      <c r="D229" s="242">
        <v>0</v>
      </c>
      <c r="E229" s="242">
        <v>-9</v>
      </c>
      <c r="F229" s="242">
        <v>0</v>
      </c>
      <c r="G229" s="242">
        <v>-97</v>
      </c>
      <c r="H229" s="242">
        <v>0</v>
      </c>
      <c r="I229" s="242">
        <v>0</v>
      </c>
      <c r="J229" s="242">
        <v>0</v>
      </c>
      <c r="K229" s="242">
        <v>0</v>
      </c>
      <c r="L229" s="242">
        <v>-201.81</v>
      </c>
      <c r="M229" s="242">
        <v>0</v>
      </c>
      <c r="N229" s="242">
        <v>0</v>
      </c>
      <c r="O229" s="242">
        <v>0</v>
      </c>
      <c r="P229" s="242">
        <v>0</v>
      </c>
      <c r="Q229" s="242">
        <v>0</v>
      </c>
      <c r="R229" s="242">
        <v>0</v>
      </c>
      <c r="S229" s="242">
        <v>0</v>
      </c>
      <c r="T229" s="242">
        <v>0</v>
      </c>
      <c r="U229" s="242">
        <v>0</v>
      </c>
      <c r="V229" s="242">
        <v>0</v>
      </c>
      <c r="W229" s="242">
        <v>0</v>
      </c>
      <c r="X229" s="242">
        <v>0</v>
      </c>
      <c r="Y229" s="242">
        <v>0</v>
      </c>
      <c r="Z229" s="242">
        <v>0</v>
      </c>
      <c r="AA229" s="242">
        <v>0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</row>
    <row r="230" spans="1:62" ht="15.05" x14ac:dyDescent="0.3">
      <c r="A230" s="242" t="s">
        <v>167</v>
      </c>
      <c r="B230" s="242">
        <v>0</v>
      </c>
      <c r="C230" s="242">
        <v>0</v>
      </c>
      <c r="D230" s="242">
        <v>0</v>
      </c>
      <c r="E230" s="242">
        <v>0</v>
      </c>
      <c r="F230" s="242">
        <v>92</v>
      </c>
      <c r="G230" s="242">
        <v>0</v>
      </c>
      <c r="H230" s="242">
        <v>0</v>
      </c>
      <c r="I230" s="242">
        <v>77</v>
      </c>
      <c r="J230" s="242">
        <v>89</v>
      </c>
      <c r="K230" s="242">
        <v>50</v>
      </c>
      <c r="L230" s="242">
        <v>0</v>
      </c>
      <c r="M230" s="242">
        <v>0</v>
      </c>
      <c r="N230" s="242">
        <v>0</v>
      </c>
      <c r="O230" s="242">
        <v>0</v>
      </c>
      <c r="P230" s="242">
        <v>0</v>
      </c>
      <c r="Q230" s="242">
        <v>0</v>
      </c>
      <c r="R230" s="242">
        <v>0</v>
      </c>
      <c r="S230" s="242">
        <v>0</v>
      </c>
      <c r="T230" s="242">
        <v>0</v>
      </c>
      <c r="U230" s="242">
        <v>0</v>
      </c>
      <c r="V230" s="242">
        <v>0</v>
      </c>
      <c r="W230" s="242">
        <v>0</v>
      </c>
      <c r="X230" s="242">
        <v>0</v>
      </c>
      <c r="Y230" s="242">
        <v>0</v>
      </c>
      <c r="Z230" s="242">
        <v>0</v>
      </c>
      <c r="AA230" s="242">
        <v>0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</row>
    <row r="231" spans="1:62" ht="15.05" x14ac:dyDescent="0.3">
      <c r="A231" s="242" t="s">
        <v>168</v>
      </c>
      <c r="B231" s="242">
        <v>1600</v>
      </c>
      <c r="C231" s="242">
        <v>100</v>
      </c>
      <c r="D231" s="242">
        <v>5615.4</v>
      </c>
      <c r="E231" s="242">
        <v>5612</v>
      </c>
      <c r="F231" s="242">
        <v>527</v>
      </c>
      <c r="G231" s="242">
        <v>16</v>
      </c>
      <c r="H231" s="242">
        <v>12.53</v>
      </c>
      <c r="I231" s="242">
        <v>13</v>
      </c>
      <c r="J231" s="242">
        <v>13</v>
      </c>
      <c r="K231" s="242">
        <v>4</v>
      </c>
      <c r="L231" s="242">
        <v>24.13</v>
      </c>
      <c r="M231" s="242">
        <v>701</v>
      </c>
      <c r="N231" s="242">
        <v>698</v>
      </c>
      <c r="O231" s="242">
        <v>81</v>
      </c>
      <c r="P231" s="242">
        <v>563.26</v>
      </c>
      <c r="Q231" s="242">
        <v>216</v>
      </c>
      <c r="R231" s="242">
        <v>59</v>
      </c>
      <c r="S231" s="242">
        <v>12</v>
      </c>
      <c r="T231" s="242">
        <v>44.17</v>
      </c>
      <c r="U231" s="242">
        <v>37</v>
      </c>
      <c r="V231" s="242">
        <v>23</v>
      </c>
      <c r="W231" s="242">
        <v>13</v>
      </c>
      <c r="X231" s="242">
        <v>294.67</v>
      </c>
      <c r="Y231" s="242">
        <v>292</v>
      </c>
      <c r="Z231" s="242">
        <v>58</v>
      </c>
      <c r="AA231" s="242">
        <v>31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</row>
    <row r="232" spans="1:62" ht="15.05" x14ac:dyDescent="0.3">
      <c r="A232" s="242" t="s">
        <v>169</v>
      </c>
      <c r="B232" s="242">
        <v>1600</v>
      </c>
      <c r="C232" s="242">
        <v>0</v>
      </c>
      <c r="D232" s="242">
        <v>0</v>
      </c>
      <c r="E232" s="242">
        <v>0</v>
      </c>
      <c r="F232" s="242">
        <v>0</v>
      </c>
      <c r="G232" s="242">
        <v>0</v>
      </c>
      <c r="H232" s="242">
        <v>0</v>
      </c>
      <c r="I232" s="242">
        <v>0</v>
      </c>
      <c r="J232" s="242">
        <v>0</v>
      </c>
      <c r="K232" s="242">
        <v>0</v>
      </c>
      <c r="L232" s="242">
        <v>-153.47</v>
      </c>
      <c r="M232" s="242">
        <v>0</v>
      </c>
      <c r="N232" s="242">
        <v>0</v>
      </c>
      <c r="O232" s="242">
        <v>0</v>
      </c>
      <c r="P232" s="242">
        <v>1.02</v>
      </c>
      <c r="Q232" s="242">
        <v>-1</v>
      </c>
      <c r="R232" s="242">
        <v>2</v>
      </c>
      <c r="S232" s="242">
        <v>0</v>
      </c>
      <c r="T232" s="242">
        <v>0</v>
      </c>
      <c r="U232" s="242">
        <v>0</v>
      </c>
      <c r="V232" s="242">
        <v>0</v>
      </c>
      <c r="W232" s="242">
        <v>0</v>
      </c>
      <c r="X232" s="242">
        <v>0</v>
      </c>
      <c r="Y232" s="242">
        <v>0</v>
      </c>
      <c r="Z232" s="242">
        <v>0</v>
      </c>
      <c r="AA232" s="242">
        <v>0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</row>
    <row r="233" spans="1:62" ht="15.05" x14ac:dyDescent="0.3">
      <c r="A233" s="242" t="s">
        <v>170</v>
      </c>
      <c r="B233" s="242">
        <v>0</v>
      </c>
      <c r="C233" s="242">
        <v>0</v>
      </c>
      <c r="D233" s="242">
        <v>0</v>
      </c>
      <c r="E233" s="242">
        <v>0</v>
      </c>
      <c r="F233" s="242">
        <v>0</v>
      </c>
      <c r="G233" s="242">
        <v>0</v>
      </c>
      <c r="H233" s="242">
        <v>12.53</v>
      </c>
      <c r="I233" s="242">
        <v>13</v>
      </c>
      <c r="J233" s="242">
        <v>13</v>
      </c>
      <c r="K233" s="242">
        <v>4</v>
      </c>
      <c r="L233" s="242">
        <v>177.6</v>
      </c>
      <c r="M233" s="242">
        <v>701</v>
      </c>
      <c r="N233" s="242">
        <v>698</v>
      </c>
      <c r="O233" s="242">
        <v>81</v>
      </c>
      <c r="P233" s="242">
        <v>562.23</v>
      </c>
      <c r="Q233" s="242">
        <v>217</v>
      </c>
      <c r="R233" s="242">
        <v>57</v>
      </c>
      <c r="S233" s="242">
        <v>12</v>
      </c>
      <c r="T233" s="242">
        <v>44.17</v>
      </c>
      <c r="U233" s="242">
        <v>37</v>
      </c>
      <c r="V233" s="242">
        <v>23</v>
      </c>
      <c r="W233" s="242">
        <v>13</v>
      </c>
      <c r="X233" s="242">
        <v>294.67</v>
      </c>
      <c r="Y233" s="242">
        <v>292</v>
      </c>
      <c r="Z233" s="242">
        <v>58</v>
      </c>
      <c r="AA233" s="242">
        <v>31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2" ht="15.05" x14ac:dyDescent="0.3">
      <c r="A234" s="242" t="s">
        <v>171</v>
      </c>
      <c r="B234" s="242">
        <v>0</v>
      </c>
      <c r="C234" s="242">
        <v>0</v>
      </c>
      <c r="D234" s="242">
        <v>0</v>
      </c>
      <c r="E234" s="242">
        <v>0</v>
      </c>
      <c r="F234" s="242">
        <v>0</v>
      </c>
      <c r="G234" s="242">
        <v>0</v>
      </c>
      <c r="H234" s="242">
        <v>0</v>
      </c>
      <c r="I234" s="242">
        <v>0</v>
      </c>
      <c r="J234" s="242">
        <v>0</v>
      </c>
      <c r="K234" s="242">
        <v>0</v>
      </c>
      <c r="L234" s="242">
        <v>0</v>
      </c>
      <c r="M234" s="242">
        <v>0</v>
      </c>
      <c r="N234" s="242">
        <v>0</v>
      </c>
      <c r="O234" s="242">
        <v>0</v>
      </c>
      <c r="P234" s="242">
        <v>0</v>
      </c>
      <c r="Q234" s="242">
        <v>0</v>
      </c>
      <c r="R234" s="242">
        <v>0</v>
      </c>
      <c r="S234" s="242">
        <v>0</v>
      </c>
      <c r="T234" s="242">
        <v>0</v>
      </c>
      <c r="U234" s="242">
        <v>0</v>
      </c>
      <c r="V234" s="242">
        <v>0</v>
      </c>
      <c r="W234" s="242">
        <v>0</v>
      </c>
      <c r="X234" s="242">
        <v>0</v>
      </c>
      <c r="Y234" s="242">
        <v>1899</v>
      </c>
      <c r="Z234" s="242">
        <v>0</v>
      </c>
      <c r="AA234" s="242">
        <v>0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</row>
    <row r="235" spans="1:62" ht="15.05" x14ac:dyDescent="0.3">
      <c r="A235" s="242" t="s">
        <v>327</v>
      </c>
      <c r="B235" s="242">
        <v>0</v>
      </c>
      <c r="C235" s="242">
        <v>0</v>
      </c>
      <c r="D235" s="242">
        <v>0</v>
      </c>
      <c r="E235" s="242">
        <v>0</v>
      </c>
      <c r="F235" s="242">
        <v>0</v>
      </c>
      <c r="G235" s="242">
        <v>0</v>
      </c>
      <c r="H235" s="242">
        <v>0</v>
      </c>
      <c r="I235" s="242">
        <v>0</v>
      </c>
      <c r="J235" s="242">
        <v>0</v>
      </c>
      <c r="K235" s="242">
        <v>0</v>
      </c>
      <c r="L235" s="242">
        <v>0</v>
      </c>
      <c r="M235" s="242">
        <v>0</v>
      </c>
      <c r="N235" s="242">
        <v>0</v>
      </c>
      <c r="O235" s="242">
        <v>0</v>
      </c>
      <c r="P235" s="242">
        <v>0</v>
      </c>
      <c r="Q235" s="242">
        <v>0</v>
      </c>
      <c r="R235" s="242">
        <v>0</v>
      </c>
      <c r="S235" s="242">
        <v>0</v>
      </c>
      <c r="T235" s="242">
        <v>0</v>
      </c>
      <c r="U235" s="242">
        <v>0</v>
      </c>
      <c r="V235" s="242">
        <v>0</v>
      </c>
      <c r="W235" s="242">
        <v>0</v>
      </c>
      <c r="X235" s="242">
        <v>0</v>
      </c>
      <c r="Y235" s="242">
        <v>1899</v>
      </c>
      <c r="Z235" s="242">
        <v>0</v>
      </c>
      <c r="AA235" s="242">
        <v>0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</row>
    <row r="236" spans="1:62" ht="15.05" x14ac:dyDescent="0.3">
      <c r="A236" s="242" t="s">
        <v>328</v>
      </c>
      <c r="B236" s="242">
        <v>0</v>
      </c>
      <c r="C236" s="242">
        <v>0</v>
      </c>
      <c r="D236" s="242">
        <v>0</v>
      </c>
      <c r="E236" s="242">
        <v>0</v>
      </c>
      <c r="F236" s="242">
        <v>0</v>
      </c>
      <c r="G236" s="242">
        <v>0</v>
      </c>
      <c r="H236" s="242">
        <v>11676.97</v>
      </c>
      <c r="I236" s="242">
        <v>0</v>
      </c>
      <c r="J236" s="242">
        <v>0</v>
      </c>
      <c r="K236" s="242">
        <v>0</v>
      </c>
      <c r="L236" s="242">
        <v>0</v>
      </c>
      <c r="M236" s="242">
        <v>0</v>
      </c>
      <c r="N236" s="242">
        <v>0</v>
      </c>
      <c r="O236" s="242">
        <v>0</v>
      </c>
      <c r="P236" s="242">
        <v>10026.19</v>
      </c>
      <c r="Q236" s="242">
        <v>0</v>
      </c>
      <c r="R236" s="242">
        <v>0</v>
      </c>
      <c r="S236" s="242">
        <v>0</v>
      </c>
      <c r="T236" s="242">
        <v>4309.6000000000004</v>
      </c>
      <c r="U236" s="242">
        <v>0</v>
      </c>
      <c r="V236" s="242">
        <v>0</v>
      </c>
      <c r="W236" s="242">
        <v>0</v>
      </c>
      <c r="X236" s="242">
        <v>29601.65</v>
      </c>
      <c r="Y236" s="242">
        <v>0</v>
      </c>
      <c r="Z236" s="242">
        <v>0</v>
      </c>
      <c r="AA236" s="242">
        <v>0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</row>
    <row r="237" spans="1:62" ht="15.05" x14ac:dyDescent="0.3">
      <c r="A237" s="242" t="s">
        <v>329</v>
      </c>
      <c r="B237" s="242">
        <v>0</v>
      </c>
      <c r="C237" s="242">
        <v>0</v>
      </c>
      <c r="D237" s="242">
        <v>844.66</v>
      </c>
      <c r="E237" s="242">
        <v>0</v>
      </c>
      <c r="F237" s="242">
        <v>0</v>
      </c>
      <c r="G237" s="242">
        <v>0</v>
      </c>
      <c r="H237" s="242">
        <v>0</v>
      </c>
      <c r="I237" s="242">
        <v>0</v>
      </c>
      <c r="J237" s="242">
        <v>0</v>
      </c>
      <c r="K237" s="242">
        <v>0</v>
      </c>
      <c r="L237" s="242">
        <v>0</v>
      </c>
      <c r="M237" s="242">
        <v>0</v>
      </c>
      <c r="N237" s="242">
        <v>0</v>
      </c>
      <c r="O237" s="242">
        <v>0</v>
      </c>
      <c r="P237" s="242">
        <v>0</v>
      </c>
      <c r="Q237" s="242">
        <v>0</v>
      </c>
      <c r="R237" s="242">
        <v>0</v>
      </c>
      <c r="S237" s="242">
        <v>0</v>
      </c>
      <c r="T237" s="242">
        <v>0</v>
      </c>
      <c r="U237" s="242">
        <v>0</v>
      </c>
      <c r="V237" s="242">
        <v>0</v>
      </c>
      <c r="W237" s="242">
        <v>0</v>
      </c>
      <c r="X237" s="242">
        <v>0</v>
      </c>
      <c r="Y237" s="242">
        <v>0</v>
      </c>
      <c r="Z237" s="242">
        <v>0</v>
      </c>
      <c r="AA237" s="242">
        <v>0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</row>
    <row r="238" spans="1:62" ht="15.05" x14ac:dyDescent="0.3">
      <c r="A238" s="242" t="s">
        <v>330</v>
      </c>
      <c r="B238" s="242">
        <v>-2028</v>
      </c>
      <c r="C238" s="242">
        <v>-776</v>
      </c>
      <c r="D238" s="242">
        <v>-929.42</v>
      </c>
      <c r="E238" s="242">
        <v>-276</v>
      </c>
      <c r="F238" s="242">
        <v>-100</v>
      </c>
      <c r="G238" s="242">
        <v>0</v>
      </c>
      <c r="H238" s="242">
        <v>-161.25</v>
      </c>
      <c r="I238" s="242">
        <v>-96</v>
      </c>
      <c r="J238" s="242">
        <v>-96</v>
      </c>
      <c r="K238" s="242">
        <v>0</v>
      </c>
      <c r="L238" s="242">
        <v>0</v>
      </c>
      <c r="M238" s="242">
        <v>0</v>
      </c>
      <c r="N238" s="242">
        <v>0</v>
      </c>
      <c r="O238" s="242">
        <v>0</v>
      </c>
      <c r="P238" s="242">
        <v>0</v>
      </c>
      <c r="Q238" s="242">
        <v>0</v>
      </c>
      <c r="R238" s="242">
        <v>0</v>
      </c>
      <c r="S238" s="242">
        <v>0</v>
      </c>
      <c r="T238" s="242">
        <v>0</v>
      </c>
      <c r="U238" s="242">
        <v>0</v>
      </c>
      <c r="V238" s="242">
        <v>0</v>
      </c>
      <c r="W238" s="242">
        <v>0</v>
      </c>
      <c r="X238" s="242">
        <v>0</v>
      </c>
      <c r="Y238" s="242">
        <v>0</v>
      </c>
      <c r="Z238" s="242">
        <v>0</v>
      </c>
      <c r="AA238" s="242">
        <v>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</row>
    <row r="239" spans="1:62" ht="15.05" x14ac:dyDescent="0.3">
      <c r="A239" s="242" t="s">
        <v>321</v>
      </c>
      <c r="B239" s="242">
        <v>-2028</v>
      </c>
      <c r="C239" s="242">
        <v>-776</v>
      </c>
      <c r="D239" s="242">
        <v>-929.42</v>
      </c>
      <c r="E239" s="242">
        <v>-276</v>
      </c>
      <c r="F239" s="242">
        <v>-100</v>
      </c>
      <c r="G239" s="242">
        <v>0</v>
      </c>
      <c r="H239" s="242">
        <v>-161.25</v>
      </c>
      <c r="I239" s="242">
        <v>-96</v>
      </c>
      <c r="J239" s="242">
        <v>-96</v>
      </c>
      <c r="K239" s="242">
        <v>0</v>
      </c>
      <c r="L239" s="242">
        <v>0</v>
      </c>
      <c r="M239" s="242">
        <v>0</v>
      </c>
      <c r="N239" s="242">
        <v>0</v>
      </c>
      <c r="O239" s="242">
        <v>0</v>
      </c>
      <c r="P239" s="242">
        <v>0</v>
      </c>
      <c r="Q239" s="242">
        <v>0</v>
      </c>
      <c r="R239" s="242">
        <v>0</v>
      </c>
      <c r="S239" s="242">
        <v>0</v>
      </c>
      <c r="T239" s="242">
        <v>0</v>
      </c>
      <c r="U239" s="242">
        <v>0</v>
      </c>
      <c r="V239" s="242">
        <v>0</v>
      </c>
      <c r="W239" s="242">
        <v>0</v>
      </c>
      <c r="X239" s="242">
        <v>0</v>
      </c>
      <c r="Y239" s="242">
        <v>0</v>
      </c>
      <c r="Z239" s="242">
        <v>0</v>
      </c>
      <c r="AA239" s="242">
        <v>0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</row>
    <row r="240" spans="1:62" ht="15.05" x14ac:dyDescent="0.3">
      <c r="A240" s="242" t="s">
        <v>140</v>
      </c>
      <c r="B240" s="242">
        <v>929</v>
      </c>
      <c r="C240" s="242">
        <v>444</v>
      </c>
      <c r="D240" s="242">
        <v>1748.06</v>
      </c>
      <c r="E240" s="242">
        <v>1284</v>
      </c>
      <c r="F240" s="242">
        <v>957</v>
      </c>
      <c r="G240" s="242">
        <v>488</v>
      </c>
      <c r="H240" s="242">
        <v>2633.02</v>
      </c>
      <c r="I240" s="242">
        <v>2125</v>
      </c>
      <c r="J240" s="242">
        <v>1504</v>
      </c>
      <c r="K240" s="242">
        <v>860</v>
      </c>
      <c r="L240" s="242">
        <v>13930.95</v>
      </c>
      <c r="M240" s="242">
        <v>11978</v>
      </c>
      <c r="N240" s="242">
        <v>9032</v>
      </c>
      <c r="O240" s="242">
        <v>5296</v>
      </c>
      <c r="P240" s="242">
        <v>36865.120000000003</v>
      </c>
      <c r="Q240" s="242">
        <v>29977</v>
      </c>
      <c r="R240" s="242">
        <v>21859</v>
      </c>
      <c r="S240" s="242">
        <v>11699</v>
      </c>
      <c r="T240" s="242">
        <v>59447.19</v>
      </c>
      <c r="U240" s="242">
        <v>46481</v>
      </c>
      <c r="V240" s="242">
        <v>32110</v>
      </c>
      <c r="W240" s="242">
        <v>16134</v>
      </c>
      <c r="X240" s="242">
        <v>64348.5</v>
      </c>
      <c r="Y240" s="242">
        <v>49829</v>
      </c>
      <c r="Z240" s="242">
        <v>34255</v>
      </c>
      <c r="AA240" s="242">
        <v>18005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</row>
    <row r="241" spans="1:62" ht="15.05" x14ac:dyDescent="0.3">
      <c r="A241" s="242" t="s">
        <v>141</v>
      </c>
      <c r="B241" s="242">
        <v>121348</v>
      </c>
      <c r="C241" s="242">
        <v>56761</v>
      </c>
      <c r="D241" s="242">
        <v>179485.81</v>
      </c>
      <c r="E241" s="242">
        <v>135292</v>
      </c>
      <c r="F241" s="242">
        <v>84877</v>
      </c>
      <c r="G241" s="242">
        <v>46859</v>
      </c>
      <c r="H241" s="242">
        <v>94064.27</v>
      </c>
      <c r="I241" s="242">
        <v>72719</v>
      </c>
      <c r="J241" s="242">
        <v>49654</v>
      </c>
      <c r="K241" s="242">
        <v>18118</v>
      </c>
      <c r="L241" s="242">
        <v>54675.1</v>
      </c>
      <c r="M241" s="242">
        <v>46301</v>
      </c>
      <c r="N241" s="242">
        <v>-25765</v>
      </c>
      <c r="O241" s="242">
        <v>-6546</v>
      </c>
      <c r="P241" s="242">
        <v>-45940.65</v>
      </c>
      <c r="Q241" s="242">
        <v>-19642</v>
      </c>
      <c r="R241" s="242">
        <v>-17482</v>
      </c>
      <c r="S241" s="242">
        <v>-1913</v>
      </c>
      <c r="T241" s="242">
        <v>-82181.77</v>
      </c>
      <c r="U241" s="242">
        <v>-73949</v>
      </c>
      <c r="V241" s="242">
        <v>-56267</v>
      </c>
      <c r="W241" s="242">
        <v>-24138</v>
      </c>
      <c r="X241" s="242">
        <v>-25311.93</v>
      </c>
      <c r="Y241" s="242">
        <v>-3434</v>
      </c>
      <c r="Z241" s="242">
        <v>-14802</v>
      </c>
      <c r="AA241" s="242">
        <v>-13509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</row>
    <row r="242" spans="1:62" ht="15.05" x14ac:dyDescent="0.3">
      <c r="A242" s="242" t="s">
        <v>172</v>
      </c>
      <c r="B242" s="242">
        <v>2922</v>
      </c>
      <c r="C242" s="242">
        <v>1462</v>
      </c>
      <c r="D242" s="242">
        <v>5266.9</v>
      </c>
      <c r="E242" s="242">
        <v>3950</v>
      </c>
      <c r="F242" s="242">
        <v>2633</v>
      </c>
      <c r="G242" s="242">
        <v>1317</v>
      </c>
      <c r="H242" s="242">
        <v>5337.77</v>
      </c>
      <c r="I242" s="242">
        <v>4003</v>
      </c>
      <c r="J242" s="242">
        <v>2670</v>
      </c>
      <c r="K242" s="242">
        <v>1335</v>
      </c>
      <c r="L242" s="242">
        <v>0</v>
      </c>
      <c r="M242" s="242">
        <v>0</v>
      </c>
      <c r="N242" s="242">
        <v>0</v>
      </c>
      <c r="O242" s="242">
        <v>0</v>
      </c>
      <c r="P242" s="242">
        <v>0</v>
      </c>
      <c r="Q242" s="242">
        <v>0</v>
      </c>
      <c r="R242" s="242">
        <v>0</v>
      </c>
      <c r="S242" s="242">
        <v>0</v>
      </c>
      <c r="T242" s="242">
        <v>0</v>
      </c>
      <c r="U242" s="242">
        <v>0</v>
      </c>
      <c r="V242" s="242">
        <v>0</v>
      </c>
      <c r="W242" s="242">
        <v>0</v>
      </c>
      <c r="X242" s="242">
        <v>0</v>
      </c>
      <c r="Y242" s="242">
        <v>0</v>
      </c>
      <c r="Z242" s="242">
        <v>0</v>
      </c>
      <c r="AA242" s="242">
        <v>0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</row>
    <row r="243" spans="1:62" ht="15.05" x14ac:dyDescent="0.3">
      <c r="A243" s="242" t="s">
        <v>173</v>
      </c>
      <c r="B243" s="242">
        <v>-3863</v>
      </c>
      <c r="C243" s="242">
        <v>-623</v>
      </c>
      <c r="D243" s="242">
        <v>-1683.01</v>
      </c>
      <c r="E243" s="242">
        <v>-770</v>
      </c>
      <c r="F243" s="242">
        <v>-605</v>
      </c>
      <c r="G243" s="242">
        <v>-168</v>
      </c>
      <c r="H243" s="242">
        <v>-345.98</v>
      </c>
      <c r="I243" s="242">
        <v>-281</v>
      </c>
      <c r="J243" s="242">
        <v>-256</v>
      </c>
      <c r="K243" s="242">
        <v>-133</v>
      </c>
      <c r="L243" s="242">
        <v>5009.26</v>
      </c>
      <c r="M243" s="242">
        <v>3765</v>
      </c>
      <c r="N243" s="242">
        <v>2450</v>
      </c>
      <c r="O243" s="242">
        <v>1315</v>
      </c>
      <c r="P243" s="242">
        <v>6821.34</v>
      </c>
      <c r="Q243" s="242">
        <v>6211</v>
      </c>
      <c r="R243" s="242">
        <v>5327</v>
      </c>
      <c r="S243" s="242">
        <v>754</v>
      </c>
      <c r="T243" s="242">
        <v>3174.96</v>
      </c>
      <c r="U243" s="242">
        <v>2555</v>
      </c>
      <c r="V243" s="242">
        <v>1571</v>
      </c>
      <c r="W243" s="242">
        <v>983</v>
      </c>
      <c r="X243" s="242">
        <v>2869.42</v>
      </c>
      <c r="Y243" s="242">
        <v>2392</v>
      </c>
      <c r="Z243" s="242">
        <v>1444</v>
      </c>
      <c r="AA243" s="242">
        <v>950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</row>
    <row r="244" spans="1:62" ht="15.05" x14ac:dyDescent="0.3">
      <c r="A244" s="242" t="s">
        <v>174</v>
      </c>
      <c r="B244" s="242">
        <v>871920</v>
      </c>
      <c r="C244" s="242">
        <v>405238</v>
      </c>
      <c r="D244" s="242">
        <v>1344680.73</v>
      </c>
      <c r="E244" s="242">
        <v>963812</v>
      </c>
      <c r="F244" s="242">
        <v>598607</v>
      </c>
      <c r="G244" s="242">
        <v>273772</v>
      </c>
      <c r="H244" s="242">
        <v>1197939.02</v>
      </c>
      <c r="I244" s="242">
        <v>913783</v>
      </c>
      <c r="J244" s="242">
        <v>618185</v>
      </c>
      <c r="K244" s="242">
        <v>271792</v>
      </c>
      <c r="L244" s="242">
        <v>1177001.8799999999</v>
      </c>
      <c r="M244" s="242">
        <v>937195</v>
      </c>
      <c r="N244" s="242">
        <v>584109</v>
      </c>
      <c r="O244" s="242">
        <v>305098</v>
      </c>
      <c r="P244" s="242">
        <v>1048966.78</v>
      </c>
      <c r="Q244" s="242">
        <v>798569</v>
      </c>
      <c r="R244" s="242">
        <v>572773</v>
      </c>
      <c r="S244" s="242">
        <v>277182</v>
      </c>
      <c r="T244" s="242">
        <v>754483.26</v>
      </c>
      <c r="U244" s="242">
        <v>563623</v>
      </c>
      <c r="V244" s="242">
        <v>384184</v>
      </c>
      <c r="W244" s="242">
        <v>200849</v>
      </c>
      <c r="X244" s="242">
        <v>1079557.17</v>
      </c>
      <c r="Y244" s="242">
        <v>784092</v>
      </c>
      <c r="Z244" s="242">
        <v>531514</v>
      </c>
      <c r="AA244" s="242">
        <v>255978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</row>
    <row r="245" spans="1:62" ht="15.05" x14ac:dyDescent="0.3">
      <c r="A245" s="242" t="s">
        <v>175</v>
      </c>
      <c r="B245" s="242"/>
      <c r="C245" s="242"/>
      <c r="D245" s="242"/>
      <c r="E245" s="242"/>
      <c r="F245" s="242"/>
      <c r="G245" s="242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</row>
    <row r="246" spans="1:62" ht="15.05" x14ac:dyDescent="0.3">
      <c r="A246" s="242" t="s">
        <v>176</v>
      </c>
      <c r="B246" s="242">
        <v>-404620</v>
      </c>
      <c r="C246" s="242">
        <v>-255668</v>
      </c>
      <c r="D246" s="242">
        <v>-250870.57</v>
      </c>
      <c r="E246" s="242">
        <v>-224565</v>
      </c>
      <c r="F246" s="242">
        <v>-185444</v>
      </c>
      <c r="G246" s="242">
        <v>-184979</v>
      </c>
      <c r="H246" s="242">
        <v>-183421.13</v>
      </c>
      <c r="I246" s="242">
        <v>-34066</v>
      </c>
      <c r="J246" s="242">
        <v>-136041</v>
      </c>
      <c r="K246" s="242">
        <v>-173780</v>
      </c>
      <c r="L246" s="242">
        <v>-59320.25</v>
      </c>
      <c r="M246" s="242">
        <v>-67741</v>
      </c>
      <c r="N246" s="242">
        <v>-81373</v>
      </c>
      <c r="O246" s="242">
        <v>-23891</v>
      </c>
      <c r="P246" s="242">
        <v>-14332.9</v>
      </c>
      <c r="Q246" s="242">
        <v>70456</v>
      </c>
      <c r="R246" s="242">
        <v>-253684</v>
      </c>
      <c r="S246" s="242">
        <v>-106183</v>
      </c>
      <c r="T246" s="242">
        <v>-70568.86</v>
      </c>
      <c r="U246" s="242">
        <v>-4055</v>
      </c>
      <c r="V246" s="242">
        <v>-4302</v>
      </c>
      <c r="W246" s="242">
        <v>-299165</v>
      </c>
      <c r="X246" s="242">
        <v>186133.2</v>
      </c>
      <c r="Y246" s="242">
        <v>26849</v>
      </c>
      <c r="Z246" s="242">
        <v>93020</v>
      </c>
      <c r="AA246" s="242">
        <v>-186875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</row>
    <row r="247" spans="1:62" ht="15.05" x14ac:dyDescent="0.3">
      <c r="A247" s="242" t="s">
        <v>177</v>
      </c>
      <c r="B247" s="242">
        <v>171399</v>
      </c>
      <c r="C247" s="242">
        <v>119666</v>
      </c>
      <c r="D247" s="242">
        <v>-81780.73</v>
      </c>
      <c r="E247" s="242">
        <v>21138</v>
      </c>
      <c r="F247" s="242">
        <v>87230</v>
      </c>
      <c r="G247" s="242">
        <v>72062</v>
      </c>
      <c r="H247" s="242">
        <v>43875.82</v>
      </c>
      <c r="I247" s="242">
        <v>-21166</v>
      </c>
      <c r="J247" s="242">
        <v>70645</v>
      </c>
      <c r="K247" s="242">
        <v>132401</v>
      </c>
      <c r="L247" s="242">
        <v>-68086.38</v>
      </c>
      <c r="M247" s="242">
        <v>-29892</v>
      </c>
      <c r="N247" s="242">
        <v>-89749</v>
      </c>
      <c r="O247" s="242">
        <v>-67311</v>
      </c>
      <c r="P247" s="242">
        <v>78513.81</v>
      </c>
      <c r="Q247" s="242">
        <v>-60876</v>
      </c>
      <c r="R247" s="242">
        <v>108495</v>
      </c>
      <c r="S247" s="242">
        <v>-43620</v>
      </c>
      <c r="T247" s="242">
        <v>35806.58</v>
      </c>
      <c r="U247" s="242">
        <v>28345</v>
      </c>
      <c r="V247" s="242">
        <v>-51446</v>
      </c>
      <c r="W247" s="242">
        <v>-53698</v>
      </c>
      <c r="X247" s="242">
        <v>-248505.43</v>
      </c>
      <c r="Y247" s="242">
        <v>-107086</v>
      </c>
      <c r="Z247" s="242">
        <v>-157957</v>
      </c>
      <c r="AA247" s="242">
        <v>-23925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</row>
    <row r="248" spans="1:62" ht="15.05" x14ac:dyDescent="0.3">
      <c r="A248" s="242" t="s">
        <v>178</v>
      </c>
      <c r="B248" s="242">
        <v>-21</v>
      </c>
      <c r="C248" s="242">
        <v>17</v>
      </c>
      <c r="D248" s="242">
        <v>-196.8</v>
      </c>
      <c r="E248" s="242">
        <v>-197</v>
      </c>
      <c r="F248" s="242">
        <v>58</v>
      </c>
      <c r="G248" s="242">
        <v>51</v>
      </c>
      <c r="H248" s="242">
        <v>-180</v>
      </c>
      <c r="I248" s="242">
        <v>-80</v>
      </c>
      <c r="J248" s="242">
        <v>-80</v>
      </c>
      <c r="K248" s="242">
        <v>0</v>
      </c>
      <c r="L248" s="242">
        <v>10</v>
      </c>
      <c r="M248" s="242">
        <v>10</v>
      </c>
      <c r="N248" s="242">
        <v>10</v>
      </c>
      <c r="O248" s="242">
        <v>10</v>
      </c>
      <c r="P248" s="242">
        <v>-1555.6</v>
      </c>
      <c r="Q248" s="242">
        <v>-3296</v>
      </c>
      <c r="R248" s="242">
        <v>-7</v>
      </c>
      <c r="S248" s="242">
        <v>126</v>
      </c>
      <c r="T248" s="242">
        <v>-468.84</v>
      </c>
      <c r="U248" s="242">
        <v>-355</v>
      </c>
      <c r="V248" s="242">
        <v>-90</v>
      </c>
      <c r="W248" s="242">
        <v>-90</v>
      </c>
      <c r="X248" s="242">
        <v>388</v>
      </c>
      <c r="Y248" s="242">
        <v>388</v>
      </c>
      <c r="Z248" s="242">
        <v>388</v>
      </c>
      <c r="AA248" s="242">
        <v>-30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</row>
    <row r="249" spans="1:62" ht="15.05" x14ac:dyDescent="0.3">
      <c r="A249" s="242" t="s">
        <v>179</v>
      </c>
      <c r="B249" s="242"/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</row>
    <row r="250" spans="1:62" ht="15.05" x14ac:dyDescent="0.3">
      <c r="A250" s="242" t="s">
        <v>180</v>
      </c>
      <c r="B250" s="242">
        <v>134947</v>
      </c>
      <c r="C250" s="242">
        <v>41368</v>
      </c>
      <c r="D250" s="242">
        <v>192969</v>
      </c>
      <c r="E250" s="242">
        <v>229351</v>
      </c>
      <c r="F250" s="242">
        <v>175429</v>
      </c>
      <c r="G250" s="242">
        <v>112399</v>
      </c>
      <c r="H250" s="242">
        <v>28402.05</v>
      </c>
      <c r="I250" s="242">
        <v>23802</v>
      </c>
      <c r="J250" s="242">
        <v>132079</v>
      </c>
      <c r="K250" s="242">
        <v>81200</v>
      </c>
      <c r="L250" s="242">
        <v>111075.88</v>
      </c>
      <c r="M250" s="242">
        <v>57520</v>
      </c>
      <c r="N250" s="242">
        <v>106586</v>
      </c>
      <c r="O250" s="242">
        <v>212485</v>
      </c>
      <c r="P250" s="242">
        <v>-142766.32999999999</v>
      </c>
      <c r="Q250" s="242">
        <v>66036</v>
      </c>
      <c r="R250" s="242">
        <v>54037</v>
      </c>
      <c r="S250" s="242">
        <v>38720</v>
      </c>
      <c r="T250" s="242">
        <v>-18547.38</v>
      </c>
      <c r="U250" s="242">
        <v>-56615</v>
      </c>
      <c r="V250" s="242">
        <v>40952</v>
      </c>
      <c r="W250" s="242">
        <v>75181</v>
      </c>
      <c r="X250" s="242">
        <v>243175.29</v>
      </c>
      <c r="Y250" s="242">
        <v>196115</v>
      </c>
      <c r="Z250" s="242">
        <v>275740</v>
      </c>
      <c r="AA250" s="242">
        <v>319548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</row>
    <row r="251" spans="1:62" ht="15.05" x14ac:dyDescent="0.3">
      <c r="A251" s="242" t="s">
        <v>331</v>
      </c>
      <c r="B251" s="242">
        <v>57602</v>
      </c>
      <c r="C251" s="242">
        <v>8787</v>
      </c>
      <c r="D251" s="242">
        <v>88015.69</v>
      </c>
      <c r="E251" s="242">
        <v>27559</v>
      </c>
      <c r="F251" s="242">
        <v>77897</v>
      </c>
      <c r="G251" s="242">
        <v>34700</v>
      </c>
      <c r="H251" s="242">
        <v>-29447.279999999999</v>
      </c>
      <c r="I251" s="242">
        <v>-52705</v>
      </c>
      <c r="J251" s="242">
        <v>38090</v>
      </c>
      <c r="K251" s="242">
        <v>-19948</v>
      </c>
      <c r="L251" s="242">
        <v>0</v>
      </c>
      <c r="M251" s="242">
        <v>0</v>
      </c>
      <c r="N251" s="242">
        <v>0</v>
      </c>
      <c r="O251" s="242">
        <v>0</v>
      </c>
      <c r="P251" s="242">
        <v>0</v>
      </c>
      <c r="Q251" s="242">
        <v>0</v>
      </c>
      <c r="R251" s="242">
        <v>0</v>
      </c>
      <c r="S251" s="242">
        <v>0</v>
      </c>
      <c r="T251" s="242">
        <v>0</v>
      </c>
      <c r="U251" s="242">
        <v>0</v>
      </c>
      <c r="V251" s="242">
        <v>0</v>
      </c>
      <c r="W251" s="242">
        <v>0</v>
      </c>
      <c r="X251" s="242">
        <v>0</v>
      </c>
      <c r="Y251" s="242">
        <v>0</v>
      </c>
      <c r="Z251" s="242">
        <v>0</v>
      </c>
      <c r="AA251" s="242">
        <v>0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</row>
    <row r="252" spans="1:62" ht="15.05" x14ac:dyDescent="0.3">
      <c r="A252" s="242" t="s">
        <v>181</v>
      </c>
      <c r="B252" s="242">
        <v>0</v>
      </c>
      <c r="C252" s="242">
        <v>0</v>
      </c>
      <c r="D252" s="242">
        <v>0</v>
      </c>
      <c r="E252" s="242">
        <v>0</v>
      </c>
      <c r="F252" s="242">
        <v>0</v>
      </c>
      <c r="G252" s="242">
        <v>0</v>
      </c>
      <c r="H252" s="242">
        <v>0</v>
      </c>
      <c r="I252" s="242">
        <v>0</v>
      </c>
      <c r="J252" s="242">
        <v>0</v>
      </c>
      <c r="K252" s="242">
        <v>0</v>
      </c>
      <c r="L252" s="242">
        <v>15034.11</v>
      </c>
      <c r="M252" s="242">
        <v>-11254</v>
      </c>
      <c r="N252" s="242">
        <v>2128</v>
      </c>
      <c r="O252" s="242">
        <v>-4033</v>
      </c>
      <c r="P252" s="242">
        <v>-36648.93</v>
      </c>
      <c r="Q252" s="242">
        <v>31077</v>
      </c>
      <c r="R252" s="242">
        <v>60249</v>
      </c>
      <c r="S252" s="242">
        <v>969</v>
      </c>
      <c r="T252" s="242">
        <v>-20490.07</v>
      </c>
      <c r="U252" s="242">
        <v>-47185</v>
      </c>
      <c r="V252" s="242">
        <v>8961</v>
      </c>
      <c r="W252" s="242">
        <v>6500</v>
      </c>
      <c r="X252" s="242">
        <v>-10144.049999999999</v>
      </c>
      <c r="Y252" s="242">
        <v>42111</v>
      </c>
      <c r="Z252" s="242">
        <v>43242</v>
      </c>
      <c r="AA252" s="242">
        <v>77246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</row>
    <row r="253" spans="1:62" ht="15.05" x14ac:dyDescent="0.3">
      <c r="A253" s="242" t="s">
        <v>182</v>
      </c>
      <c r="B253" s="242">
        <v>831227</v>
      </c>
      <c r="C253" s="242">
        <v>319408</v>
      </c>
      <c r="D253" s="242">
        <v>1292817.31</v>
      </c>
      <c r="E253" s="242">
        <v>1017098</v>
      </c>
      <c r="F253" s="242">
        <v>753777</v>
      </c>
      <c r="G253" s="242">
        <v>308005</v>
      </c>
      <c r="H253" s="242">
        <v>1057168.47</v>
      </c>
      <c r="I253" s="242">
        <v>829568</v>
      </c>
      <c r="J253" s="242">
        <v>722878</v>
      </c>
      <c r="K253" s="242">
        <v>291665</v>
      </c>
      <c r="L253" s="242">
        <v>1175715.24</v>
      </c>
      <c r="M253" s="242">
        <v>885838</v>
      </c>
      <c r="N253" s="242">
        <v>521711</v>
      </c>
      <c r="O253" s="242">
        <v>422358</v>
      </c>
      <c r="P253" s="242">
        <v>932176.84</v>
      </c>
      <c r="Q253" s="242">
        <v>901966</v>
      </c>
      <c r="R253" s="242">
        <v>541863</v>
      </c>
      <c r="S253" s="242">
        <v>167194</v>
      </c>
      <c r="T253" s="242">
        <v>680214.69</v>
      </c>
      <c r="U253" s="242">
        <v>483758</v>
      </c>
      <c r="V253" s="242">
        <v>378259</v>
      </c>
      <c r="W253" s="242">
        <v>-70423</v>
      </c>
      <c r="X253" s="242">
        <v>1250604.19</v>
      </c>
      <c r="Y253" s="242">
        <v>942469</v>
      </c>
      <c r="Z253" s="242">
        <v>785947</v>
      </c>
      <c r="AA253" s="242">
        <v>441942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</row>
    <row r="254" spans="1:62" ht="15.05" x14ac:dyDescent="0.3">
      <c r="A254" s="242" t="s">
        <v>184</v>
      </c>
      <c r="B254" s="242">
        <v>-84939</v>
      </c>
      <c r="C254" s="242">
        <v>-79</v>
      </c>
      <c r="D254" s="242">
        <v>-96222.34</v>
      </c>
      <c r="E254" s="242">
        <v>-96110</v>
      </c>
      <c r="F254" s="242">
        <v>-39330</v>
      </c>
      <c r="G254" s="242">
        <v>-19</v>
      </c>
      <c r="H254" s="242">
        <v>-84.29</v>
      </c>
      <c r="I254" s="242">
        <v>-28</v>
      </c>
      <c r="J254" s="242">
        <v>-24</v>
      </c>
      <c r="K254" s="242">
        <v>-9</v>
      </c>
      <c r="L254" s="242">
        <v>20290.169999999998</v>
      </c>
      <c r="M254" s="242">
        <v>20318</v>
      </c>
      <c r="N254" s="242">
        <v>20321</v>
      </c>
      <c r="O254" s="242">
        <v>-52</v>
      </c>
      <c r="P254" s="242">
        <v>-153.30000000000001</v>
      </c>
      <c r="Q254" s="242">
        <v>-82</v>
      </c>
      <c r="R254" s="242">
        <v>-77</v>
      </c>
      <c r="S254" s="242">
        <v>-61</v>
      </c>
      <c r="T254" s="242">
        <v>-9899.17</v>
      </c>
      <c r="U254" s="242">
        <v>-9889</v>
      </c>
      <c r="V254" s="242">
        <v>-9887</v>
      </c>
      <c r="W254" s="242">
        <v>-1446</v>
      </c>
      <c r="X254" s="242">
        <v>-25.12</v>
      </c>
      <c r="Y254" s="242">
        <v>-11</v>
      </c>
      <c r="Z254" s="242">
        <v>-8</v>
      </c>
      <c r="AA254" s="242">
        <v>-1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</row>
    <row r="255" spans="1:62" ht="15.05" x14ac:dyDescent="0.3">
      <c r="A255" s="242" t="s">
        <v>185</v>
      </c>
      <c r="B255" s="242">
        <v>746288</v>
      </c>
      <c r="C255" s="242">
        <v>319329</v>
      </c>
      <c r="D255" s="242">
        <v>1196594.97</v>
      </c>
      <c r="E255" s="242">
        <v>920988</v>
      </c>
      <c r="F255" s="242">
        <v>714447</v>
      </c>
      <c r="G255" s="242">
        <v>307986</v>
      </c>
      <c r="H255" s="242">
        <v>1057084.18</v>
      </c>
      <c r="I255" s="242">
        <v>829540</v>
      </c>
      <c r="J255" s="242">
        <v>722854</v>
      </c>
      <c r="K255" s="242">
        <v>291656</v>
      </c>
      <c r="L255" s="242">
        <v>1196005.4099999999</v>
      </c>
      <c r="M255" s="242">
        <v>906156</v>
      </c>
      <c r="N255" s="242">
        <v>542032</v>
      </c>
      <c r="O255" s="242">
        <v>422306</v>
      </c>
      <c r="P255" s="242">
        <v>932023.53</v>
      </c>
      <c r="Q255" s="242">
        <v>901884</v>
      </c>
      <c r="R255" s="242">
        <v>541786</v>
      </c>
      <c r="S255" s="242">
        <v>167133</v>
      </c>
      <c r="T255" s="242">
        <v>670315.52000000002</v>
      </c>
      <c r="U255" s="242">
        <v>473869</v>
      </c>
      <c r="V255" s="242">
        <v>368372</v>
      </c>
      <c r="W255" s="242">
        <v>-71869</v>
      </c>
      <c r="X255" s="242">
        <v>1250579.07</v>
      </c>
      <c r="Y255" s="242">
        <v>942458</v>
      </c>
      <c r="Z255" s="242">
        <v>785939</v>
      </c>
      <c r="AA255" s="242">
        <v>441941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</row>
    <row r="256" spans="1:62" ht="15.05" x14ac:dyDescent="0.3">
      <c r="A256" s="242" t="s">
        <v>186</v>
      </c>
      <c r="B256" s="242"/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</row>
    <row r="257" spans="1:62" ht="15.05" x14ac:dyDescent="0.3">
      <c r="A257" s="242" t="s">
        <v>187</v>
      </c>
      <c r="B257" s="242">
        <v>2199569</v>
      </c>
      <c r="C257" s="242">
        <v>494745</v>
      </c>
      <c r="D257" s="242">
        <v>2765700.4</v>
      </c>
      <c r="E257" s="242">
        <v>1885104</v>
      </c>
      <c r="F257" s="242">
        <v>1091902</v>
      </c>
      <c r="G257" s="242">
        <v>385149</v>
      </c>
      <c r="H257" s="242">
        <v>1308811.3600000001</v>
      </c>
      <c r="I257" s="242">
        <v>999085</v>
      </c>
      <c r="J257" s="242">
        <v>784962</v>
      </c>
      <c r="K257" s="242">
        <v>426523</v>
      </c>
      <c r="L257" s="242">
        <v>470416.32</v>
      </c>
      <c r="M257" s="242">
        <v>10</v>
      </c>
      <c r="N257" s="242">
        <v>10</v>
      </c>
      <c r="O257" s="242">
        <v>10</v>
      </c>
      <c r="P257" s="242">
        <v>0</v>
      </c>
      <c r="Q257" s="242">
        <v>0</v>
      </c>
      <c r="R257" s="242">
        <v>0</v>
      </c>
      <c r="S257" s="242">
        <v>0</v>
      </c>
      <c r="T257" s="242">
        <v>0</v>
      </c>
      <c r="U257" s="242">
        <v>0</v>
      </c>
      <c r="V257" s="242">
        <v>0</v>
      </c>
      <c r="W257" s="242">
        <v>0</v>
      </c>
      <c r="X257" s="242">
        <v>0</v>
      </c>
      <c r="Y257" s="242">
        <v>0</v>
      </c>
      <c r="Z257" s="242">
        <v>0</v>
      </c>
      <c r="AA257" s="242">
        <v>0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</row>
    <row r="258" spans="1:62" ht="15.05" x14ac:dyDescent="0.3">
      <c r="A258" s="242" t="s">
        <v>332</v>
      </c>
      <c r="B258" s="242">
        <v>2199569</v>
      </c>
      <c r="C258" s="242">
        <v>494745</v>
      </c>
      <c r="D258" s="242">
        <v>2765700.4</v>
      </c>
      <c r="E258" s="242">
        <v>1885104</v>
      </c>
      <c r="F258" s="242">
        <v>1091902</v>
      </c>
      <c r="G258" s="242">
        <v>385149</v>
      </c>
      <c r="H258" s="242">
        <v>1308811.3600000001</v>
      </c>
      <c r="I258" s="242">
        <v>999085</v>
      </c>
      <c r="J258" s="242">
        <v>784962</v>
      </c>
      <c r="K258" s="242">
        <v>426523</v>
      </c>
      <c r="L258" s="242">
        <v>0</v>
      </c>
      <c r="M258" s="242">
        <v>0</v>
      </c>
      <c r="N258" s="242">
        <v>0</v>
      </c>
      <c r="O258" s="242">
        <v>0</v>
      </c>
      <c r="P258" s="242">
        <v>0</v>
      </c>
      <c r="Q258" s="242">
        <v>0</v>
      </c>
      <c r="R258" s="242">
        <v>0</v>
      </c>
      <c r="S258" s="242">
        <v>0</v>
      </c>
      <c r="T258" s="242">
        <v>0</v>
      </c>
      <c r="U258" s="242">
        <v>0</v>
      </c>
      <c r="V258" s="242">
        <v>0</v>
      </c>
      <c r="W258" s="242">
        <v>0</v>
      </c>
      <c r="X258" s="242">
        <v>0</v>
      </c>
      <c r="Y258" s="242">
        <v>0</v>
      </c>
      <c r="Z258" s="242">
        <v>0</v>
      </c>
      <c r="AA258" s="242">
        <v>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</row>
    <row r="259" spans="1:62" ht="15.05" x14ac:dyDescent="0.3">
      <c r="A259" s="242" t="s">
        <v>188</v>
      </c>
      <c r="B259" s="242">
        <v>-2100000</v>
      </c>
      <c r="C259" s="242">
        <v>-830000</v>
      </c>
      <c r="D259" s="242">
        <v>-3132600</v>
      </c>
      <c r="E259" s="242">
        <v>-2012600</v>
      </c>
      <c r="F259" s="242">
        <v>-1042600</v>
      </c>
      <c r="G259" s="242">
        <v>-662600</v>
      </c>
      <c r="H259" s="242">
        <v>-1420000</v>
      </c>
      <c r="I259" s="242">
        <v>-910000</v>
      </c>
      <c r="J259" s="242">
        <v>-600000</v>
      </c>
      <c r="K259" s="242">
        <v>-450000</v>
      </c>
      <c r="L259" s="242">
        <v>-655000</v>
      </c>
      <c r="M259" s="242">
        <v>0</v>
      </c>
      <c r="N259" s="242">
        <v>0</v>
      </c>
      <c r="O259" s="242">
        <v>0</v>
      </c>
      <c r="P259" s="242">
        <v>0</v>
      </c>
      <c r="Q259" s="242">
        <v>0</v>
      </c>
      <c r="R259" s="242">
        <v>0</v>
      </c>
      <c r="S259" s="242">
        <v>0</v>
      </c>
      <c r="T259" s="242">
        <v>-10</v>
      </c>
      <c r="U259" s="242">
        <v>-10</v>
      </c>
      <c r="V259" s="242">
        <v>-10</v>
      </c>
      <c r="W259" s="242">
        <v>-10</v>
      </c>
      <c r="X259" s="242">
        <v>0</v>
      </c>
      <c r="Y259" s="242">
        <v>0</v>
      </c>
      <c r="Z259" s="242">
        <v>0</v>
      </c>
      <c r="AA259" s="242">
        <v>0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</row>
    <row r="260" spans="1:62" ht="15.05" x14ac:dyDescent="0.3">
      <c r="A260" s="242" t="s">
        <v>333</v>
      </c>
      <c r="B260" s="242">
        <v>0</v>
      </c>
      <c r="C260" s="242">
        <v>0</v>
      </c>
      <c r="D260" s="242">
        <v>106056</v>
      </c>
      <c r="E260" s="242">
        <v>106056</v>
      </c>
      <c r="F260" s="242">
        <v>0</v>
      </c>
      <c r="G260" s="242">
        <v>0</v>
      </c>
      <c r="H260" s="242">
        <v>0</v>
      </c>
      <c r="I260" s="242">
        <v>0</v>
      </c>
      <c r="J260" s="242">
        <v>0</v>
      </c>
      <c r="K260" s="242">
        <v>0</v>
      </c>
      <c r="L260" s="242">
        <v>0</v>
      </c>
      <c r="M260" s="242">
        <v>0</v>
      </c>
      <c r="N260" s="242">
        <v>0</v>
      </c>
      <c r="O260" s="242">
        <v>0</v>
      </c>
      <c r="P260" s="242">
        <v>0</v>
      </c>
      <c r="Q260" s="242">
        <v>0</v>
      </c>
      <c r="R260" s="242">
        <v>0</v>
      </c>
      <c r="S260" s="242">
        <v>0</v>
      </c>
      <c r="T260" s="242">
        <v>0</v>
      </c>
      <c r="U260" s="242">
        <v>0</v>
      </c>
      <c r="V260" s="242">
        <v>0</v>
      </c>
      <c r="W260" s="242">
        <v>0</v>
      </c>
      <c r="X260" s="242">
        <v>0</v>
      </c>
      <c r="Y260" s="242">
        <v>0</v>
      </c>
      <c r="Z260" s="242">
        <v>0</v>
      </c>
      <c r="AA260" s="242">
        <v>0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</row>
    <row r="261" spans="1:62" ht="15.05" x14ac:dyDescent="0.3">
      <c r="A261" s="242" t="s">
        <v>334</v>
      </c>
      <c r="B261" s="242">
        <v>0</v>
      </c>
      <c r="C261" s="242">
        <v>0</v>
      </c>
      <c r="D261" s="242">
        <v>0</v>
      </c>
      <c r="E261" s="242">
        <v>0</v>
      </c>
      <c r="F261" s="242">
        <v>0</v>
      </c>
      <c r="G261" s="242">
        <v>0</v>
      </c>
      <c r="H261" s="242">
        <v>0</v>
      </c>
      <c r="I261" s="242">
        <v>0</v>
      </c>
      <c r="J261" s="242">
        <v>0</v>
      </c>
      <c r="K261" s="242">
        <v>0</v>
      </c>
      <c r="L261" s="242">
        <v>0</v>
      </c>
      <c r="M261" s="242">
        <v>0</v>
      </c>
      <c r="N261" s="242">
        <v>0</v>
      </c>
      <c r="O261" s="242">
        <v>0</v>
      </c>
      <c r="P261" s="242">
        <v>-104400</v>
      </c>
      <c r="Q261" s="242">
        <v>-104400</v>
      </c>
      <c r="R261" s="242">
        <v>-104400</v>
      </c>
      <c r="S261" s="242">
        <v>-104400</v>
      </c>
      <c r="T261" s="242">
        <v>-158700</v>
      </c>
      <c r="U261" s="242">
        <v>-158700</v>
      </c>
      <c r="V261" s="242">
        <v>-158700</v>
      </c>
      <c r="W261" s="242">
        <v>-158700</v>
      </c>
      <c r="X261" s="242">
        <v>-121050</v>
      </c>
      <c r="Y261" s="242">
        <v>-121050</v>
      </c>
      <c r="Z261" s="242">
        <v>0</v>
      </c>
      <c r="AA261" s="242">
        <v>0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</row>
    <row r="262" spans="1:62" ht="15.05" x14ac:dyDescent="0.3">
      <c r="A262" s="242" t="s">
        <v>189</v>
      </c>
      <c r="B262" s="242">
        <v>0</v>
      </c>
      <c r="C262" s="242">
        <v>0</v>
      </c>
      <c r="D262" s="242">
        <v>170.91</v>
      </c>
      <c r="E262" s="242">
        <v>170</v>
      </c>
      <c r="F262" s="242">
        <v>72</v>
      </c>
      <c r="G262" s="242">
        <v>61</v>
      </c>
      <c r="H262" s="242">
        <v>0</v>
      </c>
      <c r="I262" s="242">
        <v>0</v>
      </c>
      <c r="J262" s="242">
        <v>0</v>
      </c>
      <c r="K262" s="242">
        <v>0</v>
      </c>
      <c r="L262" s="242">
        <v>822.43</v>
      </c>
      <c r="M262" s="242">
        <v>0</v>
      </c>
      <c r="N262" s="242">
        <v>0</v>
      </c>
      <c r="O262" s="242">
        <v>0</v>
      </c>
      <c r="P262" s="242">
        <v>30</v>
      </c>
      <c r="Q262" s="242">
        <v>30</v>
      </c>
      <c r="R262" s="242">
        <v>0</v>
      </c>
      <c r="S262" s="242">
        <v>0</v>
      </c>
      <c r="T262" s="242">
        <v>0</v>
      </c>
      <c r="U262" s="242">
        <v>0</v>
      </c>
      <c r="V262" s="242">
        <v>0</v>
      </c>
      <c r="W262" s="242">
        <v>0</v>
      </c>
      <c r="X262" s="242">
        <v>0</v>
      </c>
      <c r="Y262" s="242">
        <v>0</v>
      </c>
      <c r="Z262" s="242">
        <v>0</v>
      </c>
      <c r="AA262" s="242">
        <v>0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</row>
    <row r="263" spans="1:62" ht="15.05" x14ac:dyDescent="0.3">
      <c r="A263" s="242" t="s">
        <v>190</v>
      </c>
      <c r="B263" s="242">
        <v>0</v>
      </c>
      <c r="C263" s="242">
        <v>0</v>
      </c>
      <c r="D263" s="242">
        <v>170.91</v>
      </c>
      <c r="E263" s="242">
        <v>170</v>
      </c>
      <c r="F263" s="242">
        <v>72</v>
      </c>
      <c r="G263" s="242">
        <v>61</v>
      </c>
      <c r="H263" s="242">
        <v>0</v>
      </c>
      <c r="I263" s="242">
        <v>0</v>
      </c>
      <c r="J263" s="242">
        <v>0</v>
      </c>
      <c r="K263" s="242">
        <v>0</v>
      </c>
      <c r="L263" s="242">
        <v>822.43</v>
      </c>
      <c r="M263" s="242">
        <v>0</v>
      </c>
      <c r="N263" s="242">
        <v>0</v>
      </c>
      <c r="O263" s="242">
        <v>0</v>
      </c>
      <c r="P263" s="242">
        <v>30</v>
      </c>
      <c r="Q263" s="242">
        <v>30</v>
      </c>
      <c r="R263" s="242">
        <v>0</v>
      </c>
      <c r="S263" s="242">
        <v>0</v>
      </c>
      <c r="T263" s="242">
        <v>0</v>
      </c>
      <c r="U263" s="242">
        <v>0</v>
      </c>
      <c r="V263" s="242">
        <v>0</v>
      </c>
      <c r="W263" s="242">
        <v>0</v>
      </c>
      <c r="X263" s="242">
        <v>0</v>
      </c>
      <c r="Y263" s="242">
        <v>0</v>
      </c>
      <c r="Z263" s="242">
        <v>0</v>
      </c>
      <c r="AA263" s="242">
        <v>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</row>
    <row r="264" spans="1:62" ht="15.05" x14ac:dyDescent="0.3">
      <c r="A264" s="242" t="s">
        <v>191</v>
      </c>
      <c r="B264" s="242">
        <v>-14450</v>
      </c>
      <c r="C264" s="242">
        <v>-4005</v>
      </c>
      <c r="D264" s="242">
        <v>-137402.74</v>
      </c>
      <c r="E264" s="242">
        <v>-125646</v>
      </c>
      <c r="F264" s="242">
        <v>-49996</v>
      </c>
      <c r="G264" s="242">
        <v>-21307</v>
      </c>
      <c r="H264" s="242">
        <v>-26366.57</v>
      </c>
      <c r="I264" s="242">
        <v>-13101</v>
      </c>
      <c r="J264" s="242">
        <v>-9766</v>
      </c>
      <c r="K264" s="242">
        <v>-1346</v>
      </c>
      <c r="L264" s="242">
        <v>-40347.97</v>
      </c>
      <c r="M264" s="242">
        <v>-37112</v>
      </c>
      <c r="N264" s="242">
        <v>-25228</v>
      </c>
      <c r="O264" s="242">
        <v>-15066</v>
      </c>
      <c r="P264" s="242">
        <v>-98638.05</v>
      </c>
      <c r="Q264" s="242">
        <v>-82863</v>
      </c>
      <c r="R264" s="242">
        <v>-55611</v>
      </c>
      <c r="S264" s="242">
        <v>-12325</v>
      </c>
      <c r="T264" s="242">
        <v>-43067.14</v>
      </c>
      <c r="U264" s="242">
        <v>-32124</v>
      </c>
      <c r="V264" s="242">
        <v>-16220</v>
      </c>
      <c r="W264" s="242">
        <v>-7946</v>
      </c>
      <c r="X264" s="242">
        <v>-355860.21</v>
      </c>
      <c r="Y264" s="242">
        <v>-228181</v>
      </c>
      <c r="Z264" s="242">
        <v>-109657</v>
      </c>
      <c r="AA264" s="242">
        <v>-31960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</row>
    <row r="265" spans="1:62" ht="15.05" x14ac:dyDescent="0.3">
      <c r="A265" s="242" t="s">
        <v>190</v>
      </c>
      <c r="B265" s="242">
        <v>-14450</v>
      </c>
      <c r="C265" s="242">
        <v>-4005</v>
      </c>
      <c r="D265" s="242">
        <v>-137402.74</v>
      </c>
      <c r="E265" s="242">
        <v>-125646</v>
      </c>
      <c r="F265" s="242">
        <v>-49996</v>
      </c>
      <c r="G265" s="242">
        <v>-21307</v>
      </c>
      <c r="H265" s="242">
        <v>-23274.799999999999</v>
      </c>
      <c r="I265" s="242">
        <v>-10009</v>
      </c>
      <c r="J265" s="242">
        <v>-9478</v>
      </c>
      <c r="K265" s="242">
        <v>-1346</v>
      </c>
      <c r="L265" s="242">
        <v>-37669.69</v>
      </c>
      <c r="M265" s="242">
        <v>-34433</v>
      </c>
      <c r="N265" s="242">
        <v>-24550</v>
      </c>
      <c r="O265" s="242">
        <v>-15066</v>
      </c>
      <c r="P265" s="242">
        <v>-98298.93</v>
      </c>
      <c r="Q265" s="242">
        <v>-82524</v>
      </c>
      <c r="R265" s="242">
        <v>-55275</v>
      </c>
      <c r="S265" s="242">
        <v>-12325</v>
      </c>
      <c r="T265" s="242">
        <v>-41887.519999999997</v>
      </c>
      <c r="U265" s="242">
        <v>-30989</v>
      </c>
      <c r="V265" s="242">
        <v>-15346</v>
      </c>
      <c r="W265" s="242">
        <v>-7798</v>
      </c>
      <c r="X265" s="242">
        <v>-346520.56</v>
      </c>
      <c r="Y265" s="242">
        <v>-218842</v>
      </c>
      <c r="Z265" s="242">
        <v>-100380</v>
      </c>
      <c r="AA265" s="242">
        <v>-22937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</row>
    <row r="266" spans="1:62" ht="15.05" x14ac:dyDescent="0.3">
      <c r="A266" s="242" t="s">
        <v>192</v>
      </c>
      <c r="B266" s="242">
        <v>0</v>
      </c>
      <c r="C266" s="242">
        <v>0</v>
      </c>
      <c r="D266" s="242">
        <v>0</v>
      </c>
      <c r="E266" s="242">
        <v>0</v>
      </c>
      <c r="F266" s="242">
        <v>0</v>
      </c>
      <c r="G266" s="242">
        <v>0</v>
      </c>
      <c r="H266" s="242">
        <v>-3091.76</v>
      </c>
      <c r="I266" s="242">
        <v>-3092</v>
      </c>
      <c r="J266" s="242">
        <v>-288</v>
      </c>
      <c r="K266" s="242">
        <v>0</v>
      </c>
      <c r="L266" s="242">
        <v>-2678.28</v>
      </c>
      <c r="M266" s="242">
        <v>-2679</v>
      </c>
      <c r="N266" s="242">
        <v>-678</v>
      </c>
      <c r="O266" s="242">
        <v>0</v>
      </c>
      <c r="P266" s="242">
        <v>-339.12</v>
      </c>
      <c r="Q266" s="242">
        <v>-339</v>
      </c>
      <c r="R266" s="242">
        <v>-336</v>
      </c>
      <c r="S266" s="242">
        <v>0</v>
      </c>
      <c r="T266" s="242">
        <v>-1179.6199999999999</v>
      </c>
      <c r="U266" s="242">
        <v>-1135</v>
      </c>
      <c r="V266" s="242">
        <v>-874</v>
      </c>
      <c r="W266" s="242">
        <v>-148</v>
      </c>
      <c r="X266" s="242">
        <v>-9339.65</v>
      </c>
      <c r="Y266" s="242">
        <v>-9339</v>
      </c>
      <c r="Z266" s="242">
        <v>-9277</v>
      </c>
      <c r="AA266" s="242">
        <v>-9023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</row>
    <row r="267" spans="1:62" ht="15.05" x14ac:dyDescent="0.3">
      <c r="A267" s="242" t="s">
        <v>335</v>
      </c>
      <c r="B267" s="242">
        <v>2028</v>
      </c>
      <c r="C267" s="242">
        <v>776</v>
      </c>
      <c r="D267" s="242">
        <v>929.42</v>
      </c>
      <c r="E267" s="242">
        <v>276</v>
      </c>
      <c r="F267" s="242">
        <v>100</v>
      </c>
      <c r="G267" s="242">
        <v>0</v>
      </c>
      <c r="H267" s="242">
        <v>161.25</v>
      </c>
      <c r="I267" s="242">
        <v>96</v>
      </c>
      <c r="J267" s="242">
        <v>96</v>
      </c>
      <c r="K267" s="242">
        <v>0</v>
      </c>
      <c r="L267" s="242">
        <v>251.18</v>
      </c>
      <c r="M267" s="242">
        <v>180</v>
      </c>
      <c r="N267" s="242">
        <v>180</v>
      </c>
      <c r="O267" s="242">
        <v>0</v>
      </c>
      <c r="P267" s="242">
        <v>572.21</v>
      </c>
      <c r="Q267" s="242">
        <v>298</v>
      </c>
      <c r="R267" s="242">
        <v>298</v>
      </c>
      <c r="S267" s="242">
        <v>0</v>
      </c>
      <c r="T267" s="242">
        <v>759.31</v>
      </c>
      <c r="U267" s="242">
        <v>396</v>
      </c>
      <c r="V267" s="242">
        <v>396</v>
      </c>
      <c r="W267" s="242">
        <v>0</v>
      </c>
      <c r="X267" s="242">
        <v>927.21</v>
      </c>
      <c r="Y267" s="242">
        <v>456</v>
      </c>
      <c r="Z267" s="242">
        <v>455</v>
      </c>
      <c r="AA267" s="242">
        <v>0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</row>
    <row r="268" spans="1:62" ht="15.05" x14ac:dyDescent="0.3">
      <c r="A268" s="242" t="s">
        <v>193</v>
      </c>
      <c r="B268" s="242">
        <v>87147</v>
      </c>
      <c r="C268" s="242">
        <v>-338484</v>
      </c>
      <c r="D268" s="242">
        <v>-397146.01</v>
      </c>
      <c r="E268" s="242">
        <v>-146640</v>
      </c>
      <c r="F268" s="242">
        <v>-522</v>
      </c>
      <c r="G268" s="242">
        <v>-298697</v>
      </c>
      <c r="H268" s="242">
        <v>-137393.96</v>
      </c>
      <c r="I268" s="242">
        <v>76080</v>
      </c>
      <c r="J268" s="242">
        <v>175292</v>
      </c>
      <c r="K268" s="242">
        <v>-24823</v>
      </c>
      <c r="L268" s="242">
        <v>-223858.05</v>
      </c>
      <c r="M268" s="242">
        <v>-36922</v>
      </c>
      <c r="N268" s="242">
        <v>-25038</v>
      </c>
      <c r="O268" s="242">
        <v>-15056</v>
      </c>
      <c r="P268" s="242">
        <v>-202435.83</v>
      </c>
      <c r="Q268" s="242">
        <v>-186935</v>
      </c>
      <c r="R268" s="242">
        <v>-159713</v>
      </c>
      <c r="S268" s="242">
        <v>-116725</v>
      </c>
      <c r="T268" s="242">
        <v>-201017.83</v>
      </c>
      <c r="U268" s="242">
        <v>-190438</v>
      </c>
      <c r="V268" s="242">
        <v>-174534</v>
      </c>
      <c r="W268" s="242">
        <v>-166656</v>
      </c>
      <c r="X268" s="242">
        <v>-475983</v>
      </c>
      <c r="Y268" s="242">
        <v>-348775</v>
      </c>
      <c r="Z268" s="242">
        <v>-109202</v>
      </c>
      <c r="AA268" s="242">
        <v>-31960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</row>
    <row r="269" spans="1:62" ht="15.05" x14ac:dyDescent="0.3">
      <c r="A269" s="242" t="s">
        <v>194</v>
      </c>
      <c r="B269" s="242"/>
      <c r="C269" s="242"/>
      <c r="D269" s="242"/>
      <c r="E269" s="242"/>
      <c r="F269" s="242"/>
      <c r="G269" s="242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</row>
    <row r="270" spans="1:62" ht="15.05" x14ac:dyDescent="0.3">
      <c r="A270" s="242" t="s">
        <v>336</v>
      </c>
      <c r="B270" s="242">
        <v>0</v>
      </c>
      <c r="C270" s="242">
        <v>0</v>
      </c>
      <c r="D270" s="242">
        <v>0</v>
      </c>
      <c r="E270" s="242">
        <v>0</v>
      </c>
      <c r="F270" s="242">
        <v>0</v>
      </c>
      <c r="G270" s="242">
        <v>0</v>
      </c>
      <c r="H270" s="242">
        <v>0</v>
      </c>
      <c r="I270" s="242">
        <v>0</v>
      </c>
      <c r="J270" s="242">
        <v>0</v>
      </c>
      <c r="K270" s="242">
        <v>0</v>
      </c>
      <c r="L270" s="242">
        <v>-260000</v>
      </c>
      <c r="M270" s="242">
        <v>-160000</v>
      </c>
      <c r="N270" s="242">
        <v>70000</v>
      </c>
      <c r="O270" s="242">
        <v>-260000</v>
      </c>
      <c r="P270" s="242">
        <v>-200000</v>
      </c>
      <c r="Q270" s="242">
        <v>0</v>
      </c>
      <c r="R270" s="242">
        <v>0</v>
      </c>
      <c r="S270" s="242">
        <v>0</v>
      </c>
      <c r="T270" s="242">
        <v>0</v>
      </c>
      <c r="U270" s="242">
        <v>0</v>
      </c>
      <c r="V270" s="242">
        <v>0</v>
      </c>
      <c r="W270" s="242">
        <v>0</v>
      </c>
      <c r="X270" s="242">
        <v>0</v>
      </c>
      <c r="Y270" s="242">
        <v>0</v>
      </c>
      <c r="Z270" s="242">
        <v>0</v>
      </c>
      <c r="AA270" s="242">
        <v>0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</row>
    <row r="271" spans="1:62" ht="15.05" x14ac:dyDescent="0.3">
      <c r="A271" s="242" t="s">
        <v>337</v>
      </c>
      <c r="B271" s="242">
        <v>0</v>
      </c>
      <c r="C271" s="242">
        <v>0</v>
      </c>
      <c r="D271" s="242">
        <v>0</v>
      </c>
      <c r="E271" s="242">
        <v>0</v>
      </c>
      <c r="F271" s="242">
        <v>0</v>
      </c>
      <c r="G271" s="242">
        <v>0</v>
      </c>
      <c r="H271" s="242">
        <v>0</v>
      </c>
      <c r="I271" s="242">
        <v>0</v>
      </c>
      <c r="J271" s="242">
        <v>0</v>
      </c>
      <c r="K271" s="242">
        <v>0</v>
      </c>
      <c r="L271" s="242">
        <v>-260000</v>
      </c>
      <c r="M271" s="242">
        <v>-160000</v>
      </c>
      <c r="N271" s="242">
        <v>70000</v>
      </c>
      <c r="O271" s="242">
        <v>-260000</v>
      </c>
      <c r="P271" s="242">
        <v>-200000</v>
      </c>
      <c r="Q271" s="242">
        <v>0</v>
      </c>
      <c r="R271" s="242">
        <v>0</v>
      </c>
      <c r="S271" s="242">
        <v>0</v>
      </c>
      <c r="T271" s="242">
        <v>0</v>
      </c>
      <c r="U271" s="242">
        <v>0</v>
      </c>
      <c r="V271" s="242">
        <v>0</v>
      </c>
      <c r="W271" s="242">
        <v>0</v>
      </c>
      <c r="X271" s="242">
        <v>0</v>
      </c>
      <c r="Y271" s="242">
        <v>0</v>
      </c>
      <c r="Z271" s="242">
        <v>0</v>
      </c>
      <c r="AA271" s="242">
        <v>0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</row>
    <row r="272" spans="1:62" ht="15.05" x14ac:dyDescent="0.3">
      <c r="A272" s="242" t="s">
        <v>195</v>
      </c>
      <c r="B272" s="242">
        <v>0</v>
      </c>
      <c r="C272" s="242">
        <v>0</v>
      </c>
      <c r="D272" s="242">
        <v>0</v>
      </c>
      <c r="E272" s="242">
        <v>0</v>
      </c>
      <c r="F272" s="242">
        <v>0</v>
      </c>
      <c r="G272" s="242">
        <v>0</v>
      </c>
      <c r="H272" s="242">
        <v>0</v>
      </c>
      <c r="I272" s="242">
        <v>0</v>
      </c>
      <c r="J272" s="242">
        <v>0</v>
      </c>
      <c r="K272" s="242">
        <v>0</v>
      </c>
      <c r="L272" s="242">
        <v>0</v>
      </c>
      <c r="M272" s="242">
        <v>0</v>
      </c>
      <c r="N272" s="242">
        <v>0</v>
      </c>
      <c r="O272" s="242">
        <v>0</v>
      </c>
      <c r="P272" s="242">
        <v>0</v>
      </c>
      <c r="Q272" s="242">
        <v>0</v>
      </c>
      <c r="R272" s="242">
        <v>0</v>
      </c>
      <c r="S272" s="242">
        <v>0</v>
      </c>
      <c r="T272" s="242">
        <v>250000</v>
      </c>
      <c r="U272" s="242">
        <v>250000</v>
      </c>
      <c r="V272" s="242">
        <v>249999</v>
      </c>
      <c r="W272" s="242">
        <v>390000</v>
      </c>
      <c r="X272" s="242">
        <v>372292.58</v>
      </c>
      <c r="Y272" s="242">
        <v>0</v>
      </c>
      <c r="Z272" s="242">
        <v>0</v>
      </c>
      <c r="AA272" s="242">
        <v>0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</row>
    <row r="273" spans="1:62" ht="15.05" x14ac:dyDescent="0.3">
      <c r="A273" s="242" t="s">
        <v>338</v>
      </c>
      <c r="B273" s="242">
        <v>0</v>
      </c>
      <c r="C273" s="242">
        <v>0</v>
      </c>
      <c r="D273" s="242">
        <v>0</v>
      </c>
      <c r="E273" s="242">
        <v>0</v>
      </c>
      <c r="F273" s="242">
        <v>0</v>
      </c>
      <c r="G273" s="242">
        <v>0</v>
      </c>
      <c r="H273" s="242">
        <v>0</v>
      </c>
      <c r="I273" s="242">
        <v>0</v>
      </c>
      <c r="J273" s="242">
        <v>0</v>
      </c>
      <c r="K273" s="242">
        <v>0</v>
      </c>
      <c r="L273" s="242">
        <v>0</v>
      </c>
      <c r="M273" s="242">
        <v>0</v>
      </c>
      <c r="N273" s="242">
        <v>0</v>
      </c>
      <c r="O273" s="242">
        <v>0</v>
      </c>
      <c r="P273" s="242">
        <v>0</v>
      </c>
      <c r="Q273" s="242">
        <v>0</v>
      </c>
      <c r="R273" s="242">
        <v>0</v>
      </c>
      <c r="S273" s="242">
        <v>0</v>
      </c>
      <c r="T273" s="242">
        <v>250000</v>
      </c>
      <c r="U273" s="242">
        <v>250000</v>
      </c>
      <c r="V273" s="242">
        <v>249999</v>
      </c>
      <c r="W273" s="242">
        <v>390000</v>
      </c>
      <c r="X273" s="242">
        <v>372292.58</v>
      </c>
      <c r="Y273" s="242">
        <v>0</v>
      </c>
      <c r="Z273" s="242">
        <v>0</v>
      </c>
      <c r="AA273" s="242">
        <v>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</row>
    <row r="274" spans="1:62" ht="15.05" x14ac:dyDescent="0.3">
      <c r="A274" s="242" t="s">
        <v>196</v>
      </c>
      <c r="B274" s="242">
        <v>0</v>
      </c>
      <c r="C274" s="242">
        <v>0</v>
      </c>
      <c r="D274" s="242">
        <v>0</v>
      </c>
      <c r="E274" s="242">
        <v>0</v>
      </c>
      <c r="F274" s="242">
        <v>0</v>
      </c>
      <c r="G274" s="242">
        <v>0</v>
      </c>
      <c r="H274" s="242">
        <v>-229767.87</v>
      </c>
      <c r="I274" s="242">
        <v>-229768</v>
      </c>
      <c r="J274" s="242">
        <v>-229768</v>
      </c>
      <c r="K274" s="242">
        <v>-229768</v>
      </c>
      <c r="L274" s="242">
        <v>-310896.09999999998</v>
      </c>
      <c r="M274" s="242">
        <v>-286386</v>
      </c>
      <c r="N274" s="242">
        <v>-211877</v>
      </c>
      <c r="O274" s="242">
        <v>-134821</v>
      </c>
      <c r="P274" s="242">
        <v>-444224.79</v>
      </c>
      <c r="Q274" s="242">
        <v>-680969</v>
      </c>
      <c r="R274" s="242">
        <v>-347252</v>
      </c>
      <c r="S274" s="242">
        <v>-22576</v>
      </c>
      <c r="T274" s="242">
        <v>-460139.41</v>
      </c>
      <c r="U274" s="242">
        <v>-337564</v>
      </c>
      <c r="V274" s="242">
        <v>-180402</v>
      </c>
      <c r="W274" s="242">
        <v>-131006</v>
      </c>
      <c r="X274" s="242">
        <v>-997738.37</v>
      </c>
      <c r="Y274" s="242">
        <v>-463016</v>
      </c>
      <c r="Z274" s="242">
        <v>-532012</v>
      </c>
      <c r="AA274" s="242">
        <v>0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</row>
    <row r="275" spans="1:62" ht="15.05" x14ac:dyDescent="0.3">
      <c r="A275" s="242" t="s">
        <v>197</v>
      </c>
      <c r="B275" s="242">
        <v>0</v>
      </c>
      <c r="C275" s="242">
        <v>0</v>
      </c>
      <c r="D275" s="242">
        <v>0</v>
      </c>
      <c r="E275" s="242">
        <v>0</v>
      </c>
      <c r="F275" s="242">
        <v>0</v>
      </c>
      <c r="G275" s="242">
        <v>0</v>
      </c>
      <c r="H275" s="242">
        <v>-229767.87</v>
      </c>
      <c r="I275" s="242">
        <v>-229768</v>
      </c>
      <c r="J275" s="242">
        <v>-229768</v>
      </c>
      <c r="K275" s="242">
        <v>-229768</v>
      </c>
      <c r="L275" s="242">
        <v>-310896.09999999998</v>
      </c>
      <c r="M275" s="242">
        <v>-286386</v>
      </c>
      <c r="N275" s="242">
        <v>-211877</v>
      </c>
      <c r="O275" s="242">
        <v>-134821</v>
      </c>
      <c r="P275" s="242">
        <v>-444224.79</v>
      </c>
      <c r="Q275" s="242">
        <v>0</v>
      </c>
      <c r="R275" s="242">
        <v>0</v>
      </c>
      <c r="S275" s="242">
        <v>0</v>
      </c>
      <c r="T275" s="242">
        <v>0</v>
      </c>
      <c r="U275" s="242">
        <v>0</v>
      </c>
      <c r="V275" s="242">
        <v>0</v>
      </c>
      <c r="W275" s="242">
        <v>0</v>
      </c>
      <c r="X275" s="242">
        <v>0</v>
      </c>
      <c r="Y275" s="242">
        <v>0</v>
      </c>
      <c r="Z275" s="242">
        <v>0</v>
      </c>
      <c r="AA275" s="242">
        <v>0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</row>
    <row r="276" spans="1:62" ht="15.05" x14ac:dyDescent="0.3">
      <c r="A276" s="242" t="s">
        <v>198</v>
      </c>
      <c r="B276" s="242">
        <v>0</v>
      </c>
      <c r="C276" s="242">
        <v>0</v>
      </c>
      <c r="D276" s="242">
        <v>0</v>
      </c>
      <c r="E276" s="242">
        <v>0</v>
      </c>
      <c r="F276" s="242">
        <v>0</v>
      </c>
      <c r="G276" s="242">
        <v>0</v>
      </c>
      <c r="H276" s="242">
        <v>-229767.87</v>
      </c>
      <c r="I276" s="242">
        <v>0</v>
      </c>
      <c r="J276" s="242">
        <v>0</v>
      </c>
      <c r="K276" s="242">
        <v>0</v>
      </c>
      <c r="L276" s="242">
        <v>0</v>
      </c>
      <c r="M276" s="242">
        <v>0</v>
      </c>
      <c r="N276" s="242">
        <v>0</v>
      </c>
      <c r="O276" s="242">
        <v>0</v>
      </c>
      <c r="P276" s="242">
        <v>0</v>
      </c>
      <c r="Q276" s="242">
        <v>0</v>
      </c>
      <c r="R276" s="242">
        <v>0</v>
      </c>
      <c r="S276" s="242">
        <v>0</v>
      </c>
      <c r="T276" s="242">
        <v>0</v>
      </c>
      <c r="U276" s="242">
        <v>0</v>
      </c>
      <c r="V276" s="242">
        <v>0</v>
      </c>
      <c r="W276" s="242">
        <v>0</v>
      </c>
      <c r="X276" s="242">
        <v>0</v>
      </c>
      <c r="Y276" s="242">
        <v>0</v>
      </c>
      <c r="Z276" s="242">
        <v>0</v>
      </c>
      <c r="AA276" s="242">
        <v>0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</row>
    <row r="277" spans="1:62" ht="15.05" x14ac:dyDescent="0.3">
      <c r="A277" s="242" t="s">
        <v>339</v>
      </c>
      <c r="B277" s="242">
        <v>0</v>
      </c>
      <c r="C277" s="242">
        <v>0</v>
      </c>
      <c r="D277" s="242">
        <v>0</v>
      </c>
      <c r="E277" s="242">
        <v>0</v>
      </c>
      <c r="F277" s="242">
        <v>0</v>
      </c>
      <c r="G277" s="242">
        <v>0</v>
      </c>
      <c r="H277" s="242">
        <v>0</v>
      </c>
      <c r="I277" s="242">
        <v>0</v>
      </c>
      <c r="J277" s="242">
        <v>0</v>
      </c>
      <c r="K277" s="242">
        <v>0</v>
      </c>
      <c r="L277" s="242">
        <v>-310896.09999999998</v>
      </c>
      <c r="M277" s="242">
        <v>-286386</v>
      </c>
      <c r="N277" s="242">
        <v>-211877</v>
      </c>
      <c r="O277" s="242">
        <v>-134821</v>
      </c>
      <c r="P277" s="242">
        <v>-444224.79</v>
      </c>
      <c r="Q277" s="242">
        <v>0</v>
      </c>
      <c r="R277" s="242">
        <v>0</v>
      </c>
      <c r="S277" s="242">
        <v>0</v>
      </c>
      <c r="T277" s="242">
        <v>0</v>
      </c>
      <c r="U277" s="242">
        <v>0</v>
      </c>
      <c r="V277" s="242">
        <v>0</v>
      </c>
      <c r="W277" s="242">
        <v>0</v>
      </c>
      <c r="X277" s="242">
        <v>0</v>
      </c>
      <c r="Y277" s="242">
        <v>0</v>
      </c>
      <c r="Z277" s="242">
        <v>0</v>
      </c>
      <c r="AA277" s="242">
        <v>0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</row>
    <row r="278" spans="1:62" ht="15.05" x14ac:dyDescent="0.3">
      <c r="A278" s="242" t="s">
        <v>340</v>
      </c>
      <c r="B278" s="242">
        <v>0</v>
      </c>
      <c r="C278" s="242">
        <v>0</v>
      </c>
      <c r="D278" s="242">
        <v>0</v>
      </c>
      <c r="E278" s="242">
        <v>0</v>
      </c>
      <c r="F278" s="242">
        <v>0</v>
      </c>
      <c r="G278" s="242">
        <v>0</v>
      </c>
      <c r="H278" s="242">
        <v>0</v>
      </c>
      <c r="I278" s="242">
        <v>0</v>
      </c>
      <c r="J278" s="242">
        <v>0</v>
      </c>
      <c r="K278" s="242">
        <v>0</v>
      </c>
      <c r="L278" s="242">
        <v>0</v>
      </c>
      <c r="M278" s="242">
        <v>0</v>
      </c>
      <c r="N278" s="242">
        <v>0</v>
      </c>
      <c r="O278" s="242">
        <v>0</v>
      </c>
      <c r="P278" s="242">
        <v>0</v>
      </c>
      <c r="Q278" s="242">
        <v>-680969</v>
      </c>
      <c r="R278" s="242">
        <v>-347252</v>
      </c>
      <c r="S278" s="242">
        <v>-22576</v>
      </c>
      <c r="T278" s="242">
        <v>-460139.41</v>
      </c>
      <c r="U278" s="242">
        <v>-337564</v>
      </c>
      <c r="V278" s="242">
        <v>-180402</v>
      </c>
      <c r="W278" s="242">
        <v>-131006</v>
      </c>
      <c r="X278" s="242">
        <v>-997738.37</v>
      </c>
      <c r="Y278" s="242">
        <v>-463016</v>
      </c>
      <c r="Z278" s="242">
        <v>-532012</v>
      </c>
      <c r="AA278" s="242">
        <v>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</row>
    <row r="279" spans="1:62" ht="15.05" x14ac:dyDescent="0.3">
      <c r="A279" s="242" t="s">
        <v>199</v>
      </c>
      <c r="B279" s="242">
        <v>-7364</v>
      </c>
      <c r="C279" s="242">
        <v>-3634</v>
      </c>
      <c r="D279" s="242">
        <v>-14766.7</v>
      </c>
      <c r="E279" s="242">
        <v>-11102</v>
      </c>
      <c r="F279" s="242">
        <v>-7300</v>
      </c>
      <c r="G279" s="242">
        <v>-3640</v>
      </c>
      <c r="H279" s="242">
        <v>-13679.72</v>
      </c>
      <c r="I279" s="242">
        <v>-10059</v>
      </c>
      <c r="J279" s="242">
        <v>-6510</v>
      </c>
      <c r="K279" s="242">
        <v>-3246</v>
      </c>
      <c r="L279" s="242">
        <v>-11838.11</v>
      </c>
      <c r="M279" s="242">
        <v>-8610</v>
      </c>
      <c r="N279" s="242">
        <v>-5400</v>
      </c>
      <c r="O279" s="242">
        <v>-2692</v>
      </c>
      <c r="P279" s="242">
        <v>0</v>
      </c>
      <c r="Q279" s="242">
        <v>0</v>
      </c>
      <c r="R279" s="242">
        <v>0</v>
      </c>
      <c r="S279" s="242">
        <v>0</v>
      </c>
      <c r="T279" s="242">
        <v>0</v>
      </c>
      <c r="U279" s="242">
        <v>0</v>
      </c>
      <c r="V279" s="242">
        <v>0</v>
      </c>
      <c r="W279" s="242">
        <v>0</v>
      </c>
      <c r="X279" s="242">
        <v>0</v>
      </c>
      <c r="Y279" s="242">
        <v>0</v>
      </c>
      <c r="Z279" s="242">
        <v>0</v>
      </c>
      <c r="AA279" s="242">
        <v>0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</row>
    <row r="280" spans="1:62" ht="15.05" x14ac:dyDescent="0.3">
      <c r="A280" s="242" t="s">
        <v>341</v>
      </c>
      <c r="B280" s="242">
        <v>0</v>
      </c>
      <c r="C280" s="242">
        <v>0</v>
      </c>
      <c r="D280" s="242">
        <v>0</v>
      </c>
      <c r="E280" s="242">
        <v>0</v>
      </c>
      <c r="F280" s="242">
        <v>0</v>
      </c>
      <c r="G280" s="242">
        <v>0</v>
      </c>
      <c r="H280" s="242">
        <v>0</v>
      </c>
      <c r="I280" s="242">
        <v>0</v>
      </c>
      <c r="J280" s="242">
        <v>0</v>
      </c>
      <c r="K280" s="242">
        <v>0</v>
      </c>
      <c r="L280" s="242">
        <v>0</v>
      </c>
      <c r="M280" s="242">
        <v>0</v>
      </c>
      <c r="N280" s="242">
        <v>0</v>
      </c>
      <c r="O280" s="242">
        <v>0</v>
      </c>
      <c r="P280" s="242">
        <v>0</v>
      </c>
      <c r="Q280" s="242">
        <v>0</v>
      </c>
      <c r="R280" s="242">
        <v>0</v>
      </c>
      <c r="S280" s="242">
        <v>0</v>
      </c>
      <c r="T280" s="242">
        <v>0</v>
      </c>
      <c r="U280" s="242">
        <v>0</v>
      </c>
      <c r="V280" s="242">
        <v>0</v>
      </c>
      <c r="W280" s="242">
        <v>0</v>
      </c>
      <c r="X280" s="242">
        <v>0</v>
      </c>
      <c r="Y280" s="242">
        <v>0</v>
      </c>
      <c r="Z280" s="242">
        <v>0</v>
      </c>
      <c r="AA280" s="242">
        <v>-291006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</row>
    <row r="281" spans="1:62" ht="15.05" x14ac:dyDescent="0.3">
      <c r="A281" s="242" t="s">
        <v>200</v>
      </c>
      <c r="B281" s="242">
        <v>-780000</v>
      </c>
      <c r="C281" s="242">
        <v>0</v>
      </c>
      <c r="D281" s="242">
        <v>-650000</v>
      </c>
      <c r="E281" s="242">
        <v>-650000</v>
      </c>
      <c r="F281" s="242">
        <v>-650000</v>
      </c>
      <c r="G281" s="242">
        <v>0</v>
      </c>
      <c r="H281" s="242">
        <v>-650000</v>
      </c>
      <c r="I281" s="242">
        <v>-650000</v>
      </c>
      <c r="J281" s="242">
        <v>-650000</v>
      </c>
      <c r="K281" s="242">
        <v>0</v>
      </c>
      <c r="L281" s="242">
        <v>-455000</v>
      </c>
      <c r="M281" s="242">
        <v>-455000</v>
      </c>
      <c r="N281" s="242">
        <v>-455000</v>
      </c>
      <c r="O281" s="242">
        <v>0</v>
      </c>
      <c r="P281" s="242">
        <v>-65000</v>
      </c>
      <c r="Q281" s="242">
        <v>-65000</v>
      </c>
      <c r="R281" s="242">
        <v>-65000</v>
      </c>
      <c r="S281" s="242">
        <v>0</v>
      </c>
      <c r="T281" s="242">
        <v>-195000</v>
      </c>
      <c r="U281" s="242">
        <v>-195000</v>
      </c>
      <c r="V281" s="242">
        <v>-195000</v>
      </c>
      <c r="W281" s="242">
        <v>0</v>
      </c>
      <c r="X281" s="242">
        <v>0</v>
      </c>
      <c r="Y281" s="242">
        <v>0</v>
      </c>
      <c r="Z281" s="242">
        <v>0</v>
      </c>
      <c r="AA281" s="242">
        <v>0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</row>
    <row r="282" spans="1:62" ht="15.05" x14ac:dyDescent="0.3">
      <c r="A282" s="242" t="s">
        <v>183</v>
      </c>
      <c r="B282" s="242">
        <v>-929</v>
      </c>
      <c r="C282" s="242">
        <v>-444</v>
      </c>
      <c r="D282" s="242">
        <v>-1748.06</v>
      </c>
      <c r="E282" s="242">
        <v>-1284</v>
      </c>
      <c r="F282" s="242">
        <v>-957</v>
      </c>
      <c r="G282" s="242">
        <v>-488</v>
      </c>
      <c r="H282" s="242">
        <v>-2807.79</v>
      </c>
      <c r="I282" s="242">
        <v>-2300</v>
      </c>
      <c r="J282" s="242">
        <v>-1679</v>
      </c>
      <c r="K282" s="242">
        <v>-1035</v>
      </c>
      <c r="L282" s="242">
        <v>-14227.15</v>
      </c>
      <c r="M282" s="242">
        <v>-12302</v>
      </c>
      <c r="N282" s="242">
        <v>-9289</v>
      </c>
      <c r="O282" s="242">
        <v>-5434</v>
      </c>
      <c r="P282" s="242">
        <v>-37237.86</v>
      </c>
      <c r="Q282" s="242">
        <v>-30356</v>
      </c>
      <c r="R282" s="242">
        <v>-22081</v>
      </c>
      <c r="S282" s="242">
        <v>-11560</v>
      </c>
      <c r="T282" s="242">
        <v>-59446.61</v>
      </c>
      <c r="U282" s="242">
        <v>-45740</v>
      </c>
      <c r="V282" s="242">
        <v>-32154</v>
      </c>
      <c r="W282" s="242">
        <v>-16212</v>
      </c>
      <c r="X282" s="242">
        <v>-73134.2</v>
      </c>
      <c r="Y282" s="242">
        <v>-56845</v>
      </c>
      <c r="Z282" s="242">
        <v>-39098</v>
      </c>
      <c r="AA282" s="242">
        <v>-20420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</row>
    <row r="283" spans="1:62" ht="15.05" x14ac:dyDescent="0.3">
      <c r="A283" s="242" t="s">
        <v>201</v>
      </c>
      <c r="B283" s="242">
        <v>-788293</v>
      </c>
      <c r="C283" s="242">
        <v>-4078</v>
      </c>
      <c r="D283" s="242">
        <v>-666514.76</v>
      </c>
      <c r="E283" s="242">
        <v>-662386</v>
      </c>
      <c r="F283" s="242">
        <v>-658257</v>
      </c>
      <c r="G283" s="242">
        <v>-4128</v>
      </c>
      <c r="H283" s="242">
        <v>-896255.38</v>
      </c>
      <c r="I283" s="242">
        <v>-892127</v>
      </c>
      <c r="J283" s="242">
        <v>-887957</v>
      </c>
      <c r="K283" s="242">
        <v>-234049</v>
      </c>
      <c r="L283" s="242">
        <v>-1051961.3600000001</v>
      </c>
      <c r="M283" s="242">
        <v>-922298</v>
      </c>
      <c r="N283" s="242">
        <v>-611566</v>
      </c>
      <c r="O283" s="242">
        <v>-402947</v>
      </c>
      <c r="P283" s="242">
        <v>-746462.65</v>
      </c>
      <c r="Q283" s="242">
        <v>-776325</v>
      </c>
      <c r="R283" s="242">
        <v>-434333</v>
      </c>
      <c r="S283" s="242">
        <v>-34136</v>
      </c>
      <c r="T283" s="242">
        <v>-464586.02</v>
      </c>
      <c r="U283" s="242">
        <v>-328304</v>
      </c>
      <c r="V283" s="242">
        <v>-157557</v>
      </c>
      <c r="W283" s="242">
        <v>242782</v>
      </c>
      <c r="X283" s="242">
        <v>-698579.99</v>
      </c>
      <c r="Y283" s="242">
        <v>-519861</v>
      </c>
      <c r="Z283" s="242">
        <v>-571110</v>
      </c>
      <c r="AA283" s="242">
        <v>-311426</v>
      </c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</row>
    <row r="284" spans="1:62" ht="15.05" x14ac:dyDescent="0.3">
      <c r="A284" s="242" t="s">
        <v>202</v>
      </c>
      <c r="B284" s="242">
        <v>45142</v>
      </c>
      <c r="C284" s="242">
        <v>-23233</v>
      </c>
      <c r="D284" s="242">
        <v>132934.20000000001</v>
      </c>
      <c r="E284" s="242">
        <v>111962</v>
      </c>
      <c r="F284" s="242">
        <v>55668</v>
      </c>
      <c r="G284" s="242">
        <v>5161</v>
      </c>
      <c r="H284" s="242">
        <v>23434.84</v>
      </c>
      <c r="I284" s="242">
        <v>13493</v>
      </c>
      <c r="J284" s="242">
        <v>10189</v>
      </c>
      <c r="K284" s="242">
        <v>32784</v>
      </c>
      <c r="L284" s="242">
        <v>-79814</v>
      </c>
      <c r="M284" s="242">
        <v>-53064</v>
      </c>
      <c r="N284" s="242">
        <v>-94572</v>
      </c>
      <c r="O284" s="242">
        <v>4303</v>
      </c>
      <c r="P284" s="242">
        <v>-16874.939999999999</v>
      </c>
      <c r="Q284" s="242">
        <v>-61376</v>
      </c>
      <c r="R284" s="242">
        <v>-52260</v>
      </c>
      <c r="S284" s="242">
        <v>16272</v>
      </c>
      <c r="T284" s="242">
        <v>4711.67</v>
      </c>
      <c r="U284" s="242">
        <v>-44873</v>
      </c>
      <c r="V284" s="242">
        <v>36281</v>
      </c>
      <c r="W284" s="242">
        <v>4257</v>
      </c>
      <c r="X284" s="242">
        <v>76016.08</v>
      </c>
      <c r="Y284" s="242">
        <v>73822</v>
      </c>
      <c r="Z284" s="242">
        <v>105627</v>
      </c>
      <c r="AA284" s="242">
        <v>98555</v>
      </c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</row>
    <row r="285" spans="1:62" ht="15.05" x14ac:dyDescent="0.3">
      <c r="A285" s="242" t="s">
        <v>342</v>
      </c>
      <c r="B285" s="242">
        <v>2313</v>
      </c>
      <c r="C285" s="242">
        <v>3704</v>
      </c>
      <c r="D285" s="242">
        <v>-12020.55</v>
      </c>
      <c r="E285" s="242">
        <v>5427</v>
      </c>
      <c r="F285" s="242">
        <v>0</v>
      </c>
      <c r="G285" s="242">
        <v>0</v>
      </c>
      <c r="H285" s="242">
        <v>0</v>
      </c>
      <c r="I285" s="242">
        <v>0</v>
      </c>
      <c r="J285" s="242">
        <v>0</v>
      </c>
      <c r="K285" s="242">
        <v>0</v>
      </c>
      <c r="L285" s="242">
        <v>0</v>
      </c>
      <c r="M285" s="242">
        <v>0</v>
      </c>
      <c r="N285" s="242">
        <v>0</v>
      </c>
      <c r="O285" s="242">
        <v>0</v>
      </c>
      <c r="P285" s="242">
        <v>0</v>
      </c>
      <c r="Q285" s="242">
        <v>0</v>
      </c>
      <c r="R285" s="242">
        <v>0</v>
      </c>
      <c r="S285" s="242">
        <v>0</v>
      </c>
      <c r="T285" s="242">
        <v>0</v>
      </c>
      <c r="U285" s="242">
        <v>0</v>
      </c>
      <c r="V285" s="242">
        <v>0</v>
      </c>
      <c r="W285" s="242">
        <v>0</v>
      </c>
      <c r="X285" s="242">
        <v>0</v>
      </c>
      <c r="Y285" s="242">
        <v>0</v>
      </c>
      <c r="Z285" s="242">
        <v>0</v>
      </c>
      <c r="AA285" s="242">
        <v>0</v>
      </c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</row>
    <row r="286" spans="1:62" ht="15.05" x14ac:dyDescent="0.3">
      <c r="A286" s="242" t="s">
        <v>203</v>
      </c>
      <c r="B286" s="242">
        <v>162218</v>
      </c>
      <c r="C286" s="242">
        <v>162218</v>
      </c>
      <c r="D286" s="242">
        <v>41304.04</v>
      </c>
      <c r="E286" s="242">
        <v>41304</v>
      </c>
      <c r="F286" s="242">
        <v>41304</v>
      </c>
      <c r="G286" s="242">
        <v>41304</v>
      </c>
      <c r="H286" s="242">
        <v>17869.2</v>
      </c>
      <c r="I286" s="242">
        <v>17869</v>
      </c>
      <c r="J286" s="242">
        <v>17869</v>
      </c>
      <c r="K286" s="242">
        <v>17869</v>
      </c>
      <c r="L286" s="242">
        <v>97683.19</v>
      </c>
      <c r="M286" s="242">
        <v>97683</v>
      </c>
      <c r="N286" s="242">
        <v>97683</v>
      </c>
      <c r="O286" s="242">
        <v>97683</v>
      </c>
      <c r="P286" s="242">
        <v>114558.14</v>
      </c>
      <c r="Q286" s="242">
        <v>114558</v>
      </c>
      <c r="R286" s="242">
        <v>114558</v>
      </c>
      <c r="S286" s="242">
        <v>114558</v>
      </c>
      <c r="T286" s="242">
        <v>109846.47</v>
      </c>
      <c r="U286" s="242">
        <v>109847</v>
      </c>
      <c r="V286" s="242">
        <v>109847</v>
      </c>
      <c r="W286" s="242">
        <v>109847</v>
      </c>
      <c r="X286" s="242">
        <v>33830.39</v>
      </c>
      <c r="Y286" s="242">
        <v>33830</v>
      </c>
      <c r="Z286" s="242">
        <v>33830</v>
      </c>
      <c r="AA286" s="242">
        <v>33830</v>
      </c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</row>
    <row r="287" spans="1:62" ht="15.05" x14ac:dyDescent="0.3">
      <c r="A287" s="242" t="s">
        <v>204</v>
      </c>
      <c r="B287" s="242">
        <v>209673</v>
      </c>
      <c r="C287" s="242">
        <v>142689</v>
      </c>
      <c r="D287" s="242">
        <v>162217.69</v>
      </c>
      <c r="E287" s="242">
        <v>158693</v>
      </c>
      <c r="F287" s="242">
        <v>96972</v>
      </c>
      <c r="G287" s="242">
        <v>46465</v>
      </c>
      <c r="H287" s="242">
        <v>41304.04</v>
      </c>
      <c r="I287" s="242">
        <v>31362</v>
      </c>
      <c r="J287" s="242">
        <v>28058</v>
      </c>
      <c r="K287" s="242">
        <v>50653</v>
      </c>
      <c r="L287" s="242">
        <v>17869.2</v>
      </c>
      <c r="M287" s="242">
        <v>44619</v>
      </c>
      <c r="N287" s="242">
        <v>3111</v>
      </c>
      <c r="O287" s="242">
        <v>101986</v>
      </c>
      <c r="P287" s="242">
        <v>97683.19</v>
      </c>
      <c r="Q287" s="242">
        <v>53182</v>
      </c>
      <c r="R287" s="242">
        <v>62298</v>
      </c>
      <c r="S287" s="242">
        <v>130830</v>
      </c>
      <c r="T287" s="242">
        <v>114558.14</v>
      </c>
      <c r="U287" s="242">
        <v>64974</v>
      </c>
      <c r="V287" s="242">
        <v>146128</v>
      </c>
      <c r="W287" s="242">
        <v>114104</v>
      </c>
      <c r="X287" s="242">
        <v>109846.47</v>
      </c>
      <c r="Y287" s="242">
        <v>107652</v>
      </c>
      <c r="Z287" s="242">
        <v>139457</v>
      </c>
      <c r="AA287" s="242">
        <v>132385</v>
      </c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</row>
    <row r="288" spans="1:62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5"/>
      <c r="P288" s="14"/>
      <c r="Q288" s="14"/>
      <c r="R288" s="14"/>
      <c r="S288" s="14"/>
      <c r="T288" s="14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</row>
    <row r="289" spans="1:57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5"/>
      <c r="P289" s="14"/>
      <c r="Q289" s="14"/>
      <c r="R289" s="14"/>
      <c r="S289" s="14"/>
      <c r="T289" s="14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</row>
    <row r="290" spans="1:57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5"/>
      <c r="P290" s="14"/>
      <c r="Q290" s="14"/>
      <c r="R290" s="14"/>
      <c r="S290" s="14"/>
      <c r="T290" s="14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</row>
    <row r="291" spans="1:57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5"/>
      <c r="P291" s="14"/>
      <c r="Q291" s="14"/>
      <c r="R291" s="14"/>
      <c r="S291" s="14"/>
      <c r="T291" s="14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</row>
    <row r="292" spans="1:57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</row>
    <row r="293" spans="1:57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</row>
    <row r="294" spans="1:57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</row>
    <row r="295" spans="1:57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</row>
    <row r="296" spans="1:57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</row>
    <row r="297" spans="1:57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</row>
    <row r="298" spans="1:57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</row>
    <row r="299" spans="1:57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</row>
    <row r="300" spans="1:57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</row>
    <row r="301" spans="1:57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</row>
    <row r="302" spans="1:57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</row>
    <row r="303" spans="1:57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</row>
    <row r="304" spans="1:57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</row>
    <row r="305" spans="1:57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</row>
    <row r="306" spans="1:57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</row>
    <row r="307" spans="1:57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</row>
    <row r="308" spans="1:57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</row>
    <row r="309" spans="1:57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</row>
    <row r="310" spans="1:57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</row>
    <row r="311" spans="1:57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</row>
    <row r="312" spans="1:57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</row>
    <row r="322" spans="2:55" x14ac:dyDescent="0.25">
      <c r="BC322" s="8"/>
    </row>
    <row r="323" spans="2:55" x14ac:dyDescent="0.25">
      <c r="BC323" s="8"/>
    </row>
    <row r="324" spans="2:55" x14ac:dyDescent="0.25">
      <c r="BC324" s="8"/>
    </row>
    <row r="325" spans="2:55" x14ac:dyDescent="0.25">
      <c r="BC325" s="8"/>
    </row>
    <row r="326" spans="2:55" x14ac:dyDescent="0.25">
      <c r="BC326" s="8"/>
    </row>
    <row r="327" spans="2:55" x14ac:dyDescent="0.25">
      <c r="BC327" s="8"/>
    </row>
    <row r="328" spans="2:55" x14ac:dyDescent="0.25">
      <c r="BC328" s="8"/>
    </row>
    <row r="329" spans="2:55" x14ac:dyDescent="0.25">
      <c r="BC329" s="8"/>
    </row>
    <row r="330" spans="2:55" x14ac:dyDescent="0.25">
      <c r="BC330" s="8"/>
    </row>
    <row r="331" spans="2:55" x14ac:dyDescent="0.25">
      <c r="BC331" s="8"/>
    </row>
    <row r="332" spans="2:55" x14ac:dyDescent="0.25">
      <c r="BC332" s="8"/>
    </row>
    <row r="333" spans="2:55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</row>
    <row r="334" spans="2:55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</row>
    <row r="335" spans="2:55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</row>
    <row r="336" spans="2:55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</row>
    <row r="337" spans="1:55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</row>
    <row r="338" spans="1:55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</row>
    <row r="339" spans="1:55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</row>
    <row r="340" spans="1:55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</row>
    <row r="341" spans="1:55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</row>
    <row r="342" spans="1:55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</row>
    <row r="343" spans="1:55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</row>
    <row r="347" spans="1:55" x14ac:dyDescent="0.25">
      <c r="R347" s="15" t="s">
        <v>205</v>
      </c>
      <c r="S347" s="15" t="s">
        <v>206</v>
      </c>
      <c r="T347" s="16"/>
    </row>
    <row r="348" spans="1:55" s="17" customFormat="1" ht="15.75" thickBot="1" x14ac:dyDescent="0.3">
      <c r="B348" s="18">
        <v>2008</v>
      </c>
      <c r="C348" s="18">
        <v>2009</v>
      </c>
      <c r="D348" s="18">
        <v>2010</v>
      </c>
      <c r="E348" s="18">
        <v>2011</v>
      </c>
      <c r="F348" s="18">
        <v>2012</v>
      </c>
      <c r="G348" s="18">
        <v>2013</v>
      </c>
      <c r="H348" s="18">
        <v>2014</v>
      </c>
      <c r="I348" s="18">
        <v>2015</v>
      </c>
      <c r="J348" s="18">
        <v>2016</v>
      </c>
      <c r="K348" s="18">
        <v>2017</v>
      </c>
      <c r="L348" s="18">
        <v>2018</v>
      </c>
      <c r="M348" s="18">
        <v>2019</v>
      </c>
      <c r="N348" s="18">
        <v>2020</v>
      </c>
      <c r="O348" s="18">
        <v>2021</v>
      </c>
      <c r="P348" s="18">
        <v>2022</v>
      </c>
      <c r="Q348" s="18">
        <v>2023</v>
      </c>
      <c r="R348" s="19">
        <v>7</v>
      </c>
      <c r="S348" s="20">
        <v>2023</v>
      </c>
      <c r="T348" s="21"/>
    </row>
    <row r="349" spans="1:55" x14ac:dyDescent="0.25">
      <c r="A349" s="22"/>
      <c r="B349" s="308" t="s">
        <v>207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09"/>
      <c r="Q349" s="23"/>
      <c r="R349" s="24"/>
      <c r="S349" s="6"/>
      <c r="T349" s="6"/>
    </row>
    <row r="350" spans="1:55" x14ac:dyDescent="0.25">
      <c r="B350" s="310" t="s">
        <v>59</v>
      </c>
      <c r="C350" s="311"/>
      <c r="D350" s="311"/>
      <c r="E350" s="311"/>
      <c r="F350" s="311"/>
      <c r="G350" s="311"/>
      <c r="H350" s="311"/>
      <c r="I350" s="311"/>
      <c r="J350" s="311"/>
      <c r="K350" s="311"/>
      <c r="L350" s="311"/>
      <c r="M350" s="311"/>
      <c r="N350" s="311"/>
      <c r="O350" s="311"/>
      <c r="P350" s="311"/>
      <c r="Q350" s="312"/>
      <c r="R350" s="24"/>
      <c r="S350" s="6"/>
      <c r="T350" s="6"/>
    </row>
    <row r="351" spans="1:55" x14ac:dyDescent="0.25">
      <c r="B351" s="25" t="str">
        <f t="shared" ref="B351:Q354" si="9">IFERROR(VLOOKUP($B$350,$4:$126,MATCH($S351&amp;"/"&amp;B$348,$2:$2,0),FALSE),"")</f>
        <v/>
      </c>
      <c r="C351" s="25" t="str">
        <f t="shared" si="9"/>
        <v/>
      </c>
      <c r="D351" s="25" t="str">
        <f t="shared" si="9"/>
        <v/>
      </c>
      <c r="E351" s="25" t="str">
        <f t="shared" si="9"/>
        <v/>
      </c>
      <c r="F351" s="25" t="str">
        <f t="shared" si="9"/>
        <v/>
      </c>
      <c r="G351" s="25" t="str">
        <f t="shared" si="9"/>
        <v/>
      </c>
      <c r="H351" s="25" t="str">
        <f t="shared" si="9"/>
        <v/>
      </c>
      <c r="I351" s="25" t="str">
        <f t="shared" si="9"/>
        <v/>
      </c>
      <c r="J351" s="25" t="str">
        <f t="shared" si="9"/>
        <v/>
      </c>
      <c r="K351" s="25">
        <f t="shared" si="9"/>
        <v>132385</v>
      </c>
      <c r="L351" s="25">
        <f t="shared" si="9"/>
        <v>114104</v>
      </c>
      <c r="M351" s="25">
        <f t="shared" si="9"/>
        <v>130830</v>
      </c>
      <c r="N351" s="26">
        <f t="shared" si="9"/>
        <v>101986</v>
      </c>
      <c r="O351" s="26">
        <f t="shared" si="9"/>
        <v>50653</v>
      </c>
      <c r="P351" s="27">
        <f t="shared" si="9"/>
        <v>46465</v>
      </c>
      <c r="Q351" s="28">
        <f t="shared" si="9"/>
        <v>142689</v>
      </c>
      <c r="R351" s="24"/>
      <c r="S351" s="29" t="s">
        <v>208</v>
      </c>
      <c r="T351" s="29"/>
    </row>
    <row r="352" spans="1:55" x14ac:dyDescent="0.25">
      <c r="B352" s="25" t="str">
        <f t="shared" si="9"/>
        <v/>
      </c>
      <c r="C352" s="25" t="str">
        <f t="shared" si="9"/>
        <v/>
      </c>
      <c r="D352" s="25" t="str">
        <f t="shared" si="9"/>
        <v/>
      </c>
      <c r="E352" s="25" t="str">
        <f t="shared" si="9"/>
        <v/>
      </c>
      <c r="F352" s="25" t="str">
        <f t="shared" si="9"/>
        <v/>
      </c>
      <c r="G352" s="25" t="str">
        <f t="shared" si="9"/>
        <v/>
      </c>
      <c r="H352" s="25" t="str">
        <f t="shared" si="9"/>
        <v/>
      </c>
      <c r="I352" s="25" t="str">
        <f t="shared" si="9"/>
        <v/>
      </c>
      <c r="J352" s="25" t="str">
        <f t="shared" si="9"/>
        <v/>
      </c>
      <c r="K352" s="25">
        <f t="shared" si="9"/>
        <v>139457</v>
      </c>
      <c r="L352" s="25">
        <f t="shared" si="9"/>
        <v>146128</v>
      </c>
      <c r="M352" s="25">
        <f t="shared" si="9"/>
        <v>62298</v>
      </c>
      <c r="N352" s="26">
        <f t="shared" si="9"/>
        <v>54641</v>
      </c>
      <c r="O352" s="26">
        <f t="shared" si="9"/>
        <v>28058</v>
      </c>
      <c r="P352" s="27">
        <f t="shared" si="9"/>
        <v>96972</v>
      </c>
      <c r="Q352" s="28">
        <f t="shared" si="9"/>
        <v>209673</v>
      </c>
      <c r="R352" s="24"/>
      <c r="S352" s="29" t="s">
        <v>209</v>
      </c>
      <c r="T352" s="29"/>
    </row>
    <row r="353" spans="2:20" x14ac:dyDescent="0.25">
      <c r="B353" s="25" t="str">
        <f t="shared" si="9"/>
        <v/>
      </c>
      <c r="C353" s="25" t="str">
        <f t="shared" si="9"/>
        <v/>
      </c>
      <c r="D353" s="25" t="str">
        <f t="shared" si="9"/>
        <v/>
      </c>
      <c r="E353" s="25" t="str">
        <f t="shared" si="9"/>
        <v/>
      </c>
      <c r="F353" s="25" t="str">
        <f t="shared" si="9"/>
        <v/>
      </c>
      <c r="G353" s="25" t="str">
        <f t="shared" si="9"/>
        <v/>
      </c>
      <c r="H353" s="25" t="str">
        <f t="shared" si="9"/>
        <v/>
      </c>
      <c r="I353" s="25" t="str">
        <f t="shared" si="9"/>
        <v/>
      </c>
      <c r="J353" s="25" t="str">
        <f t="shared" si="9"/>
        <v/>
      </c>
      <c r="K353" s="25">
        <f t="shared" si="9"/>
        <v>107652</v>
      </c>
      <c r="L353" s="25">
        <f t="shared" si="9"/>
        <v>64974</v>
      </c>
      <c r="M353" s="25">
        <f t="shared" si="9"/>
        <v>53182</v>
      </c>
      <c r="N353" s="26">
        <f t="shared" si="9"/>
        <v>44619</v>
      </c>
      <c r="O353" s="26">
        <f t="shared" si="9"/>
        <v>31362</v>
      </c>
      <c r="P353" s="27">
        <f t="shared" si="9"/>
        <v>158693</v>
      </c>
      <c r="Q353" s="28" t="str">
        <f t="shared" si="9"/>
        <v/>
      </c>
      <c r="R353" s="24"/>
      <c r="S353" s="29" t="s">
        <v>210</v>
      </c>
      <c r="T353" s="29"/>
    </row>
    <row r="354" spans="2:20" x14ac:dyDescent="0.25">
      <c r="B354" s="25" t="str">
        <f t="shared" si="9"/>
        <v/>
      </c>
      <c r="C354" s="25" t="str">
        <f t="shared" si="9"/>
        <v/>
      </c>
      <c r="D354" s="25" t="str">
        <f t="shared" si="9"/>
        <v/>
      </c>
      <c r="E354" s="25" t="str">
        <f t="shared" si="9"/>
        <v/>
      </c>
      <c r="F354" s="25" t="str">
        <f t="shared" si="9"/>
        <v/>
      </c>
      <c r="G354" s="25" t="str">
        <f t="shared" si="9"/>
        <v/>
      </c>
      <c r="H354" s="25" t="str">
        <f t="shared" si="9"/>
        <v/>
      </c>
      <c r="I354" s="25" t="str">
        <f t="shared" si="9"/>
        <v/>
      </c>
      <c r="J354" s="25" t="str">
        <f t="shared" si="9"/>
        <v/>
      </c>
      <c r="K354" s="25">
        <f t="shared" si="9"/>
        <v>109846.47</v>
      </c>
      <c r="L354" s="25">
        <f t="shared" si="9"/>
        <v>114558.14</v>
      </c>
      <c r="M354" s="25">
        <f t="shared" si="9"/>
        <v>97683.19</v>
      </c>
      <c r="N354" s="26">
        <f>IFERROR(VLOOKUP($B$350,$4:$126,MATCH($S354&amp;"/"&amp;N$348,$2:$2,0),FALSE),IFERROR(VLOOKUP($B$350,$4:$126,MATCH($S353&amp;"/"&amp;N$348,$2:$2,0),FALSE),IFERROR(VLOOKUP($B$350,$4:$126,MATCH($S352&amp;"/"&amp;N$348,$2:$2,0),FALSE),IFERROR(VLOOKUP($B$350,$4:$126,MATCH($S351&amp;"/"&amp;N$348,$2:$2,0),FALSE),""))))</f>
        <v>17869.2</v>
      </c>
      <c r="O354" s="26">
        <f>IFERROR(VLOOKUP($B$350,$4:$126,MATCH($S354&amp;"/"&amp;O$348,$2:$2,0),FALSE),IFERROR(VLOOKUP($B$350,$4:$126,MATCH($S353&amp;"/"&amp;O$348,$2:$2,0),FALSE),IFERROR(VLOOKUP($B$350,$4:$126,MATCH($S352&amp;"/"&amp;O$348,$2:$2,0),FALSE),IFERROR(VLOOKUP($B$350,$4:$126,MATCH($S351&amp;"/"&amp;O$348,$2:$2,0),FALSE),""))))</f>
        <v>41304.04</v>
      </c>
      <c r="P354" s="27">
        <f>IFERROR(VLOOKUP($B$350,$4:$126,MATCH($S354&amp;"/"&amp;P$348,$2:$2,0),FALSE),IFERROR(VLOOKUP($B$350,$4:$126,MATCH($S353&amp;"/"&amp;P$348,$2:$2,0),FALSE),IFERROR(VLOOKUP($B$350,$4:$126,MATCH($S352&amp;"/"&amp;P$348,$2:$2,0),FALSE),IFERROR(VLOOKUP($B$350,$4:$126,MATCH($S351&amp;"/"&amp;P$348,$2:$2,0),FALSE),""))))</f>
        <v>162217.69</v>
      </c>
      <c r="Q354" s="246" t="str">
        <f t="shared" si="9"/>
        <v/>
      </c>
      <c r="R354" s="24"/>
      <c r="S354" s="29" t="s">
        <v>211</v>
      </c>
      <c r="T354" s="29"/>
    </row>
    <row r="355" spans="2:20" x14ac:dyDescent="0.25">
      <c r="B355" s="30" t="e">
        <f t="shared" ref="B355:O355" si="10">+B354/B$402</f>
        <v>#VALUE!</v>
      </c>
      <c r="C355" s="30" t="e">
        <f t="shared" si="10"/>
        <v>#VALUE!</v>
      </c>
      <c r="D355" s="30" t="e">
        <f t="shared" si="10"/>
        <v>#VALUE!</v>
      </c>
      <c r="E355" s="30" t="e">
        <f t="shared" si="10"/>
        <v>#VALUE!</v>
      </c>
      <c r="F355" s="30" t="e">
        <f t="shared" si="10"/>
        <v>#VALUE!</v>
      </c>
      <c r="G355" s="30" t="e">
        <f t="shared" si="10"/>
        <v>#VALUE!</v>
      </c>
      <c r="H355" s="30" t="e">
        <f t="shared" si="10"/>
        <v>#VALUE!</v>
      </c>
      <c r="I355" s="30" t="e">
        <f t="shared" si="10"/>
        <v>#VALUE!</v>
      </c>
      <c r="J355" s="30" t="e">
        <f t="shared" si="10"/>
        <v>#VALUE!</v>
      </c>
      <c r="K355" s="30">
        <f t="shared" si="10"/>
        <v>1.2733900564817357E-2</v>
      </c>
      <c r="L355" s="30">
        <f t="shared" si="10"/>
        <v>1.4010184933872688E-2</v>
      </c>
      <c r="M355" s="30">
        <f t="shared" si="10"/>
        <v>1.2707676648652168E-2</v>
      </c>
      <c r="N355" s="30">
        <f t="shared" si="10"/>
        <v>2.4132726495173511E-3</v>
      </c>
      <c r="O355" s="30">
        <f t="shared" si="10"/>
        <v>5.8123378662348025E-3</v>
      </c>
      <c r="P355" s="31">
        <f>+P354/P$402</f>
        <v>2.1963715487607404E-2</v>
      </c>
      <c r="Q355" s="247" t="e">
        <f>+Q354/Q$402</f>
        <v>#VALUE!</v>
      </c>
      <c r="R355" s="24"/>
      <c r="S355" s="33" t="s">
        <v>212</v>
      </c>
      <c r="T355" s="33"/>
    </row>
    <row r="356" spans="2:20" x14ac:dyDescent="0.25">
      <c r="B356" s="310" t="s">
        <v>60</v>
      </c>
      <c r="C356" s="311"/>
      <c r="D356" s="311"/>
      <c r="E356" s="311"/>
      <c r="F356" s="311"/>
      <c r="G356" s="311"/>
      <c r="H356" s="311"/>
      <c r="I356" s="311"/>
      <c r="J356" s="311"/>
      <c r="K356" s="311"/>
      <c r="L356" s="311"/>
      <c r="M356" s="311"/>
      <c r="N356" s="311"/>
      <c r="O356" s="311"/>
      <c r="P356" s="311"/>
      <c r="Q356" s="312"/>
      <c r="R356" s="24"/>
      <c r="S356" s="6"/>
      <c r="T356" s="6"/>
    </row>
    <row r="357" spans="2:20" x14ac:dyDescent="0.25">
      <c r="B357" s="26" t="str">
        <f t="shared" ref="B357:P359" si="11">IFERROR(VLOOKUP($B$356,$4:$126,MATCH($S357&amp;"/"&amp;B$348,$2:$2,0),FALSE),"")</f>
        <v/>
      </c>
      <c r="C357" s="26" t="str">
        <f t="shared" si="11"/>
        <v/>
      </c>
      <c r="D357" s="26" t="str">
        <f t="shared" si="11"/>
        <v/>
      </c>
      <c r="E357" s="26" t="str">
        <f t="shared" si="11"/>
        <v/>
      </c>
      <c r="F357" s="26" t="str">
        <f t="shared" si="11"/>
        <v/>
      </c>
      <c r="G357" s="26" t="str">
        <f t="shared" si="11"/>
        <v/>
      </c>
      <c r="H357" s="26" t="str">
        <f t="shared" si="11"/>
        <v/>
      </c>
      <c r="I357" s="26" t="str">
        <f t="shared" si="11"/>
        <v/>
      </c>
      <c r="J357" s="26" t="str">
        <f t="shared" si="11"/>
        <v/>
      </c>
      <c r="K357" s="26">
        <f t="shared" si="11"/>
        <v>0</v>
      </c>
      <c r="L357" s="26">
        <f t="shared" si="11"/>
        <v>10</v>
      </c>
      <c r="M357" s="26">
        <f t="shared" si="11"/>
        <v>10</v>
      </c>
      <c r="N357" s="26">
        <f t="shared" si="11"/>
        <v>0</v>
      </c>
      <c r="O357" s="26">
        <f t="shared" si="11"/>
        <v>208355</v>
      </c>
      <c r="P357" s="27">
        <f t="shared" si="11"/>
        <v>481478</v>
      </c>
      <c r="Q357" s="28">
        <f>IFERROR(VLOOKUP($B$356,$4:$126,MATCH($S357&amp;"/"&amp;Q$348,$2:$2,0),FALSE),"")</f>
        <v>909893</v>
      </c>
      <c r="R357" s="24"/>
      <c r="S357" s="29" t="s">
        <v>208</v>
      </c>
      <c r="T357" s="29"/>
    </row>
    <row r="358" spans="2:20" x14ac:dyDescent="0.25">
      <c r="B358" s="26" t="str">
        <f t="shared" si="11"/>
        <v/>
      </c>
      <c r="C358" s="26" t="str">
        <f t="shared" si="11"/>
        <v/>
      </c>
      <c r="D358" s="26" t="str">
        <f t="shared" si="11"/>
        <v/>
      </c>
      <c r="E358" s="26" t="str">
        <f t="shared" si="11"/>
        <v/>
      </c>
      <c r="F358" s="26" t="str">
        <f t="shared" si="11"/>
        <v/>
      </c>
      <c r="G358" s="26" t="str">
        <f t="shared" si="11"/>
        <v/>
      </c>
      <c r="H358" s="26" t="str">
        <f t="shared" si="11"/>
        <v/>
      </c>
      <c r="I358" s="26" t="str">
        <f t="shared" si="11"/>
        <v/>
      </c>
      <c r="J358" s="26" t="str">
        <f t="shared" si="11"/>
        <v/>
      </c>
      <c r="K358" s="26">
        <f t="shared" si="11"/>
        <v>0</v>
      </c>
      <c r="L358" s="26">
        <f t="shared" si="11"/>
        <v>10</v>
      </c>
      <c r="M358" s="26">
        <f t="shared" si="11"/>
        <v>10</v>
      </c>
      <c r="N358" s="26">
        <f t="shared" si="11"/>
        <v>0</v>
      </c>
      <c r="O358" s="26">
        <f t="shared" si="11"/>
        <v>0</v>
      </c>
      <c r="P358" s="27">
        <f>IFERROR(VLOOKUP($B$350,$4:$126,MATCH($S358&amp;"/"&amp;P$348,$2:$2,0),FALSE),"")</f>
        <v>96972</v>
      </c>
      <c r="Q358" s="28">
        <f t="shared" ref="Q358:Q360" si="12">IFERROR(VLOOKUP($B$356,$4:$126,MATCH($S358&amp;"/"&amp;Q$348,$2:$2,0),FALSE),"")</f>
        <v>477476</v>
      </c>
      <c r="R358" s="24"/>
      <c r="S358" s="29" t="s">
        <v>209</v>
      </c>
      <c r="T358" s="29"/>
    </row>
    <row r="359" spans="2:20" x14ac:dyDescent="0.25">
      <c r="B359" s="26" t="str">
        <f t="shared" si="11"/>
        <v/>
      </c>
      <c r="C359" s="26" t="str">
        <f t="shared" si="11"/>
        <v/>
      </c>
      <c r="D359" s="26" t="str">
        <f t="shared" si="11"/>
        <v/>
      </c>
      <c r="E359" s="26" t="str">
        <f t="shared" si="11"/>
        <v/>
      </c>
      <c r="F359" s="26" t="str">
        <f t="shared" si="11"/>
        <v/>
      </c>
      <c r="G359" s="26" t="str">
        <f t="shared" si="11"/>
        <v/>
      </c>
      <c r="H359" s="26" t="str">
        <f t="shared" si="11"/>
        <v/>
      </c>
      <c r="I359" s="26" t="str">
        <f t="shared" si="11"/>
        <v/>
      </c>
      <c r="J359" s="26" t="str">
        <f t="shared" si="11"/>
        <v/>
      </c>
      <c r="K359" s="26">
        <f t="shared" si="11"/>
        <v>0</v>
      </c>
      <c r="L359" s="26">
        <f t="shared" si="11"/>
        <v>10</v>
      </c>
      <c r="M359" s="26">
        <f t="shared" si="11"/>
        <v>10</v>
      </c>
      <c r="N359" s="26">
        <f t="shared" si="11"/>
        <v>0</v>
      </c>
      <c r="O359" s="26">
        <f t="shared" si="11"/>
        <v>95914</v>
      </c>
      <c r="P359" s="27">
        <f>IFERROR(VLOOKUP($B$350,$4:$126,MATCH($S359&amp;"/"&amp;P$348,$2:$2,0),FALSE),"")</f>
        <v>158693</v>
      </c>
      <c r="Q359" s="28" t="str">
        <f t="shared" si="12"/>
        <v/>
      </c>
      <c r="R359" s="24"/>
      <c r="S359" s="29" t="s">
        <v>210</v>
      </c>
      <c r="T359" s="29"/>
    </row>
    <row r="360" spans="2:20" x14ac:dyDescent="0.25">
      <c r="B360" s="26" t="str">
        <f t="shared" ref="B360:O360" si="13">IFERROR(VLOOKUP($B$356,$4:$126,MATCH($S360&amp;"/"&amp;B$348,$2:$2,0),FALSE),IFERROR(VLOOKUP($B$356,$4:$126,MATCH($S359&amp;"/"&amp;B$348,$2:$2,0),FALSE),IFERROR(VLOOKUP($B$356,$4:$126,MATCH($S358&amp;"/"&amp;B$348,$2:$2,0),FALSE),IFERROR(VLOOKUP($B$356,$4:$126,MATCH($S357&amp;"/"&amp;B$348,$2:$2,0),FALSE),""))))</f>
        <v/>
      </c>
      <c r="C360" s="26" t="str">
        <f t="shared" si="13"/>
        <v/>
      </c>
      <c r="D360" s="26" t="str">
        <f t="shared" si="13"/>
        <v/>
      </c>
      <c r="E360" s="26" t="str">
        <f t="shared" si="13"/>
        <v/>
      </c>
      <c r="F360" s="26" t="str">
        <f t="shared" si="13"/>
        <v/>
      </c>
      <c r="G360" s="26" t="str">
        <f t="shared" si="13"/>
        <v/>
      </c>
      <c r="H360" s="26" t="str">
        <f t="shared" si="13"/>
        <v/>
      </c>
      <c r="I360" s="26" t="str">
        <f t="shared" si="13"/>
        <v/>
      </c>
      <c r="J360" s="26" t="str">
        <f t="shared" si="13"/>
        <v/>
      </c>
      <c r="K360" s="26">
        <f t="shared" si="13"/>
        <v>0</v>
      </c>
      <c r="L360" s="26">
        <f t="shared" si="13"/>
        <v>10</v>
      </c>
      <c r="M360" s="26">
        <f t="shared" si="13"/>
        <v>10</v>
      </c>
      <c r="N360" s="26">
        <f t="shared" si="13"/>
        <v>184795.5</v>
      </c>
      <c r="O360" s="26">
        <f t="shared" si="13"/>
        <v>296361.95</v>
      </c>
      <c r="P360" s="27">
        <f>IFERROR(VLOOKUP($B$350,$4:$126,MATCH($S360&amp;"/"&amp;P$348,$2:$2,0),FALSE),IFERROR(VLOOKUP($B$350,$4:$126,MATCH($S359&amp;"/"&amp;P$348,$2:$2,0),FALSE),IFERROR(VLOOKUP($B$350,$4:$126,MATCH($S358&amp;"/"&amp;P$348,$2:$2,0),FALSE),IFERROR(VLOOKUP($B$350,$4:$126,MATCH($S357&amp;"/"&amp;P$348,$2:$2,0),FALSE),""))))</f>
        <v>162217.69</v>
      </c>
      <c r="Q360" s="246" t="str">
        <f t="shared" si="12"/>
        <v/>
      </c>
      <c r="R360" s="24"/>
      <c r="S360" s="29" t="s">
        <v>211</v>
      </c>
      <c r="T360" s="29"/>
    </row>
    <row r="361" spans="2:20" x14ac:dyDescent="0.25">
      <c r="B361" s="30" t="e">
        <f t="shared" ref="B361:Q361" si="14">+B360/B$402</f>
        <v>#VALUE!</v>
      </c>
      <c r="C361" s="30" t="e">
        <f t="shared" si="14"/>
        <v>#VALUE!</v>
      </c>
      <c r="D361" s="30" t="e">
        <f t="shared" si="14"/>
        <v>#VALUE!</v>
      </c>
      <c r="E361" s="30" t="e">
        <f t="shared" si="14"/>
        <v>#VALUE!</v>
      </c>
      <c r="F361" s="30" t="e">
        <f t="shared" si="14"/>
        <v>#VALUE!</v>
      </c>
      <c r="G361" s="30" t="e">
        <f t="shared" si="14"/>
        <v>#VALUE!</v>
      </c>
      <c r="H361" s="30" t="e">
        <f t="shared" si="14"/>
        <v>#VALUE!</v>
      </c>
      <c r="I361" s="30" t="e">
        <f t="shared" si="14"/>
        <v>#VALUE!</v>
      </c>
      <c r="J361" s="30" t="e">
        <f t="shared" si="14"/>
        <v>#VALUE!</v>
      </c>
      <c r="K361" s="30">
        <f t="shared" si="14"/>
        <v>0</v>
      </c>
      <c r="L361" s="30">
        <f t="shared" si="14"/>
        <v>1.2229759433832192E-6</v>
      </c>
      <c r="M361" s="30">
        <f t="shared" si="14"/>
        <v>1.3009072132730482E-6</v>
      </c>
      <c r="N361" s="30">
        <f t="shared" si="14"/>
        <v>2.495701687282495E-2</v>
      </c>
      <c r="O361" s="30">
        <f t="shared" si="14"/>
        <v>4.1704292948006663E-2</v>
      </c>
      <c r="P361" s="31">
        <f t="shared" si="14"/>
        <v>2.1963715487607404E-2</v>
      </c>
      <c r="Q361" s="247" t="e">
        <f t="shared" si="14"/>
        <v>#VALUE!</v>
      </c>
      <c r="R361" s="24"/>
      <c r="S361" s="33" t="s">
        <v>212</v>
      </c>
      <c r="T361" s="33"/>
    </row>
    <row r="362" spans="2:20" x14ac:dyDescent="0.25">
      <c r="B362" s="310" t="s">
        <v>61</v>
      </c>
      <c r="C362" s="311"/>
      <c r="D362" s="311"/>
      <c r="E362" s="311"/>
      <c r="F362" s="311"/>
      <c r="G362" s="311"/>
      <c r="H362" s="311"/>
      <c r="I362" s="311"/>
      <c r="J362" s="311"/>
      <c r="K362" s="311"/>
      <c r="L362" s="311"/>
      <c r="M362" s="311"/>
      <c r="N362" s="311"/>
      <c r="O362" s="311"/>
      <c r="P362" s="311"/>
      <c r="Q362" s="312"/>
      <c r="R362" s="24"/>
      <c r="S362" s="6"/>
      <c r="T362" s="6"/>
    </row>
    <row r="363" spans="2:20" x14ac:dyDescent="0.25">
      <c r="B363" s="26" t="str">
        <f t="shared" ref="B363:Q366" si="15">IFERROR(VLOOKUP($B$362,$4:$126,MATCH($S363&amp;"/"&amp;B$348,$2:$2,0),FALSE),"")</f>
        <v/>
      </c>
      <c r="C363" s="26" t="str">
        <f t="shared" si="15"/>
        <v/>
      </c>
      <c r="D363" s="26" t="str">
        <f t="shared" si="15"/>
        <v/>
      </c>
      <c r="E363" s="26" t="str">
        <f t="shared" si="15"/>
        <v/>
      </c>
      <c r="F363" s="26" t="str">
        <f t="shared" si="15"/>
        <v/>
      </c>
      <c r="G363" s="26" t="str">
        <f t="shared" si="15"/>
        <v/>
      </c>
      <c r="H363" s="26" t="str">
        <f t="shared" si="15"/>
        <v/>
      </c>
      <c r="I363" s="26" t="str">
        <f t="shared" si="15"/>
        <v/>
      </c>
      <c r="J363" s="26" t="str">
        <f t="shared" si="15"/>
        <v/>
      </c>
      <c r="K363" s="26">
        <f t="shared" si="15"/>
        <v>1099320</v>
      </c>
      <c r="L363" s="26">
        <f t="shared" si="15"/>
        <v>1025477</v>
      </c>
      <c r="M363" s="26">
        <f t="shared" si="15"/>
        <v>903063</v>
      </c>
      <c r="N363" s="26">
        <f t="shared" si="15"/>
        <v>835105</v>
      </c>
      <c r="O363" s="26">
        <f t="shared" si="15"/>
        <v>1044314</v>
      </c>
      <c r="P363" s="27">
        <f t="shared" si="15"/>
        <v>1336327</v>
      </c>
      <c r="Q363" s="28">
        <f t="shared" si="15"/>
        <v>1559649</v>
      </c>
      <c r="R363" s="24"/>
      <c r="S363" s="29" t="s">
        <v>208</v>
      </c>
      <c r="T363" s="29"/>
    </row>
    <row r="364" spans="2:20" x14ac:dyDescent="0.25">
      <c r="B364" s="26" t="str">
        <f t="shared" si="15"/>
        <v/>
      </c>
      <c r="C364" s="26" t="str">
        <f t="shared" si="15"/>
        <v/>
      </c>
      <c r="D364" s="26" t="str">
        <f t="shared" si="15"/>
        <v/>
      </c>
      <c r="E364" s="26" t="str">
        <f t="shared" si="15"/>
        <v/>
      </c>
      <c r="F364" s="26" t="str">
        <f t="shared" si="15"/>
        <v/>
      </c>
      <c r="G364" s="26" t="str">
        <f t="shared" si="15"/>
        <v/>
      </c>
      <c r="H364" s="26" t="str">
        <f t="shared" si="15"/>
        <v/>
      </c>
      <c r="I364" s="26" t="str">
        <f t="shared" si="15"/>
        <v/>
      </c>
      <c r="J364" s="26" t="str">
        <f t="shared" si="15"/>
        <v/>
      </c>
      <c r="K364" s="26">
        <f t="shared" si="15"/>
        <v>819425</v>
      </c>
      <c r="L364" s="26">
        <f t="shared" si="15"/>
        <v>730614</v>
      </c>
      <c r="M364" s="26">
        <f t="shared" si="15"/>
        <v>1050564</v>
      </c>
      <c r="N364" s="26">
        <f t="shared" si="15"/>
        <v>892587</v>
      </c>
      <c r="O364" s="26">
        <f t="shared" si="15"/>
        <v>1006575</v>
      </c>
      <c r="P364" s="27">
        <f>IFERROR(VLOOKUP($B$350,$4:$126,MATCH($S364&amp;"/"&amp;P$348,$2:$2,0),FALSE),"")</f>
        <v>96972</v>
      </c>
      <c r="Q364" s="28">
        <f t="shared" si="15"/>
        <v>1708601</v>
      </c>
      <c r="R364" s="24"/>
      <c r="S364" s="29" t="s">
        <v>209</v>
      </c>
      <c r="T364" s="29"/>
    </row>
    <row r="365" spans="2:20" x14ac:dyDescent="0.25">
      <c r="B365" s="26" t="str">
        <f t="shared" si="15"/>
        <v/>
      </c>
      <c r="C365" s="26" t="str">
        <f t="shared" si="15"/>
        <v/>
      </c>
      <c r="D365" s="26" t="str">
        <f t="shared" si="15"/>
        <v/>
      </c>
      <c r="E365" s="26" t="str">
        <f t="shared" si="15"/>
        <v/>
      </c>
      <c r="F365" s="26" t="str">
        <f t="shared" si="15"/>
        <v/>
      </c>
      <c r="G365" s="26" t="str">
        <f t="shared" si="15"/>
        <v/>
      </c>
      <c r="H365" s="26" t="str">
        <f t="shared" si="15"/>
        <v/>
      </c>
      <c r="I365" s="26" t="str">
        <f t="shared" si="15"/>
        <v/>
      </c>
      <c r="J365" s="26" t="str">
        <f t="shared" si="15"/>
        <v/>
      </c>
      <c r="K365" s="26">
        <f t="shared" si="15"/>
        <v>885596</v>
      </c>
      <c r="L365" s="26">
        <f t="shared" si="15"/>
        <v>730367</v>
      </c>
      <c r="M365" s="26">
        <f t="shared" si="15"/>
        <v>726424</v>
      </c>
      <c r="N365" s="26">
        <f t="shared" si="15"/>
        <v>878955</v>
      </c>
      <c r="O365" s="26">
        <f t="shared" si="15"/>
        <v>904600</v>
      </c>
      <c r="P365" s="27">
        <f>IFERROR(VLOOKUP($B$350,$4:$126,MATCH($S365&amp;"/"&amp;P$348,$2:$2,0),FALSE),"")</f>
        <v>158693</v>
      </c>
      <c r="Q365" s="28" t="str">
        <f t="shared" si="15"/>
        <v/>
      </c>
      <c r="R365" s="24"/>
      <c r="S365" s="29" t="s">
        <v>210</v>
      </c>
      <c r="T365" s="29"/>
    </row>
    <row r="366" spans="2:20" x14ac:dyDescent="0.25">
      <c r="B366" s="26" t="str">
        <f t="shared" si="15"/>
        <v/>
      </c>
      <c r="C366" s="26" t="str">
        <f t="shared" si="15"/>
        <v/>
      </c>
      <c r="D366" s="26" t="str">
        <f t="shared" si="15"/>
        <v/>
      </c>
      <c r="E366" s="26" t="str">
        <f t="shared" si="15"/>
        <v/>
      </c>
      <c r="F366" s="26" t="str">
        <f t="shared" si="15"/>
        <v/>
      </c>
      <c r="G366" s="26" t="str">
        <f t="shared" si="15"/>
        <v/>
      </c>
      <c r="H366" s="26" t="str">
        <f t="shared" si="15"/>
        <v/>
      </c>
      <c r="I366" s="26" t="str">
        <f t="shared" si="15"/>
        <v/>
      </c>
      <c r="J366" s="26" t="str">
        <f t="shared" si="15"/>
        <v/>
      </c>
      <c r="K366" s="26">
        <f t="shared" si="15"/>
        <v>726311.9</v>
      </c>
      <c r="L366" s="26">
        <f t="shared" si="15"/>
        <v>796880.76</v>
      </c>
      <c r="M366" s="26">
        <f t="shared" si="15"/>
        <v>811213.66</v>
      </c>
      <c r="N366" s="26">
        <f>IFERROR(VLOOKUP($B$362,$4:$126,MATCH($S366&amp;"/"&amp;N$348,$2:$2,0),FALSE),IFERROR(VLOOKUP($B$362,$4:$126,MATCH($S365&amp;"/"&amp;N$348,$2:$2,0),FALSE),IFERROR(VLOOKUP($B$362,$4:$126,MATCH($S364&amp;"/"&amp;N$348,$2:$2,0),FALSE),IFERROR(VLOOKUP($B$362,$4:$126,MATCH($S363&amp;"/"&amp;N$348,$2:$2,0),FALSE),""))))</f>
        <v>870533.9</v>
      </c>
      <c r="O366" s="26">
        <f>IFERROR(VLOOKUP($B$362,$4:$126,MATCH($S366&amp;"/"&amp;O$348,$2:$2,0),FALSE),IFERROR(VLOOKUP($B$362,$4:$126,MATCH($S365&amp;"/"&amp;O$348,$2:$2,0),FALSE),IFERROR(VLOOKUP($B$362,$4:$126,MATCH($S364&amp;"/"&amp;O$348,$2:$2,0),FALSE),IFERROR(VLOOKUP($B$362,$4:$126,MATCH($S363&amp;"/"&amp;O$348,$2:$2,0),FALSE),""))))</f>
        <v>1053955.03</v>
      </c>
      <c r="P366" s="27">
        <f>IFERROR(VLOOKUP($B$350,$4:$126,MATCH($S366&amp;"/"&amp;P$348,$2:$2,0),FALSE),IFERROR(VLOOKUP($B$350,$4:$126,MATCH($S365&amp;"/"&amp;P$348,$2:$2,0),FALSE),IFERROR(VLOOKUP($B$350,$4:$126,MATCH($S364&amp;"/"&amp;P$348,$2:$2,0),FALSE),IFERROR(VLOOKUP($B$350,$4:$126,MATCH($S363&amp;"/"&amp;P$348,$2:$2,0),FALSE),""))))</f>
        <v>162217.69</v>
      </c>
      <c r="Q366" s="246"/>
      <c r="R366" s="24"/>
      <c r="S366" s="29" t="s">
        <v>211</v>
      </c>
      <c r="T366" s="29"/>
    </row>
    <row r="367" spans="2:20" x14ac:dyDescent="0.25">
      <c r="B367" s="30" t="e">
        <f t="shared" ref="B367:P367" si="16">+B366/B$402</f>
        <v>#VALUE!</v>
      </c>
      <c r="C367" s="30" t="e">
        <f t="shared" si="16"/>
        <v>#VALUE!</v>
      </c>
      <c r="D367" s="30" t="e">
        <f t="shared" si="16"/>
        <v>#VALUE!</v>
      </c>
      <c r="E367" s="30" t="e">
        <f t="shared" si="16"/>
        <v>#VALUE!</v>
      </c>
      <c r="F367" s="30" t="e">
        <f t="shared" si="16"/>
        <v>#VALUE!</v>
      </c>
      <c r="G367" s="30" t="e">
        <f t="shared" si="16"/>
        <v>#VALUE!</v>
      </c>
      <c r="H367" s="30" t="e">
        <f t="shared" si="16"/>
        <v>#VALUE!</v>
      </c>
      <c r="I367" s="30" t="e">
        <f t="shared" si="16"/>
        <v>#VALUE!</v>
      </c>
      <c r="J367" s="30" t="e">
        <f t="shared" si="16"/>
        <v>#VALUE!</v>
      </c>
      <c r="K367" s="30">
        <f t="shared" si="16"/>
        <v>8.4197366685006519E-2</v>
      </c>
      <c r="L367" s="30">
        <f t="shared" si="16"/>
        <v>9.7456599922493656E-2</v>
      </c>
      <c r="M367" s="30">
        <f t="shared" si="16"/>
        <v>0.105531370179963</v>
      </c>
      <c r="N367" s="30">
        <f t="shared" si="16"/>
        <v>0.11756741495689077</v>
      </c>
      <c r="O367" s="30">
        <f t="shared" si="16"/>
        <v>0.1483134030031357</v>
      </c>
      <c r="P367" s="31">
        <f t="shared" si="16"/>
        <v>2.1963715487607404E-2</v>
      </c>
      <c r="Q367" s="247">
        <f>+Q366/Q$402</f>
        <v>0</v>
      </c>
      <c r="R367" s="24"/>
      <c r="S367" s="33" t="s">
        <v>212</v>
      </c>
      <c r="T367" s="33"/>
    </row>
    <row r="368" spans="2:20" x14ac:dyDescent="0.25">
      <c r="B368" s="310" t="s">
        <v>64</v>
      </c>
      <c r="C368" s="311"/>
      <c r="D368" s="311"/>
      <c r="E368" s="311"/>
      <c r="F368" s="311"/>
      <c r="G368" s="311"/>
      <c r="H368" s="311"/>
      <c r="I368" s="311"/>
      <c r="J368" s="311"/>
      <c r="K368" s="311"/>
      <c r="L368" s="311"/>
      <c r="M368" s="311"/>
      <c r="N368" s="311"/>
      <c r="O368" s="311"/>
      <c r="P368" s="311"/>
      <c r="Q368" s="312"/>
      <c r="R368" s="24"/>
      <c r="S368" s="6"/>
      <c r="T368" s="6"/>
    </row>
    <row r="369" spans="1:20" x14ac:dyDescent="0.25">
      <c r="B369" s="26" t="str">
        <f t="shared" ref="B369:Q372" si="17">IFERROR(VLOOKUP($B$368,$4:$126,MATCH($S369&amp;"/"&amp;B$348,$2:$2,0),FALSE),"")</f>
        <v/>
      </c>
      <c r="C369" s="26" t="str">
        <f t="shared" si="17"/>
        <v/>
      </c>
      <c r="D369" s="26" t="str">
        <f t="shared" si="17"/>
        <v/>
      </c>
      <c r="E369" s="26" t="str">
        <f t="shared" si="17"/>
        <v/>
      </c>
      <c r="F369" s="26" t="str">
        <f t="shared" si="17"/>
        <v/>
      </c>
      <c r="G369" s="26" t="str">
        <f t="shared" si="17"/>
        <v/>
      </c>
      <c r="H369" s="26" t="str">
        <f t="shared" si="17"/>
        <v/>
      </c>
      <c r="I369" s="26" t="str">
        <f t="shared" si="17"/>
        <v/>
      </c>
      <c r="J369" s="26" t="str">
        <f t="shared" si="17"/>
        <v/>
      </c>
      <c r="K369" s="26">
        <f t="shared" si="17"/>
        <v>532441</v>
      </c>
      <c r="L369" s="26">
        <f t="shared" si="17"/>
        <v>786576</v>
      </c>
      <c r="M369" s="26">
        <f t="shared" si="17"/>
        <v>690983</v>
      </c>
      <c r="N369" s="26">
        <f t="shared" si="17"/>
        <v>611363</v>
      </c>
      <c r="O369" s="26">
        <f t="shared" si="17"/>
        <v>456803</v>
      </c>
      <c r="P369" s="27">
        <f t="shared" si="17"/>
        <v>450468</v>
      </c>
      <c r="Q369" s="28">
        <f t="shared" si="17"/>
        <v>467659</v>
      </c>
      <c r="R369" s="24"/>
      <c r="S369" s="29" t="s">
        <v>208</v>
      </c>
      <c r="T369" s="29"/>
    </row>
    <row r="370" spans="1:20" x14ac:dyDescent="0.25">
      <c r="B370" s="26" t="str">
        <f t="shared" si="17"/>
        <v/>
      </c>
      <c r="C370" s="26" t="str">
        <f t="shared" si="17"/>
        <v/>
      </c>
      <c r="D370" s="26" t="str">
        <f t="shared" si="17"/>
        <v/>
      </c>
      <c r="E370" s="26" t="str">
        <f t="shared" si="17"/>
        <v/>
      </c>
      <c r="F370" s="26" t="str">
        <f t="shared" si="17"/>
        <v/>
      </c>
      <c r="G370" s="26" t="str">
        <f t="shared" si="17"/>
        <v/>
      </c>
      <c r="H370" s="26" t="str">
        <f t="shared" si="17"/>
        <v/>
      </c>
      <c r="I370" s="26" t="str">
        <f t="shared" si="17"/>
        <v/>
      </c>
      <c r="J370" s="26" t="str">
        <f t="shared" si="17"/>
        <v/>
      </c>
      <c r="K370" s="26">
        <f t="shared" si="17"/>
        <v>656366</v>
      </c>
      <c r="L370" s="26">
        <f t="shared" si="17"/>
        <v>755432</v>
      </c>
      <c r="M370" s="26">
        <f t="shared" si="17"/>
        <v>527069</v>
      </c>
      <c r="N370" s="26">
        <f t="shared" si="17"/>
        <v>629719</v>
      </c>
      <c r="O370" s="26">
        <f t="shared" si="17"/>
        <v>510597</v>
      </c>
      <c r="P370" s="27">
        <f t="shared" si="17"/>
        <v>433462</v>
      </c>
      <c r="Q370" s="28">
        <f t="shared" si="17"/>
        <v>412853</v>
      </c>
      <c r="R370" s="24"/>
      <c r="S370" s="29" t="s">
        <v>209</v>
      </c>
      <c r="T370" s="29"/>
    </row>
    <row r="371" spans="1:20" x14ac:dyDescent="0.25">
      <c r="B371" s="26" t="str">
        <f t="shared" si="17"/>
        <v/>
      </c>
      <c r="C371" s="26" t="str">
        <f t="shared" si="17"/>
        <v/>
      </c>
      <c r="D371" s="26" t="str">
        <f t="shared" si="17"/>
        <v/>
      </c>
      <c r="E371" s="26" t="str">
        <f t="shared" si="17"/>
        <v/>
      </c>
      <c r="F371" s="26" t="str">
        <f t="shared" si="17"/>
        <v/>
      </c>
      <c r="G371" s="26" t="str">
        <f t="shared" si="17"/>
        <v/>
      </c>
      <c r="H371" s="26" t="str">
        <f t="shared" si="17"/>
        <v/>
      </c>
      <c r="I371" s="26" t="str">
        <f t="shared" si="17"/>
        <v/>
      </c>
      <c r="J371" s="26" t="str">
        <f t="shared" si="17"/>
        <v/>
      </c>
      <c r="K371" s="26">
        <f t="shared" si="17"/>
        <v>600027</v>
      </c>
      <c r="L371" s="26">
        <f t="shared" si="17"/>
        <v>669199</v>
      </c>
      <c r="M371" s="26">
        <f t="shared" si="17"/>
        <v>694429</v>
      </c>
      <c r="N371" s="26">
        <f t="shared" si="17"/>
        <v>563266</v>
      </c>
      <c r="O371" s="26">
        <f t="shared" si="17"/>
        <v>598573</v>
      </c>
      <c r="P371" s="27">
        <f t="shared" si="17"/>
        <v>488106</v>
      </c>
      <c r="Q371" s="28" t="str">
        <f t="shared" si="17"/>
        <v/>
      </c>
      <c r="R371" s="24"/>
      <c r="S371" s="29" t="s">
        <v>210</v>
      </c>
      <c r="T371" s="29"/>
    </row>
    <row r="372" spans="1:20" x14ac:dyDescent="0.25">
      <c r="B372" s="26" t="str">
        <f t="shared" si="17"/>
        <v/>
      </c>
      <c r="C372" s="26" t="str">
        <f t="shared" si="17"/>
        <v/>
      </c>
      <c r="D372" s="26" t="str">
        <f t="shared" si="17"/>
        <v/>
      </c>
      <c r="E372" s="26" t="str">
        <f t="shared" si="17"/>
        <v/>
      </c>
      <c r="F372" s="26" t="str">
        <f t="shared" si="17"/>
        <v/>
      </c>
      <c r="G372" s="26" t="str">
        <f t="shared" si="17"/>
        <v/>
      </c>
      <c r="H372" s="26" t="str">
        <f t="shared" si="17"/>
        <v/>
      </c>
      <c r="I372" s="26" t="str">
        <f t="shared" si="17"/>
        <v/>
      </c>
      <c r="J372" s="26" t="str">
        <f t="shared" si="17"/>
        <v/>
      </c>
      <c r="K372" s="26">
        <f t="shared" si="17"/>
        <v>736829.45</v>
      </c>
      <c r="L372" s="26">
        <f t="shared" si="17"/>
        <v>654356.65</v>
      </c>
      <c r="M372" s="26">
        <f t="shared" si="17"/>
        <v>546647.92000000004</v>
      </c>
      <c r="N372" s="26">
        <f>IFERROR(VLOOKUP($B$368,$4:$126,MATCH($S372&amp;"/"&amp;N$348,$2:$2,0),FALSE),IFERROR(VLOOKUP($B$368,$4:$126,MATCH($S371&amp;"/"&amp;N$348,$2:$2,0),FALSE),IFERROR(VLOOKUP($B$368,$4:$126,MATCH($S370&amp;"/"&amp;N$348,$2:$2,0),FALSE),IFERROR(VLOOKUP($B$368,$4:$126,MATCH($S369&amp;"/"&amp;N$348,$2:$2,0),FALSE),""))))</f>
        <v>590121.68999999994</v>
      </c>
      <c r="O372" s="26">
        <f>IFERROR(VLOOKUP($B$368,$4:$126,MATCH($S372&amp;"/"&amp;O$348,$2:$2,0),FALSE),IFERROR(VLOOKUP($B$368,$4:$126,MATCH($S371&amp;"/"&amp;O$348,$2:$2,0),FALSE),IFERROR(VLOOKUP($B$368,$4:$126,MATCH($S370&amp;"/"&amp;O$348,$2:$2,0),FALSE),IFERROR(VLOOKUP($B$368,$4:$126,MATCH($S369&amp;"/"&amp;O$348,$2:$2,0),FALSE),""))))</f>
        <v>531127.14</v>
      </c>
      <c r="P372" s="27">
        <f>IFERROR(VLOOKUP($B$368,$4:$126,MATCH($S372&amp;"/"&amp;P$348,$2:$2,0),FALSE),IFERROR(VLOOKUP($B$368,$4:$126,MATCH($S371&amp;"/"&amp;P$348,$2:$2,0),FALSE),IFERROR(VLOOKUP($B$368,$4:$126,MATCH($S370&amp;"/"&amp;P$348,$2:$2,0),FALSE),IFERROR(VLOOKUP($B$368,$4:$126,MATCH($S369&amp;"/"&amp;P$348,$2:$2,0),FALSE),""))))</f>
        <v>587784.35</v>
      </c>
      <c r="Q372" s="28">
        <f>IFERROR(VLOOKUP($B$368,$4:$126,MATCH($S372&amp;"/"&amp;Q$348,$2:$2,0),FALSE),IFERROR(VLOOKUP($B$368,$4:$126,MATCH($S371&amp;"/"&amp;Q$348,$2:$2,0),FALSE),IFERROR(VLOOKUP($B$368,$4:$126,MATCH($S370&amp;"/"&amp;Q$348,$2:$2,0),FALSE),IFERROR(VLOOKUP($B$368,$4:$126,MATCH($S369&amp;"/"&amp;Q$348,$2:$2,0),FALSE),""))))</f>
        <v>412853</v>
      </c>
      <c r="R372" s="24"/>
      <c r="S372" s="29" t="s">
        <v>211</v>
      </c>
      <c r="T372" s="29"/>
    </row>
    <row r="373" spans="1:20" x14ac:dyDescent="0.25">
      <c r="B373" s="30" t="e">
        <f t="shared" ref="B373:Q373" si="18">+B372/B$402</f>
        <v>#VALUE!</v>
      </c>
      <c r="C373" s="30" t="e">
        <f t="shared" si="18"/>
        <v>#VALUE!</v>
      </c>
      <c r="D373" s="30" t="e">
        <f t="shared" si="18"/>
        <v>#VALUE!</v>
      </c>
      <c r="E373" s="30" t="e">
        <f t="shared" si="18"/>
        <v>#VALUE!</v>
      </c>
      <c r="F373" s="30" t="e">
        <f t="shared" si="18"/>
        <v>#VALUE!</v>
      </c>
      <c r="G373" s="30" t="e">
        <f t="shared" si="18"/>
        <v>#VALUE!</v>
      </c>
      <c r="H373" s="30" t="e">
        <f t="shared" si="18"/>
        <v>#VALUE!</v>
      </c>
      <c r="I373" s="30" t="e">
        <f t="shared" si="18"/>
        <v>#VALUE!</v>
      </c>
      <c r="J373" s="30" t="e">
        <f t="shared" si="18"/>
        <v>#VALUE!</v>
      </c>
      <c r="K373" s="30">
        <f t="shared" si="18"/>
        <v>8.5416608740627356E-2</v>
      </c>
      <c r="L373" s="30">
        <f t="shared" si="18"/>
        <v>8.0026244134283289E-2</v>
      </c>
      <c r="M373" s="30">
        <f t="shared" si="18"/>
        <v>7.1113822224870823E-2</v>
      </c>
      <c r="N373" s="30">
        <f t="shared" si="18"/>
        <v>7.9697162400328869E-2</v>
      </c>
      <c r="O373" s="30">
        <f t="shared" si="18"/>
        <v>7.4740640082834348E-2</v>
      </c>
      <c r="P373" s="31">
        <f t="shared" si="18"/>
        <v>7.9583972817442117E-2</v>
      </c>
      <c r="Q373" s="32">
        <f t="shared" si="18"/>
        <v>5.6348837510842145E-2</v>
      </c>
      <c r="R373" s="24"/>
      <c r="S373" s="33" t="s">
        <v>212</v>
      </c>
      <c r="T373" s="33"/>
    </row>
    <row r="374" spans="1:20" x14ac:dyDescent="0.25">
      <c r="A374" s="22"/>
      <c r="B374" s="313" t="s">
        <v>67</v>
      </c>
      <c r="C374" s="314"/>
      <c r="D374" s="314"/>
      <c r="E374" s="314"/>
      <c r="F374" s="314"/>
      <c r="G374" s="314"/>
      <c r="H374" s="314"/>
      <c r="I374" s="314"/>
      <c r="J374" s="314"/>
      <c r="K374" s="314"/>
      <c r="L374" s="314"/>
      <c r="M374" s="314"/>
      <c r="N374" s="314"/>
      <c r="O374" s="314"/>
      <c r="P374" s="314"/>
      <c r="Q374" s="315"/>
      <c r="R374" s="24"/>
      <c r="S374" s="6"/>
      <c r="T374" s="6"/>
    </row>
    <row r="375" spans="1:20" x14ac:dyDescent="0.25">
      <c r="B375" s="26" t="str">
        <f t="shared" ref="B375:Q378" si="19">IFERROR(VLOOKUP($B$374,$4:$126,MATCH($S375&amp;"/"&amp;B$348,$2:$2,0),FALSE),"")</f>
        <v/>
      </c>
      <c r="C375" s="26" t="str">
        <f t="shared" si="19"/>
        <v/>
      </c>
      <c r="D375" s="26" t="str">
        <f t="shared" si="19"/>
        <v/>
      </c>
      <c r="E375" s="26" t="str">
        <f t="shared" si="19"/>
        <v/>
      </c>
      <c r="F375" s="26" t="str">
        <f t="shared" si="19"/>
        <v/>
      </c>
      <c r="G375" s="26" t="str">
        <f t="shared" si="19"/>
        <v/>
      </c>
      <c r="H375" s="26" t="str">
        <f t="shared" si="19"/>
        <v/>
      </c>
      <c r="I375" s="26" t="str">
        <f t="shared" si="19"/>
        <v/>
      </c>
      <c r="J375" s="26" t="str">
        <f t="shared" si="19"/>
        <v/>
      </c>
      <c r="K375" s="26">
        <f t="shared" si="19"/>
        <v>1764259</v>
      </c>
      <c r="L375" s="26">
        <f t="shared" si="19"/>
        <v>1926280</v>
      </c>
      <c r="M375" s="26">
        <f t="shared" si="19"/>
        <v>1724999</v>
      </c>
      <c r="N375" s="26">
        <f t="shared" si="19"/>
        <v>1548454</v>
      </c>
      <c r="O375" s="26">
        <f t="shared" si="19"/>
        <v>1760125</v>
      </c>
      <c r="P375" s="27">
        <f t="shared" si="19"/>
        <v>2314787</v>
      </c>
      <c r="Q375" s="28">
        <f t="shared" si="19"/>
        <v>3079925</v>
      </c>
      <c r="R375" s="24"/>
      <c r="S375" s="29" t="s">
        <v>208</v>
      </c>
      <c r="T375" s="29"/>
    </row>
    <row r="376" spans="1:20" x14ac:dyDescent="0.25">
      <c r="B376" s="26" t="str">
        <f t="shared" si="19"/>
        <v/>
      </c>
      <c r="C376" s="26" t="str">
        <f t="shared" si="19"/>
        <v/>
      </c>
      <c r="D376" s="26" t="str">
        <f t="shared" si="19"/>
        <v/>
      </c>
      <c r="E376" s="26" t="str">
        <f t="shared" si="19"/>
        <v/>
      </c>
      <c r="F376" s="26" t="str">
        <f t="shared" si="19"/>
        <v/>
      </c>
      <c r="G376" s="26" t="str">
        <f t="shared" si="19"/>
        <v/>
      </c>
      <c r="H376" s="26" t="str">
        <f t="shared" si="19"/>
        <v/>
      </c>
      <c r="I376" s="26" t="str">
        <f t="shared" si="19"/>
        <v/>
      </c>
      <c r="J376" s="26" t="str">
        <f t="shared" si="19"/>
        <v/>
      </c>
      <c r="K376" s="26">
        <f t="shared" si="19"/>
        <v>1615361</v>
      </c>
      <c r="L376" s="26">
        <f t="shared" si="19"/>
        <v>1632297</v>
      </c>
      <c r="M376" s="26">
        <f t="shared" si="19"/>
        <v>1640007</v>
      </c>
      <c r="N376" s="26">
        <f t="shared" si="19"/>
        <v>1576947</v>
      </c>
      <c r="O376" s="26">
        <f t="shared" si="19"/>
        <v>1545230</v>
      </c>
      <c r="P376" s="27">
        <f t="shared" si="19"/>
        <v>2020288</v>
      </c>
      <c r="Q376" s="28">
        <f t="shared" si="19"/>
        <v>2808676</v>
      </c>
      <c r="R376" s="24"/>
      <c r="S376" s="29" t="s">
        <v>209</v>
      </c>
      <c r="T376" s="29"/>
    </row>
    <row r="377" spans="1:20" x14ac:dyDescent="0.25">
      <c r="B377" s="26" t="str">
        <f t="shared" si="19"/>
        <v/>
      </c>
      <c r="C377" s="26" t="str">
        <f t="shared" si="19"/>
        <v/>
      </c>
      <c r="D377" s="26" t="str">
        <f t="shared" si="19"/>
        <v/>
      </c>
      <c r="E377" s="26" t="str">
        <f t="shared" si="19"/>
        <v/>
      </c>
      <c r="F377" s="26" t="str">
        <f t="shared" si="19"/>
        <v/>
      </c>
      <c r="G377" s="26" t="str">
        <f t="shared" si="19"/>
        <v/>
      </c>
      <c r="H377" s="26" t="str">
        <f t="shared" si="19"/>
        <v/>
      </c>
      <c r="I377" s="26" t="str">
        <f t="shared" si="19"/>
        <v/>
      </c>
      <c r="J377" s="26" t="str">
        <f t="shared" si="19"/>
        <v/>
      </c>
      <c r="K377" s="26">
        <f t="shared" si="19"/>
        <v>1593388</v>
      </c>
      <c r="L377" s="26">
        <f t="shared" si="19"/>
        <v>1464663</v>
      </c>
      <c r="M377" s="26">
        <f t="shared" si="19"/>
        <v>1474045</v>
      </c>
      <c r="N377" s="26">
        <f t="shared" si="19"/>
        <v>1486840</v>
      </c>
      <c r="O377" s="26">
        <f t="shared" si="19"/>
        <v>1630449</v>
      </c>
      <c r="P377" s="27">
        <f t="shared" si="19"/>
        <v>2257398</v>
      </c>
      <c r="Q377" s="28" t="str">
        <f t="shared" si="19"/>
        <v/>
      </c>
      <c r="R377" s="24"/>
      <c r="S377" s="29" t="s">
        <v>210</v>
      </c>
      <c r="T377" s="29"/>
    </row>
    <row r="378" spans="1:20" x14ac:dyDescent="0.25">
      <c r="B378" s="26" t="str">
        <f t="shared" si="19"/>
        <v/>
      </c>
      <c r="C378" s="26" t="str">
        <f t="shared" si="19"/>
        <v/>
      </c>
      <c r="D378" s="26" t="str">
        <f t="shared" si="19"/>
        <v/>
      </c>
      <c r="E378" s="26" t="str">
        <f t="shared" si="19"/>
        <v/>
      </c>
      <c r="F378" s="26" t="str">
        <f t="shared" si="19"/>
        <v/>
      </c>
      <c r="G378" s="26" t="str">
        <f t="shared" si="19"/>
        <v/>
      </c>
      <c r="H378" s="26" t="str">
        <f t="shared" si="19"/>
        <v/>
      </c>
      <c r="I378" s="26" t="str">
        <f t="shared" si="19"/>
        <v/>
      </c>
      <c r="J378" s="26" t="str">
        <f t="shared" si="19"/>
        <v/>
      </c>
      <c r="K378" s="26">
        <f t="shared" si="19"/>
        <v>1573100.43</v>
      </c>
      <c r="L378" s="26">
        <f t="shared" si="19"/>
        <v>1565918.16</v>
      </c>
      <c r="M378" s="26">
        <f t="shared" si="19"/>
        <v>1455554.76</v>
      </c>
      <c r="N378" s="26">
        <f>IFERROR(VLOOKUP($B$374,$4:$126,MATCH($S378&amp;"/"&amp;N$348,$2:$2,0),FALSE),IFERROR(VLOOKUP($B$374,$4:$126,MATCH($S377&amp;"/"&amp;N$348,$2:$2,0),FALSE),IFERROR(VLOOKUP($B$374,$4:$126,MATCH($S376&amp;"/"&amp;N$348,$2:$2,0),FALSE),IFERROR(VLOOKUP($B$374,$4:$126,MATCH($S375&amp;"/"&amp;N$348,$2:$2,0),FALSE),""))))</f>
        <v>1663320.28</v>
      </c>
      <c r="O378" s="26">
        <f>IFERROR(VLOOKUP($B$374,$4:$126,MATCH($S378&amp;"/"&amp;O$348,$2:$2,0),FALSE),IFERROR(VLOOKUP($B$374,$4:$126,MATCH($S377&amp;"/"&amp;O$348,$2:$2,0),FALSE),IFERROR(VLOOKUP($B$374,$4:$126,MATCH($S376&amp;"/"&amp;O$348,$2:$2,0),FALSE),IFERROR(VLOOKUP($B$374,$4:$126,MATCH($S375&amp;"/"&amp;O$348,$2:$2,0),FALSE),""))))</f>
        <v>1922848.16</v>
      </c>
      <c r="P378" s="27">
        <f>IFERROR(VLOOKUP($B$374,$4:$126,MATCH($S378&amp;"/"&amp;P$348,$2:$2,0),FALSE),IFERROR(VLOOKUP($B$374,$4:$126,MATCH($S377&amp;"/"&amp;P$348,$2:$2,0),FALSE),IFERROR(VLOOKUP($B$374,$4:$126,MATCH($S376&amp;"/"&amp;P$348,$2:$2,0),FALSE),IFERROR(VLOOKUP($B$374,$4:$126,MATCH($S375&amp;"/"&amp;P$348,$2:$2,0),FALSE),""))))</f>
        <v>2626751.34</v>
      </c>
      <c r="Q378" s="28">
        <f>IFERROR(VLOOKUP($B$374,$4:$126,MATCH($S378&amp;"/"&amp;Q$348,$2:$2,0),FALSE),IFERROR(VLOOKUP($B$374,$4:$126,MATCH($S377&amp;"/"&amp;Q$348,$2:$2,0),FALSE),IFERROR(VLOOKUP($B$374,$4:$126,MATCH($S376&amp;"/"&amp;Q$348,$2:$2,0),FALSE),IFERROR(VLOOKUP($B$374,$4:$126,MATCH($S375&amp;"/"&amp;Q$348,$2:$2,0),FALSE),""))))</f>
        <v>2808676</v>
      </c>
      <c r="R378" s="24"/>
      <c r="S378" s="29" t="s">
        <v>211</v>
      </c>
      <c r="T378" s="29"/>
    </row>
    <row r="379" spans="1:20" x14ac:dyDescent="0.25">
      <c r="B379" s="30" t="e">
        <f t="shared" ref="B379:Q379" si="20">+B378/B$402</f>
        <v>#VALUE!</v>
      </c>
      <c r="C379" s="30" t="e">
        <f t="shared" si="20"/>
        <v>#VALUE!</v>
      </c>
      <c r="D379" s="30" t="e">
        <f t="shared" si="20"/>
        <v>#VALUE!</v>
      </c>
      <c r="E379" s="30" t="e">
        <f t="shared" si="20"/>
        <v>#VALUE!</v>
      </c>
      <c r="F379" s="30" t="e">
        <f t="shared" si="20"/>
        <v>#VALUE!</v>
      </c>
      <c r="G379" s="30" t="e">
        <f t="shared" si="20"/>
        <v>#VALUE!</v>
      </c>
      <c r="H379" s="30" t="e">
        <f t="shared" si="20"/>
        <v>#VALUE!</v>
      </c>
      <c r="I379" s="30" t="e">
        <f t="shared" si="20"/>
        <v>#VALUE!</v>
      </c>
      <c r="J379" s="30" t="e">
        <f t="shared" si="20"/>
        <v>#VALUE!</v>
      </c>
      <c r="K379" s="30">
        <f t="shared" si="20"/>
        <v>0.18236093025193642</v>
      </c>
      <c r="L379" s="30">
        <f t="shared" si="20"/>
        <v>0.19150802389869145</v>
      </c>
      <c r="M379" s="30">
        <f t="shared" si="20"/>
        <v>0.18935416865979204</v>
      </c>
      <c r="N379" s="30">
        <f t="shared" si="20"/>
        <v>0.22463486552904113</v>
      </c>
      <c r="O379" s="30">
        <f t="shared" si="20"/>
        <v>0.27058474598097221</v>
      </c>
      <c r="P379" s="31">
        <f t="shared" si="20"/>
        <v>0.35565306772924399</v>
      </c>
      <c r="Q379" s="32">
        <f t="shared" si="20"/>
        <v>0.38334619718059953</v>
      </c>
      <c r="R379" s="24"/>
      <c r="S379" s="33" t="s">
        <v>212</v>
      </c>
      <c r="T379" s="33"/>
    </row>
    <row r="380" spans="1:20" x14ac:dyDescent="0.25">
      <c r="B380" s="310" t="s">
        <v>69</v>
      </c>
      <c r="C380" s="311"/>
      <c r="D380" s="311"/>
      <c r="E380" s="311"/>
      <c r="F380" s="311"/>
      <c r="G380" s="311"/>
      <c r="H380" s="311"/>
      <c r="I380" s="311"/>
      <c r="J380" s="311"/>
      <c r="K380" s="311"/>
      <c r="L380" s="311"/>
      <c r="M380" s="311"/>
      <c r="N380" s="311"/>
      <c r="O380" s="311"/>
      <c r="P380" s="311"/>
      <c r="Q380" s="312"/>
      <c r="R380" s="24"/>
      <c r="S380" s="6"/>
      <c r="T380" s="6"/>
    </row>
    <row r="381" spans="1:20" x14ac:dyDescent="0.25">
      <c r="B381" s="26" t="str">
        <f t="shared" ref="B381:Q384" si="21">IFERROR(VLOOKUP($B$380,$4:$126,MATCH($S381&amp;"/"&amp;B$348,$2:$2,0),FALSE),"")</f>
        <v/>
      </c>
      <c r="C381" s="26" t="str">
        <f t="shared" si="21"/>
        <v/>
      </c>
      <c r="D381" s="26" t="str">
        <f t="shared" si="21"/>
        <v/>
      </c>
      <c r="E381" s="26" t="str">
        <f t="shared" si="21"/>
        <v/>
      </c>
      <c r="F381" s="26" t="str">
        <f t="shared" si="21"/>
        <v/>
      </c>
      <c r="G381" s="26" t="str">
        <f t="shared" si="21"/>
        <v/>
      </c>
      <c r="H381" s="26" t="str">
        <f t="shared" si="21"/>
        <v/>
      </c>
      <c r="I381" s="26" t="str">
        <f t="shared" si="21"/>
        <v/>
      </c>
      <c r="J381" s="26" t="str">
        <f t="shared" si="21"/>
        <v/>
      </c>
      <c r="K381" s="26">
        <f t="shared" si="21"/>
        <v>6383385</v>
      </c>
      <c r="L381" s="26">
        <f t="shared" si="21"/>
        <v>6676144</v>
      </c>
      <c r="M381" s="26">
        <f t="shared" si="21"/>
        <v>6137691</v>
      </c>
      <c r="N381" s="26">
        <f t="shared" si="21"/>
        <v>5663515</v>
      </c>
      <c r="O381" s="26">
        <f t="shared" si="21"/>
        <v>5111898</v>
      </c>
      <c r="P381" s="27">
        <f t="shared" si="21"/>
        <v>4554596</v>
      </c>
      <c r="Q381" s="28">
        <f t="shared" si="21"/>
        <v>4129953</v>
      </c>
      <c r="R381" s="24"/>
      <c r="S381" s="29" t="s">
        <v>208</v>
      </c>
      <c r="T381" s="29"/>
    </row>
    <row r="382" spans="1:20" x14ac:dyDescent="0.25">
      <c r="B382" s="26" t="str">
        <f t="shared" si="21"/>
        <v/>
      </c>
      <c r="C382" s="26" t="str">
        <f t="shared" si="21"/>
        <v/>
      </c>
      <c r="D382" s="26" t="str">
        <f t="shared" si="21"/>
        <v/>
      </c>
      <c r="E382" s="26" t="str">
        <f t="shared" si="21"/>
        <v/>
      </c>
      <c r="F382" s="26" t="str">
        <f t="shared" si="21"/>
        <v/>
      </c>
      <c r="G382" s="26" t="str">
        <f t="shared" si="21"/>
        <v/>
      </c>
      <c r="H382" s="26" t="str">
        <f t="shared" si="21"/>
        <v/>
      </c>
      <c r="I382" s="26" t="str">
        <f t="shared" si="21"/>
        <v/>
      </c>
      <c r="J382" s="26" t="str">
        <f t="shared" si="21"/>
        <v/>
      </c>
      <c r="K382" s="26">
        <f t="shared" si="21"/>
        <v>6885809</v>
      </c>
      <c r="L382" s="26">
        <f t="shared" si="21"/>
        <v>6536413</v>
      </c>
      <c r="M382" s="26">
        <f t="shared" si="21"/>
        <v>6037071</v>
      </c>
      <c r="N382" s="26">
        <f t="shared" si="21"/>
        <v>5529436</v>
      </c>
      <c r="O382" s="26">
        <f t="shared" si="21"/>
        <v>4984557</v>
      </c>
      <c r="P382" s="27">
        <f t="shared" si="21"/>
        <v>4444037</v>
      </c>
      <c r="Q382" s="28">
        <f t="shared" si="21"/>
        <v>4002108</v>
      </c>
      <c r="R382" s="24"/>
      <c r="S382" s="29" t="s">
        <v>209</v>
      </c>
      <c r="T382" s="29"/>
    </row>
    <row r="383" spans="1:20" x14ac:dyDescent="0.25">
      <c r="B383" s="26" t="str">
        <f t="shared" si="21"/>
        <v/>
      </c>
      <c r="C383" s="26" t="str">
        <f t="shared" si="21"/>
        <v/>
      </c>
      <c r="D383" s="26" t="str">
        <f t="shared" si="21"/>
        <v/>
      </c>
      <c r="E383" s="26" t="str">
        <f t="shared" si="21"/>
        <v/>
      </c>
      <c r="F383" s="26" t="str">
        <f t="shared" si="21"/>
        <v/>
      </c>
      <c r="G383" s="26" t="str">
        <f t="shared" si="21"/>
        <v/>
      </c>
      <c r="H383" s="26" t="str">
        <f t="shared" si="21"/>
        <v/>
      </c>
      <c r="I383" s="26" t="str">
        <f t="shared" si="21"/>
        <v/>
      </c>
      <c r="J383" s="26" t="str">
        <f t="shared" si="21"/>
        <v/>
      </c>
      <c r="K383" s="26">
        <f t="shared" si="21"/>
        <v>6843817</v>
      </c>
      <c r="L383" s="26">
        <f t="shared" si="21"/>
        <v>6400314</v>
      </c>
      <c r="M383" s="26">
        <f t="shared" si="21"/>
        <v>5939728</v>
      </c>
      <c r="N383" s="26">
        <f t="shared" si="21"/>
        <v>5392938</v>
      </c>
      <c r="O383" s="26">
        <f t="shared" si="21"/>
        <v>4844211</v>
      </c>
      <c r="P383" s="27">
        <f t="shared" si="21"/>
        <v>4375554</v>
      </c>
      <c r="Q383" s="28" t="str">
        <f t="shared" si="21"/>
        <v/>
      </c>
      <c r="R383" s="24"/>
      <c r="S383" s="29" t="s">
        <v>210</v>
      </c>
      <c r="T383" s="29"/>
    </row>
    <row r="384" spans="1:20" x14ac:dyDescent="0.25">
      <c r="B384" s="26" t="str">
        <f t="shared" si="21"/>
        <v/>
      </c>
      <c r="C384" s="26" t="str">
        <f t="shared" si="21"/>
        <v/>
      </c>
      <c r="D384" s="26" t="str">
        <f t="shared" si="21"/>
        <v/>
      </c>
      <c r="E384" s="26" t="str">
        <f t="shared" si="21"/>
        <v/>
      </c>
      <c r="F384" s="26" t="str">
        <f t="shared" si="21"/>
        <v/>
      </c>
      <c r="G384" s="26" t="str">
        <f t="shared" si="21"/>
        <v/>
      </c>
      <c r="H384" s="26" t="str">
        <f t="shared" si="21"/>
        <v/>
      </c>
      <c r="I384" s="26" t="str">
        <f t="shared" si="21"/>
        <v/>
      </c>
      <c r="J384" s="26" t="str">
        <f t="shared" si="21"/>
        <v/>
      </c>
      <c r="K384" s="26">
        <f t="shared" si="21"/>
        <v>6808967.6200000001</v>
      </c>
      <c r="L384" s="26">
        <f t="shared" si="21"/>
        <v>6264043</v>
      </c>
      <c r="M384" s="26">
        <f t="shared" si="21"/>
        <v>5794233.5</v>
      </c>
      <c r="N384" s="26">
        <f>IFERROR(VLOOKUP($B$380,$4:$126,MATCH($S384&amp;"/"&amp;N$348,$2:$2,0),FALSE),IFERROR(VLOOKUP($B$380,$4:$126,MATCH($S383&amp;"/"&amp;N$348,$2:$2,0),FALSE),IFERROR(VLOOKUP($B$380,$4:$126,MATCH($S382&amp;"/"&amp;N$348,$2:$2,0),FALSE),IFERROR(VLOOKUP($B$380,$4:$126,MATCH($S381&amp;"/"&amp;N$348,$2:$2,0),FALSE),""))))</f>
        <v>5253800.54</v>
      </c>
      <c r="O384" s="26">
        <f>IFERROR(VLOOKUP($B$380,$4:$126,MATCH($S384&amp;"/"&amp;O$348,$2:$2,0),FALSE),IFERROR(VLOOKUP($B$380,$4:$126,MATCH($S383&amp;"/"&amp;O$348,$2:$2,0),FALSE),IFERROR(VLOOKUP($B$380,$4:$126,MATCH($S382&amp;"/"&amp;O$348,$2:$2,0),FALSE),IFERROR(VLOOKUP($B$380,$4:$126,MATCH($S381&amp;"/"&amp;O$348,$2:$2,0),FALSE),""))))</f>
        <v>4692524.25</v>
      </c>
      <c r="P384" s="27">
        <f>IFERROR(VLOOKUP($B$380,$4:$126,MATCH($S384&amp;"/"&amp;P$348,$2:$2,0),FALSE),IFERROR(VLOOKUP($B$380,$4:$126,MATCH($S383&amp;"/"&amp;P$348,$2:$2,0),FALSE),IFERROR(VLOOKUP($B$380,$4:$126,MATCH($S382&amp;"/"&amp;P$348,$2:$2,0),FALSE),IFERROR(VLOOKUP($B$380,$4:$126,MATCH($S381&amp;"/"&amp;P$348,$2:$2,0),FALSE),""))))</f>
        <v>4262125.41</v>
      </c>
      <c r="Q384" s="28">
        <f>IFERROR(VLOOKUP($B$380,$4:$126,MATCH($S384&amp;"/"&amp;Q$348,$2:$2,0),FALSE),IFERROR(VLOOKUP($B$380,$4:$126,MATCH($S383&amp;"/"&amp;Q$348,$2:$2,0),FALSE),IFERROR(VLOOKUP($B$380,$4:$126,MATCH($S382&amp;"/"&amp;Q$348,$2:$2,0),FALSE),IFERROR(VLOOKUP($B$380,$4:$126,MATCH($S381&amp;"/"&amp;Q$348,$2:$2,0),FALSE),""))))</f>
        <v>4002108</v>
      </c>
      <c r="R384" s="24"/>
      <c r="S384" s="29" t="s">
        <v>211</v>
      </c>
      <c r="T384" s="29"/>
    </row>
    <row r="385" spans="1:20" x14ac:dyDescent="0.25">
      <c r="A385" s="22"/>
      <c r="B385" s="30" t="e">
        <f t="shared" ref="B385:Q385" si="22">+B384/B$402</f>
        <v>#VALUE!</v>
      </c>
      <c r="C385" s="30" t="e">
        <f t="shared" si="22"/>
        <v>#VALUE!</v>
      </c>
      <c r="D385" s="30" t="e">
        <f t="shared" si="22"/>
        <v>#VALUE!</v>
      </c>
      <c r="E385" s="30" t="e">
        <f t="shared" si="22"/>
        <v>#VALUE!</v>
      </c>
      <c r="F385" s="30" t="e">
        <f t="shared" si="22"/>
        <v>#VALUE!</v>
      </c>
      <c r="G385" s="30" t="e">
        <f t="shared" si="22"/>
        <v>#VALUE!</v>
      </c>
      <c r="H385" s="30" t="e">
        <f t="shared" si="22"/>
        <v>#VALUE!</v>
      </c>
      <c r="I385" s="30" t="e">
        <f t="shared" si="22"/>
        <v>#VALUE!</v>
      </c>
      <c r="J385" s="30" t="e">
        <f t="shared" si="22"/>
        <v>#VALUE!</v>
      </c>
      <c r="K385" s="30">
        <f t="shared" si="22"/>
        <v>0.78932638092185481</v>
      </c>
      <c r="L385" s="30">
        <f t="shared" si="22"/>
        <v>0.76607738973180495</v>
      </c>
      <c r="M385" s="30">
        <f t="shared" si="22"/>
        <v>0.753776015553834</v>
      </c>
      <c r="N385" s="30">
        <f t="shared" si="22"/>
        <v>0.70953669717734924</v>
      </c>
      <c r="O385" s="30">
        <f t="shared" si="22"/>
        <v>0.66033580217576937</v>
      </c>
      <c r="P385" s="31">
        <f t="shared" si="22"/>
        <v>0.57707707388597429</v>
      </c>
      <c r="Q385" s="32">
        <f t="shared" si="22"/>
        <v>0.54623348599342003</v>
      </c>
      <c r="R385" s="24"/>
      <c r="S385" s="33" t="s">
        <v>212</v>
      </c>
      <c r="T385" s="33"/>
    </row>
    <row r="386" spans="1:20" x14ac:dyDescent="0.25">
      <c r="B386" s="310" t="s">
        <v>71</v>
      </c>
      <c r="C386" s="311"/>
      <c r="D386" s="311"/>
      <c r="E386" s="311"/>
      <c r="F386" s="311"/>
      <c r="G386" s="311"/>
      <c r="H386" s="311"/>
      <c r="I386" s="311"/>
      <c r="J386" s="311"/>
      <c r="K386" s="311"/>
      <c r="L386" s="311"/>
      <c r="M386" s="311"/>
      <c r="N386" s="311"/>
      <c r="O386" s="311"/>
      <c r="P386" s="311"/>
      <c r="Q386" s="312"/>
      <c r="R386" s="24"/>
      <c r="S386" s="6"/>
      <c r="T386" s="6"/>
    </row>
    <row r="387" spans="1:20" x14ac:dyDescent="0.25">
      <c r="B387" s="26" t="str">
        <f t="shared" ref="B387:Q390" si="23">IFERROR(VLOOKUP($B$386,$4:$126,MATCH($S387&amp;"/"&amp;B$348,$2:$2,0),FALSE),"")</f>
        <v/>
      </c>
      <c r="C387" s="26" t="str">
        <f t="shared" si="23"/>
        <v/>
      </c>
      <c r="D387" s="26" t="str">
        <f t="shared" si="23"/>
        <v/>
      </c>
      <c r="E387" s="26" t="str">
        <f t="shared" si="23"/>
        <v/>
      </c>
      <c r="F387" s="26" t="str">
        <f t="shared" si="23"/>
        <v/>
      </c>
      <c r="G387" s="26" t="str">
        <f t="shared" si="23"/>
        <v/>
      </c>
      <c r="H387" s="26" t="str">
        <f t="shared" si="23"/>
        <v/>
      </c>
      <c r="I387" s="26" t="str">
        <f t="shared" si="23"/>
        <v/>
      </c>
      <c r="J387" s="26" t="str">
        <f t="shared" si="23"/>
        <v/>
      </c>
      <c r="K387" s="26">
        <f t="shared" si="23"/>
        <v>56507</v>
      </c>
      <c r="L387" s="26">
        <f t="shared" si="23"/>
        <v>25850</v>
      </c>
      <c r="M387" s="26">
        <f t="shared" si="23"/>
        <v>20940</v>
      </c>
      <c r="N387" s="26">
        <f t="shared" si="23"/>
        <v>10149</v>
      </c>
      <c r="O387" s="26">
        <f t="shared" si="23"/>
        <v>10673</v>
      </c>
      <c r="P387" s="27">
        <f t="shared" si="23"/>
        <v>11430</v>
      </c>
      <c r="Q387" s="28">
        <f t="shared" si="23"/>
        <v>9438</v>
      </c>
      <c r="R387" s="24"/>
      <c r="S387" s="29" t="s">
        <v>208</v>
      </c>
      <c r="T387" s="29"/>
    </row>
    <row r="388" spans="1:20" x14ac:dyDescent="0.25">
      <c r="B388" s="26" t="str">
        <f t="shared" si="23"/>
        <v/>
      </c>
      <c r="C388" s="26" t="str">
        <f t="shared" si="23"/>
        <v/>
      </c>
      <c r="D388" s="26" t="str">
        <f t="shared" si="23"/>
        <v/>
      </c>
      <c r="E388" s="26" t="str">
        <f t="shared" si="23"/>
        <v/>
      </c>
      <c r="F388" s="26" t="str">
        <f t="shared" si="23"/>
        <v/>
      </c>
      <c r="G388" s="26" t="str">
        <f t="shared" si="23"/>
        <v/>
      </c>
      <c r="H388" s="26" t="str">
        <f t="shared" si="23"/>
        <v/>
      </c>
      <c r="I388" s="26" t="str">
        <f t="shared" si="23"/>
        <v/>
      </c>
      <c r="J388" s="26" t="str">
        <f t="shared" si="23"/>
        <v/>
      </c>
      <c r="K388" s="26">
        <f t="shared" si="23"/>
        <v>56388</v>
      </c>
      <c r="L388" s="26">
        <f t="shared" si="23"/>
        <v>26174</v>
      </c>
      <c r="M388" s="26">
        <f t="shared" si="23"/>
        <v>20862</v>
      </c>
      <c r="N388" s="26">
        <f t="shared" si="23"/>
        <v>9815</v>
      </c>
      <c r="O388" s="26">
        <f t="shared" si="23"/>
        <v>10215</v>
      </c>
      <c r="P388" s="27">
        <f t="shared" si="23"/>
        <v>10910</v>
      </c>
      <c r="Q388" s="28">
        <f t="shared" si="23"/>
        <v>8952</v>
      </c>
      <c r="R388" s="24"/>
      <c r="S388" s="29" t="s">
        <v>209</v>
      </c>
      <c r="T388" s="29"/>
    </row>
    <row r="389" spans="1:20" x14ac:dyDescent="0.25">
      <c r="B389" s="26" t="str">
        <f t="shared" si="23"/>
        <v/>
      </c>
      <c r="C389" s="26" t="str">
        <f t="shared" si="23"/>
        <v/>
      </c>
      <c r="D389" s="26" t="str">
        <f t="shared" si="23"/>
        <v/>
      </c>
      <c r="E389" s="26" t="str">
        <f t="shared" si="23"/>
        <v/>
      </c>
      <c r="F389" s="26" t="str">
        <f t="shared" si="23"/>
        <v/>
      </c>
      <c r="G389" s="26" t="str">
        <f t="shared" si="23"/>
        <v/>
      </c>
      <c r="H389" s="26" t="str">
        <f t="shared" si="23"/>
        <v/>
      </c>
      <c r="I389" s="26" t="str">
        <f t="shared" si="23"/>
        <v/>
      </c>
      <c r="J389" s="26" t="str">
        <f t="shared" si="23"/>
        <v/>
      </c>
      <c r="K389" s="26">
        <f t="shared" si="23"/>
        <v>56066</v>
      </c>
      <c r="L389" s="26">
        <f t="shared" si="23"/>
        <v>26023</v>
      </c>
      <c r="M389" s="26">
        <f t="shared" si="23"/>
        <v>20443</v>
      </c>
      <c r="N389" s="26">
        <f t="shared" si="23"/>
        <v>11343</v>
      </c>
      <c r="O389" s="26">
        <f t="shared" si="23"/>
        <v>12490</v>
      </c>
      <c r="P389" s="27">
        <f t="shared" si="23"/>
        <v>10413</v>
      </c>
      <c r="Q389" s="28" t="str">
        <f t="shared" si="23"/>
        <v/>
      </c>
      <c r="R389" s="24"/>
      <c r="S389" s="29" t="s">
        <v>210</v>
      </c>
      <c r="T389" s="29"/>
    </row>
    <row r="390" spans="1:20" x14ac:dyDescent="0.25">
      <c r="B390" s="26" t="str">
        <f t="shared" si="23"/>
        <v/>
      </c>
      <c r="C390" s="26" t="str">
        <f t="shared" si="23"/>
        <v/>
      </c>
      <c r="D390" s="26" t="str">
        <f t="shared" si="23"/>
        <v/>
      </c>
      <c r="E390" s="26" t="str">
        <f t="shared" si="23"/>
        <v/>
      </c>
      <c r="F390" s="26" t="str">
        <f t="shared" si="23"/>
        <v/>
      </c>
      <c r="G390" s="26" t="str">
        <f t="shared" si="23"/>
        <v/>
      </c>
      <c r="H390" s="26" t="str">
        <f t="shared" si="23"/>
        <v/>
      </c>
      <c r="I390" s="26" t="str">
        <f t="shared" si="23"/>
        <v/>
      </c>
      <c r="J390" s="26" t="str">
        <f t="shared" si="23"/>
        <v/>
      </c>
      <c r="K390" s="26">
        <f t="shared" si="23"/>
        <v>26080.47</v>
      </c>
      <c r="L390" s="26">
        <f t="shared" si="23"/>
        <v>21345.39</v>
      </c>
      <c r="M390" s="26">
        <f t="shared" si="23"/>
        <v>9994.4599999999991</v>
      </c>
      <c r="N390" s="26">
        <f>IFERROR(VLOOKUP($B$386,$4:$126,MATCH($S390&amp;"/"&amp;N$348,$2:$2,0),FALSE),IFERROR(VLOOKUP($B$386,$4:$126,MATCH($S389&amp;"/"&amp;N$348,$2:$2,0),FALSE),IFERROR(VLOOKUP($B$386,$4:$126,MATCH($S388&amp;"/"&amp;N$348,$2:$2,0),FALSE),IFERROR(VLOOKUP($B$386,$4:$126,MATCH($S387&amp;"/"&amp;N$348,$2:$2,0),FALSE),""))))</f>
        <v>10854.09</v>
      </c>
      <c r="O390" s="26">
        <f>IFERROR(VLOOKUP($B$386,$4:$126,MATCH($S390&amp;"/"&amp;O$348,$2:$2,0),FALSE),IFERROR(VLOOKUP($B$386,$4:$126,MATCH($S389&amp;"/"&amp;O$348,$2:$2,0),FALSE),IFERROR(VLOOKUP($B$386,$4:$126,MATCH($S388&amp;"/"&amp;O$348,$2:$2,0),FALSE),IFERROR(VLOOKUP($B$386,$4:$126,MATCH($S387&amp;"/"&amp;O$348,$2:$2,0),FALSE),""))))</f>
        <v>11952.63</v>
      </c>
      <c r="P390" s="27">
        <f>IFERROR(VLOOKUP($B$386,$4:$126,MATCH($S390&amp;"/"&amp;P$348,$2:$2,0),FALSE),IFERROR(VLOOKUP($B$386,$4:$126,MATCH($S389&amp;"/"&amp;P$348,$2:$2,0),FALSE),IFERROR(VLOOKUP($B$386,$4:$126,MATCH($S388&amp;"/"&amp;P$348,$2:$2,0),FALSE),IFERROR(VLOOKUP($B$386,$4:$126,MATCH($S387&amp;"/"&amp;P$348,$2:$2,0),FALSE),""))))</f>
        <v>9919.52</v>
      </c>
      <c r="Q390" s="291">
        <f>IFERROR(VLOOKUP($B$386,$4:$126,MATCH($S390&amp;"/"&amp;Q$348,$2:$2,0),FALSE),IFERROR(VLOOKUP($B$386,$4:$126,MATCH($S389&amp;"/"&amp;Q$348,$2:$2,0),FALSE),IFERROR(VLOOKUP($B$386,$4:$126,MATCH($S388&amp;"/"&amp;Q$348,$2:$2,0),FALSE),IFERROR(VLOOKUP($B$386,$4:$126,MATCH($S387&amp;"/"&amp;Q$348,$2:$2,0),FALSE),""))))</f>
        <v>8952</v>
      </c>
      <c r="R390" s="24"/>
      <c r="S390" s="29" t="s">
        <v>211</v>
      </c>
      <c r="T390" s="29"/>
    </row>
    <row r="391" spans="1:20" x14ac:dyDescent="0.25">
      <c r="B391" s="30" t="e">
        <f t="shared" ref="B391:Q391" si="24">+B390/B$402</f>
        <v>#VALUE!</v>
      </c>
      <c r="C391" s="30" t="e">
        <f t="shared" si="24"/>
        <v>#VALUE!</v>
      </c>
      <c r="D391" s="30" t="e">
        <f t="shared" si="24"/>
        <v>#VALUE!</v>
      </c>
      <c r="E391" s="30" t="e">
        <f t="shared" si="24"/>
        <v>#VALUE!</v>
      </c>
      <c r="F391" s="30" t="e">
        <f t="shared" si="24"/>
        <v>#VALUE!</v>
      </c>
      <c r="G391" s="30" t="e">
        <f t="shared" si="24"/>
        <v>#VALUE!</v>
      </c>
      <c r="H391" s="30" t="e">
        <f t="shared" si="24"/>
        <v>#VALUE!</v>
      </c>
      <c r="I391" s="30" t="e">
        <f t="shared" si="24"/>
        <v>#VALUE!</v>
      </c>
      <c r="J391" s="30" t="e">
        <f t="shared" si="24"/>
        <v>#VALUE!</v>
      </c>
      <c r="K391" s="30">
        <f t="shared" si="24"/>
        <v>3.0233662644207149E-3</v>
      </c>
      <c r="L391" s="30">
        <f t="shared" si="24"/>
        <v>2.6104898472132732E-3</v>
      </c>
      <c r="M391" s="30">
        <f t="shared" si="24"/>
        <v>1.3001865106768947E-3</v>
      </c>
      <c r="N391" s="30">
        <f t="shared" si="24"/>
        <v>1.4658674441161207E-3</v>
      </c>
      <c r="O391" s="30">
        <f t="shared" si="24"/>
        <v>1.6819837466285157E-3</v>
      </c>
      <c r="P391" s="31">
        <f t="shared" si="24"/>
        <v>1.3430687803138574E-3</v>
      </c>
      <c r="Q391" s="32">
        <f t="shared" si="24"/>
        <v>1.2218266390145133E-3</v>
      </c>
      <c r="R391" s="24"/>
      <c r="S391" s="33" t="s">
        <v>212</v>
      </c>
      <c r="T391" s="33"/>
    </row>
    <row r="392" spans="1:20" x14ac:dyDescent="0.25">
      <c r="A392" s="22"/>
      <c r="B392" s="313" t="s">
        <v>76</v>
      </c>
      <c r="C392" s="314"/>
      <c r="D392" s="314"/>
      <c r="E392" s="314"/>
      <c r="F392" s="314"/>
      <c r="G392" s="314"/>
      <c r="H392" s="314"/>
      <c r="I392" s="314"/>
      <c r="J392" s="314"/>
      <c r="K392" s="314"/>
      <c r="L392" s="314"/>
      <c r="M392" s="314"/>
      <c r="N392" s="314"/>
      <c r="O392" s="314"/>
      <c r="P392" s="314"/>
      <c r="Q392" s="315"/>
      <c r="R392" s="24"/>
      <c r="S392" s="6"/>
      <c r="T392" s="6"/>
    </row>
    <row r="393" spans="1:20" x14ac:dyDescent="0.25">
      <c r="B393" s="26" t="str">
        <f t="shared" ref="B393:Q396" si="25">IFERROR(VLOOKUP($B$392,$4:$126,MATCH($S393&amp;"/"&amp;B$348,$2:$2,0),FALSE),"")</f>
        <v/>
      </c>
      <c r="C393" s="26" t="str">
        <f t="shared" si="25"/>
        <v/>
      </c>
      <c r="D393" s="26" t="str">
        <f t="shared" si="25"/>
        <v/>
      </c>
      <c r="E393" s="26" t="str">
        <f t="shared" si="25"/>
        <v/>
      </c>
      <c r="F393" s="26" t="str">
        <f t="shared" si="25"/>
        <v/>
      </c>
      <c r="G393" s="26" t="str">
        <f t="shared" si="25"/>
        <v/>
      </c>
      <c r="H393" s="26" t="str">
        <f t="shared" si="25"/>
        <v/>
      </c>
      <c r="I393" s="26" t="str">
        <f t="shared" si="25"/>
        <v/>
      </c>
      <c r="J393" s="26" t="str">
        <f t="shared" si="25"/>
        <v/>
      </c>
      <c r="K393" s="26">
        <f t="shared" si="25"/>
        <v>7040464</v>
      </c>
      <c r="L393" s="26">
        <f t="shared" si="25"/>
        <v>7049450</v>
      </c>
      <c r="M393" s="26">
        <f t="shared" si="25"/>
        <v>6578103</v>
      </c>
      <c r="N393" s="26">
        <f t="shared" si="25"/>
        <v>6207800</v>
      </c>
      <c r="O393" s="26">
        <f t="shared" si="25"/>
        <v>5592327</v>
      </c>
      <c r="P393" s="27">
        <f t="shared" si="25"/>
        <v>5045343</v>
      </c>
      <c r="Q393" s="28">
        <f t="shared" si="25"/>
        <v>4642615</v>
      </c>
      <c r="R393" s="24"/>
      <c r="S393" s="29" t="s">
        <v>208</v>
      </c>
      <c r="T393" s="29"/>
    </row>
    <row r="394" spans="1:20" x14ac:dyDescent="0.25">
      <c r="B394" s="26" t="str">
        <f t="shared" si="25"/>
        <v/>
      </c>
      <c r="C394" s="26" t="str">
        <f t="shared" si="25"/>
        <v/>
      </c>
      <c r="D394" s="26" t="str">
        <f t="shared" si="25"/>
        <v/>
      </c>
      <c r="E394" s="26" t="str">
        <f t="shared" si="25"/>
        <v/>
      </c>
      <c r="F394" s="26" t="str">
        <f t="shared" si="25"/>
        <v/>
      </c>
      <c r="G394" s="26" t="str">
        <f t="shared" si="25"/>
        <v/>
      </c>
      <c r="H394" s="26" t="str">
        <f t="shared" si="25"/>
        <v/>
      </c>
      <c r="I394" s="26" t="str">
        <f t="shared" si="25"/>
        <v/>
      </c>
      <c r="J394" s="26" t="str">
        <f t="shared" si="25"/>
        <v/>
      </c>
      <c r="K394" s="26">
        <f t="shared" si="25"/>
        <v>7128563</v>
      </c>
      <c r="L394" s="26">
        <f t="shared" si="25"/>
        <v>6889170</v>
      </c>
      <c r="M394" s="26">
        <f t="shared" si="25"/>
        <v>6485552</v>
      </c>
      <c r="N394" s="26">
        <f t="shared" si="25"/>
        <v>6031028</v>
      </c>
      <c r="O394" s="26">
        <f t="shared" si="25"/>
        <v>5433887</v>
      </c>
      <c r="P394" s="27">
        <f t="shared" si="25"/>
        <v>4943615</v>
      </c>
      <c r="Q394" s="28">
        <f t="shared" si="25"/>
        <v>4518059</v>
      </c>
      <c r="R394" s="24"/>
      <c r="S394" s="29" t="s">
        <v>209</v>
      </c>
      <c r="T394" s="29"/>
    </row>
    <row r="395" spans="1:20" x14ac:dyDescent="0.25">
      <c r="B395" s="26" t="str">
        <f t="shared" si="25"/>
        <v/>
      </c>
      <c r="C395" s="26" t="str">
        <f t="shared" si="25"/>
        <v/>
      </c>
      <c r="D395" s="26" t="str">
        <f t="shared" si="25"/>
        <v/>
      </c>
      <c r="E395" s="26" t="str">
        <f t="shared" si="25"/>
        <v/>
      </c>
      <c r="F395" s="26" t="str">
        <f t="shared" si="25"/>
        <v/>
      </c>
      <c r="G395" s="26" t="str">
        <f t="shared" si="25"/>
        <v/>
      </c>
      <c r="H395" s="26" t="str">
        <f t="shared" si="25"/>
        <v/>
      </c>
      <c r="I395" s="26" t="str">
        <f t="shared" si="25"/>
        <v/>
      </c>
      <c r="J395" s="26" t="str">
        <f t="shared" si="25"/>
        <v/>
      </c>
      <c r="K395" s="26">
        <f t="shared" si="25"/>
        <v>7193154</v>
      </c>
      <c r="L395" s="26">
        <f t="shared" si="25"/>
        <v>6755115</v>
      </c>
      <c r="M395" s="26">
        <f t="shared" si="25"/>
        <v>6382618</v>
      </c>
      <c r="N395" s="26">
        <f t="shared" si="25"/>
        <v>5881364</v>
      </c>
      <c r="O395" s="26">
        <f t="shared" si="25"/>
        <v>5312650</v>
      </c>
      <c r="P395" s="27">
        <f t="shared" si="25"/>
        <v>4900354</v>
      </c>
      <c r="Q395" s="28" t="str">
        <f t="shared" si="25"/>
        <v/>
      </c>
      <c r="R395" s="24"/>
      <c r="S395" s="29" t="s">
        <v>210</v>
      </c>
      <c r="T395" s="29"/>
    </row>
    <row r="396" spans="1:20" x14ac:dyDescent="0.25">
      <c r="B396" s="26" t="str">
        <f t="shared" si="25"/>
        <v/>
      </c>
      <c r="C396" s="26" t="str">
        <f t="shared" si="25"/>
        <v/>
      </c>
      <c r="D396" s="26" t="str">
        <f t="shared" si="25"/>
        <v/>
      </c>
      <c r="E396" s="26" t="str">
        <f t="shared" si="25"/>
        <v/>
      </c>
      <c r="F396" s="26" t="str">
        <f t="shared" si="25"/>
        <v/>
      </c>
      <c r="G396" s="26" t="str">
        <f t="shared" si="25"/>
        <v/>
      </c>
      <c r="H396" s="26" t="str">
        <f t="shared" si="25"/>
        <v/>
      </c>
      <c r="I396" s="26" t="str">
        <f t="shared" si="25"/>
        <v/>
      </c>
      <c r="J396" s="26" t="str">
        <f t="shared" si="25"/>
        <v/>
      </c>
      <c r="K396" s="26">
        <f t="shared" si="25"/>
        <v>7053201.4100000001</v>
      </c>
      <c r="L396" s="26">
        <f t="shared" si="25"/>
        <v>6610857.5599999996</v>
      </c>
      <c r="M396" s="26">
        <f t="shared" si="25"/>
        <v>6231388.5499999998</v>
      </c>
      <c r="N396" s="26">
        <f>IFERROR(VLOOKUP($B$392,$4:$126,MATCH($S396&amp;"/"&amp;N$348,$2:$2,0),FALSE),IFERROR(VLOOKUP($B$392,$4:$126,MATCH($S395&amp;"/"&amp;N$348,$2:$2,0),FALSE),IFERROR(VLOOKUP($B$392,$4:$126,MATCH($S394&amp;"/"&amp;N$348,$2:$2,0),FALSE),IFERROR(VLOOKUP($B$392,$4:$126,MATCH($S393&amp;"/"&amp;N$348,$2:$2,0),FALSE),""))))</f>
        <v>5741230.5499999998</v>
      </c>
      <c r="O396" s="26">
        <f>IFERROR(VLOOKUP($B$392,$4:$126,MATCH($S396&amp;"/"&amp;O$348,$2:$2,0),FALSE),IFERROR(VLOOKUP($B$392,$4:$126,MATCH($S395&amp;"/"&amp;O$348,$2:$2,0),FALSE),IFERROR(VLOOKUP($B$392,$4:$126,MATCH($S394&amp;"/"&amp;O$348,$2:$2,0),FALSE),IFERROR(VLOOKUP($B$392,$4:$126,MATCH($S393&amp;"/"&amp;O$348,$2:$2,0),FALSE),""))))</f>
        <v>5183421.46</v>
      </c>
      <c r="P396" s="27">
        <f>IFERROR(VLOOKUP($B$392,$4:$126,MATCH($S396&amp;"/"&amp;P$348,$2:$2,0),FALSE),IFERROR(VLOOKUP($B$392,$4:$126,MATCH($S395&amp;"/"&amp;P$348,$2:$2,0),FALSE),IFERROR(VLOOKUP($B$392,$4:$126,MATCH($S394&amp;"/"&amp;P$348,$2:$2,0),FALSE),IFERROR(VLOOKUP($B$392,$4:$126,MATCH($S393&amp;"/"&amp;P$348,$2:$2,0),FALSE),""))))</f>
        <v>4758961.25</v>
      </c>
      <c r="Q396" s="28">
        <f>IFERROR(VLOOKUP($B$392,$4:$126,MATCH($S396&amp;"/"&amp;Q$348,$2:$2,0),FALSE),IFERROR(VLOOKUP($B$392,$4:$126,MATCH($S395&amp;"/"&amp;Q$348,$2:$2,0),FALSE),IFERROR(VLOOKUP($B$392,$4:$126,MATCH($S394&amp;"/"&amp;Q$348,$2:$2,0),FALSE),IFERROR(VLOOKUP($B$392,$4:$126,MATCH($S393&amp;"/"&amp;Q$348,$2:$2,0),FALSE),""))))</f>
        <v>4518059</v>
      </c>
      <c r="R396" s="24"/>
      <c r="S396" s="29" t="s">
        <v>211</v>
      </c>
      <c r="T396" s="29"/>
    </row>
    <row r="397" spans="1:20" x14ac:dyDescent="0.25">
      <c r="A397" s="34"/>
      <c r="B397" s="30" t="e">
        <f t="shared" ref="B397:M397" si="26">+B396/B$402</f>
        <v>#VALUE!</v>
      </c>
      <c r="C397" s="30" t="e">
        <f t="shared" si="26"/>
        <v>#VALUE!</v>
      </c>
      <c r="D397" s="30" t="e">
        <f t="shared" si="26"/>
        <v>#VALUE!</v>
      </c>
      <c r="E397" s="30" t="e">
        <f t="shared" si="26"/>
        <v>#VALUE!</v>
      </c>
      <c r="F397" s="30" t="e">
        <f t="shared" si="26"/>
        <v>#VALUE!</v>
      </c>
      <c r="G397" s="30" t="e">
        <f t="shared" si="26"/>
        <v>#VALUE!</v>
      </c>
      <c r="H397" s="30" t="e">
        <f t="shared" si="26"/>
        <v>#VALUE!</v>
      </c>
      <c r="I397" s="30" t="e">
        <f t="shared" si="26"/>
        <v>#VALUE!</v>
      </c>
      <c r="J397" s="30" t="e">
        <f t="shared" si="26"/>
        <v>#VALUE!</v>
      </c>
      <c r="K397" s="30">
        <f t="shared" si="26"/>
        <v>0.8176390685888183</v>
      </c>
      <c r="L397" s="30">
        <f t="shared" si="26"/>
        <v>0.80849197610130852</v>
      </c>
      <c r="M397" s="30">
        <f t="shared" si="26"/>
        <v>0.81064583134020796</v>
      </c>
      <c r="N397" s="30">
        <f>+N396/N$402</f>
        <v>0.77536513447095878</v>
      </c>
      <c r="O397" s="30">
        <f>+O396/O$402</f>
        <v>0.72941525401902774</v>
      </c>
      <c r="P397" s="31">
        <f>+P396/P$402</f>
        <v>0.64434693227075601</v>
      </c>
      <c r="Q397" s="32">
        <f>+Q396/Q$402</f>
        <v>0.61665380281940041</v>
      </c>
      <c r="R397" s="24"/>
      <c r="S397" s="33" t="s">
        <v>212</v>
      </c>
      <c r="T397" s="33"/>
    </row>
    <row r="398" spans="1:20" x14ac:dyDescent="0.25">
      <c r="B398" s="308" t="s">
        <v>77</v>
      </c>
      <c r="C398" s="316"/>
      <c r="D398" s="316"/>
      <c r="E398" s="316"/>
      <c r="F398" s="316"/>
      <c r="G398" s="316"/>
      <c r="H398" s="316"/>
      <c r="I398" s="316"/>
      <c r="J398" s="316"/>
      <c r="K398" s="316"/>
      <c r="L398" s="316"/>
      <c r="M398" s="316"/>
      <c r="N398" s="316"/>
      <c r="O398" s="316"/>
      <c r="P398" s="316"/>
      <c r="Q398" s="317"/>
      <c r="R398" s="24"/>
      <c r="S398" s="6"/>
      <c r="T398" s="6"/>
    </row>
    <row r="399" spans="1:20" x14ac:dyDescent="0.25">
      <c r="B399" s="26" t="str">
        <f t="shared" ref="B399:Q402" si="27">IFERROR(VLOOKUP($B$398,$4:$126,MATCH($S399&amp;"/"&amp;B$348,$2:$2,0),FALSE),"")</f>
        <v/>
      </c>
      <c r="C399" s="26" t="str">
        <f t="shared" si="27"/>
        <v/>
      </c>
      <c r="D399" s="26" t="str">
        <f t="shared" si="27"/>
        <v/>
      </c>
      <c r="E399" s="26" t="str">
        <f t="shared" si="27"/>
        <v/>
      </c>
      <c r="F399" s="26" t="str">
        <f t="shared" si="27"/>
        <v/>
      </c>
      <c r="G399" s="26" t="str">
        <f t="shared" si="27"/>
        <v/>
      </c>
      <c r="H399" s="26" t="str">
        <f t="shared" si="27"/>
        <v/>
      </c>
      <c r="I399" s="26" t="str">
        <f t="shared" si="27"/>
        <v/>
      </c>
      <c r="J399" s="26" t="str">
        <f t="shared" si="27"/>
        <v/>
      </c>
      <c r="K399" s="26">
        <f t="shared" si="27"/>
        <v>8804723</v>
      </c>
      <c r="L399" s="26">
        <f t="shared" si="27"/>
        <v>8975730</v>
      </c>
      <c r="M399" s="26">
        <f t="shared" si="27"/>
        <v>8303102</v>
      </c>
      <c r="N399" s="26">
        <f t="shared" si="27"/>
        <v>7756254</v>
      </c>
      <c r="O399" s="26">
        <f t="shared" si="27"/>
        <v>7352452</v>
      </c>
      <c r="P399" s="27">
        <f t="shared" si="27"/>
        <v>7360130</v>
      </c>
      <c r="Q399" s="28">
        <f t="shared" si="27"/>
        <v>7722540</v>
      </c>
      <c r="R399" s="24"/>
      <c r="S399" s="29" t="s">
        <v>208</v>
      </c>
      <c r="T399" s="29"/>
    </row>
    <row r="400" spans="1:20" x14ac:dyDescent="0.25">
      <c r="B400" s="26" t="str">
        <f t="shared" si="27"/>
        <v/>
      </c>
      <c r="C400" s="26" t="str">
        <f t="shared" si="27"/>
        <v/>
      </c>
      <c r="D400" s="26" t="str">
        <f t="shared" si="27"/>
        <v/>
      </c>
      <c r="E400" s="26" t="str">
        <f t="shared" si="27"/>
        <v/>
      </c>
      <c r="F400" s="26" t="str">
        <f t="shared" si="27"/>
        <v/>
      </c>
      <c r="G400" s="26" t="str">
        <f t="shared" si="27"/>
        <v/>
      </c>
      <c r="H400" s="26" t="str">
        <f t="shared" si="27"/>
        <v/>
      </c>
      <c r="I400" s="26" t="str">
        <f t="shared" si="27"/>
        <v/>
      </c>
      <c r="J400" s="26" t="str">
        <f t="shared" si="27"/>
        <v/>
      </c>
      <c r="K400" s="26">
        <f t="shared" si="27"/>
        <v>8743924</v>
      </c>
      <c r="L400" s="26">
        <f t="shared" si="27"/>
        <v>8521467</v>
      </c>
      <c r="M400" s="26">
        <f t="shared" si="27"/>
        <v>8125559</v>
      </c>
      <c r="N400" s="26">
        <f t="shared" si="27"/>
        <v>7607975</v>
      </c>
      <c r="O400" s="26">
        <f t="shared" si="27"/>
        <v>6979117</v>
      </c>
      <c r="P400" s="27">
        <f t="shared" si="27"/>
        <v>6963903</v>
      </c>
      <c r="Q400" s="28" t="str">
        <f>IFERROR(VLOOKUP($B$398:$Q$398,$4:$126,MATCH($S400&amp;"/"&amp;Q$348,$2:$2,0),FALSE),"")</f>
        <v/>
      </c>
      <c r="R400" s="24"/>
      <c r="S400" s="29" t="s">
        <v>209</v>
      </c>
      <c r="T400" s="29"/>
    </row>
    <row r="401" spans="1:20" x14ac:dyDescent="0.25">
      <c r="B401" s="26" t="str">
        <f t="shared" si="27"/>
        <v/>
      </c>
      <c r="C401" s="26" t="str">
        <f t="shared" si="27"/>
        <v/>
      </c>
      <c r="D401" s="26" t="str">
        <f t="shared" si="27"/>
        <v/>
      </c>
      <c r="E401" s="26" t="str">
        <f t="shared" si="27"/>
        <v/>
      </c>
      <c r="F401" s="26" t="str">
        <f t="shared" si="27"/>
        <v/>
      </c>
      <c r="G401" s="26" t="str">
        <f t="shared" si="27"/>
        <v/>
      </c>
      <c r="H401" s="26" t="str">
        <f t="shared" si="27"/>
        <v/>
      </c>
      <c r="I401" s="26" t="str">
        <f t="shared" si="27"/>
        <v/>
      </c>
      <c r="J401" s="26" t="str">
        <f t="shared" si="27"/>
        <v/>
      </c>
      <c r="K401" s="26">
        <f t="shared" si="27"/>
        <v>8786542</v>
      </c>
      <c r="L401" s="26">
        <f t="shared" si="27"/>
        <v>8219778</v>
      </c>
      <c r="M401" s="26">
        <f t="shared" si="27"/>
        <v>7856663</v>
      </c>
      <c r="N401" s="26">
        <f t="shared" si="27"/>
        <v>7368204</v>
      </c>
      <c r="O401" s="26">
        <f t="shared" si="27"/>
        <v>6943099</v>
      </c>
      <c r="P401" s="27">
        <f t="shared" si="27"/>
        <v>7157752</v>
      </c>
      <c r="Q401" s="28" t="str">
        <f>IFERROR(VLOOKUP($B$398:$Q$398,$4:$126,MATCH($S401&amp;"/"&amp;Q$348,$2:$2,0),FALSE),"")</f>
        <v/>
      </c>
      <c r="R401" s="24"/>
      <c r="S401" s="29" t="s">
        <v>210</v>
      </c>
      <c r="T401" s="29"/>
    </row>
    <row r="402" spans="1:20" x14ac:dyDescent="0.25">
      <c r="B402" s="26" t="str">
        <f t="shared" si="27"/>
        <v/>
      </c>
      <c r="C402" s="26" t="str">
        <f t="shared" si="27"/>
        <v/>
      </c>
      <c r="D402" s="26" t="str">
        <f t="shared" si="27"/>
        <v/>
      </c>
      <c r="E402" s="26" t="str">
        <f t="shared" si="27"/>
        <v/>
      </c>
      <c r="F402" s="26" t="str">
        <f t="shared" si="27"/>
        <v/>
      </c>
      <c r="G402" s="26" t="str">
        <f t="shared" si="27"/>
        <v/>
      </c>
      <c r="H402" s="26" t="str">
        <f t="shared" si="27"/>
        <v/>
      </c>
      <c r="I402" s="26" t="str">
        <f t="shared" si="27"/>
        <v/>
      </c>
      <c r="J402" s="26" t="str">
        <f t="shared" si="27"/>
        <v/>
      </c>
      <c r="K402" s="26">
        <f t="shared" si="27"/>
        <v>8626301.8499999996</v>
      </c>
      <c r="L402" s="26">
        <f t="shared" si="27"/>
        <v>8176775.7199999997</v>
      </c>
      <c r="M402" s="26">
        <f t="shared" si="27"/>
        <v>7686943.3099999996</v>
      </c>
      <c r="N402" s="26">
        <f>IFERROR(VLOOKUP($B$398,$4:$126,MATCH($S402&amp;"/"&amp;N$348,$2:$2,0),FALSE),IFERROR(VLOOKUP($B$398,$4:$126,MATCH($S401&amp;"/"&amp;N$348,$2:$2,0),FALSE),IFERROR(VLOOKUP($B$398,$4:$126,MATCH($S400&amp;"/"&amp;N$348,$2:$2,0),FALSE),IFERROR(VLOOKUP($B$398,$4:$126,MATCH($S399&amp;"/"&amp;N$348,$2:$2,0),FALSE),""))))</f>
        <v>7404550.8300000001</v>
      </c>
      <c r="O402" s="26">
        <f>IFERROR(VLOOKUP($B$398,$4:$126,MATCH($S402&amp;"/"&amp;O$348,$2:$2,0),FALSE),IFERROR(VLOOKUP($B$398,$4:$126,MATCH($S401&amp;"/"&amp;O$348,$2:$2,0),FALSE),IFERROR(VLOOKUP($B$398,$4:$126,MATCH($S400&amp;"/"&amp;O$348,$2:$2,0),FALSE),IFERROR(VLOOKUP($B$398,$4:$126,MATCH($S399&amp;"/"&amp;O$348,$2:$2,0),FALSE),""))))</f>
        <v>7106269.6200000001</v>
      </c>
      <c r="P402" s="27">
        <f>IFERROR(VLOOKUP($B$398,$4:$126,MATCH($S402&amp;"/"&amp;P$348,$2:$2,0),FALSE),IFERROR(VLOOKUP($B$398,$4:$126,MATCH($S401&amp;"/"&amp;P$348,$2:$2,0),FALSE),IFERROR(VLOOKUP($B$398,$4:$126,MATCH($S400&amp;"/"&amp;P$348,$2:$2,0),FALSE),IFERROR(VLOOKUP($B$398,$4:$126,MATCH($S399&amp;"/"&amp;P$348,$2:$2,0),FALSE),""))))</f>
        <v>7385712.5899999999</v>
      </c>
      <c r="Q402" s="28">
        <f>IFERROR(VLOOKUP($B$398,$4:$126,MATCH($S402&amp;"/"&amp;Q$348,$2:$2,0),FALSE),IFERROR(VLOOKUP($B$398,$4:$126,MATCH($S401&amp;"/"&amp;Q$348,$2:$2,0),FALSE),IFERROR(VLOOKUP($B$398,$4:$126,MATCH($S400&amp;"/"&amp;Q$348,$2:$2,0),FALSE),IFERROR(VLOOKUP($B$398,$4:$126,MATCH($S399&amp;"/"&amp;Q$348,$2:$2,0),FALSE),""))))</f>
        <v>7326735</v>
      </c>
      <c r="R402" s="24"/>
      <c r="S402" s="29" t="s">
        <v>211</v>
      </c>
      <c r="T402" s="29"/>
    </row>
    <row r="403" spans="1:20" x14ac:dyDescent="0.25">
      <c r="B403" s="318" t="s">
        <v>213</v>
      </c>
      <c r="C403" s="319"/>
      <c r="D403" s="319"/>
      <c r="E403" s="319"/>
      <c r="F403" s="319"/>
      <c r="G403" s="319"/>
      <c r="H403" s="319"/>
      <c r="I403" s="319"/>
      <c r="J403" s="319"/>
      <c r="K403" s="319"/>
      <c r="L403" s="319"/>
      <c r="M403" s="319"/>
      <c r="N403" s="319"/>
      <c r="O403" s="319"/>
      <c r="P403" s="319"/>
      <c r="Q403" s="320"/>
    </row>
    <row r="404" spans="1:20" x14ac:dyDescent="0.25">
      <c r="B404" s="306" t="s">
        <v>81</v>
      </c>
      <c r="C404" s="307"/>
      <c r="D404" s="307"/>
      <c r="E404" s="307"/>
      <c r="F404" s="307"/>
      <c r="G404" s="307"/>
      <c r="H404" s="307"/>
      <c r="I404" s="307"/>
      <c r="J404" s="307"/>
      <c r="K404" s="307"/>
      <c r="L404" s="307"/>
      <c r="M404" s="307"/>
      <c r="N404" s="307"/>
      <c r="O404" s="307"/>
      <c r="P404" s="307"/>
      <c r="Q404" s="35"/>
      <c r="R404" s="24"/>
      <c r="S404" s="6"/>
      <c r="T404" s="6"/>
    </row>
    <row r="405" spans="1:20" x14ac:dyDescent="0.25">
      <c r="B405" s="26" t="str">
        <f t="shared" ref="B405:Q408" si="28">IFERROR(VLOOKUP($B$404,$4:$126,MATCH($S405&amp;"/"&amp;B$348,$2:$2,0),FALSE),"")</f>
        <v/>
      </c>
      <c r="C405" s="26" t="str">
        <f t="shared" si="28"/>
        <v/>
      </c>
      <c r="D405" s="26" t="str">
        <f t="shared" si="28"/>
        <v/>
      </c>
      <c r="E405" s="26" t="str">
        <f t="shared" si="28"/>
        <v/>
      </c>
      <c r="F405" s="26" t="str">
        <f t="shared" si="28"/>
        <v/>
      </c>
      <c r="G405" s="26" t="str">
        <f t="shared" si="28"/>
        <v/>
      </c>
      <c r="H405" s="26" t="str">
        <f t="shared" si="28"/>
        <v/>
      </c>
      <c r="I405" s="26" t="str">
        <f t="shared" si="28"/>
        <v/>
      </c>
      <c r="J405" s="26" t="str">
        <f t="shared" si="28"/>
        <v/>
      </c>
      <c r="K405" s="26">
        <f t="shared" si="28"/>
        <v>684440</v>
      </c>
      <c r="L405" s="26">
        <f t="shared" si="28"/>
        <v>746768</v>
      </c>
      <c r="M405" s="26">
        <f t="shared" si="28"/>
        <v>669943</v>
      </c>
      <c r="N405" s="26">
        <f t="shared" si="28"/>
        <v>700413</v>
      </c>
      <c r="O405" s="26">
        <f t="shared" si="28"/>
        <v>673620</v>
      </c>
      <c r="P405" s="27">
        <f t="shared" si="28"/>
        <v>712868</v>
      </c>
      <c r="Q405" s="28">
        <f t="shared" si="28"/>
        <v>832268</v>
      </c>
      <c r="R405" s="24"/>
      <c r="S405" s="29" t="s">
        <v>208</v>
      </c>
      <c r="T405" s="29"/>
    </row>
    <row r="406" spans="1:20" x14ac:dyDescent="0.25">
      <c r="B406" s="26" t="str">
        <f t="shared" si="28"/>
        <v/>
      </c>
      <c r="C406" s="26" t="str">
        <f t="shared" si="28"/>
        <v/>
      </c>
      <c r="D406" s="26" t="str">
        <f t="shared" si="28"/>
        <v/>
      </c>
      <c r="E406" s="26" t="str">
        <f t="shared" si="28"/>
        <v/>
      </c>
      <c r="F406" s="26" t="str">
        <f t="shared" si="28"/>
        <v/>
      </c>
      <c r="G406" s="26" t="str">
        <f t="shared" si="28"/>
        <v/>
      </c>
      <c r="H406" s="26" t="str">
        <f t="shared" si="28"/>
        <v/>
      </c>
      <c r="I406" s="26" t="str">
        <f t="shared" si="28"/>
        <v/>
      </c>
      <c r="J406" s="26" t="str">
        <f t="shared" si="28"/>
        <v/>
      </c>
      <c r="K406" s="26">
        <f t="shared" si="28"/>
        <v>804977</v>
      </c>
      <c r="L406" s="26">
        <f t="shared" si="28"/>
        <v>709243</v>
      </c>
      <c r="M406" s="26">
        <f t="shared" si="28"/>
        <v>684814</v>
      </c>
      <c r="N406" s="26">
        <f t="shared" si="28"/>
        <v>591214</v>
      </c>
      <c r="O406" s="26">
        <f t="shared" si="28"/>
        <v>726493</v>
      </c>
      <c r="P406" s="27">
        <f t="shared" si="28"/>
        <v>776401</v>
      </c>
      <c r="Q406" s="28">
        <f t="shared" si="28"/>
        <v>928120</v>
      </c>
      <c r="R406" s="24"/>
      <c r="S406" s="29" t="s">
        <v>209</v>
      </c>
      <c r="T406" s="29"/>
    </row>
    <row r="407" spans="1:20" x14ac:dyDescent="0.25">
      <c r="B407" s="26" t="str">
        <f t="shared" si="28"/>
        <v/>
      </c>
      <c r="C407" s="26" t="str">
        <f t="shared" si="28"/>
        <v/>
      </c>
      <c r="D407" s="26" t="str">
        <f t="shared" si="28"/>
        <v/>
      </c>
      <c r="E407" s="26" t="str">
        <f t="shared" si="28"/>
        <v/>
      </c>
      <c r="F407" s="26" t="str">
        <f t="shared" si="28"/>
        <v/>
      </c>
      <c r="G407" s="26" t="str">
        <f t="shared" si="28"/>
        <v/>
      </c>
      <c r="H407" s="26" t="str">
        <f t="shared" si="28"/>
        <v/>
      </c>
      <c r="I407" s="26" t="str">
        <f t="shared" si="28"/>
        <v/>
      </c>
      <c r="J407" s="26" t="str">
        <f t="shared" si="28"/>
        <v/>
      </c>
      <c r="K407" s="26">
        <f t="shared" si="28"/>
        <v>705407</v>
      </c>
      <c r="L407" s="26">
        <f t="shared" si="28"/>
        <v>599318</v>
      </c>
      <c r="M407" s="26">
        <f t="shared" si="28"/>
        <v>706771</v>
      </c>
      <c r="N407" s="26">
        <f t="shared" si="28"/>
        <v>545253</v>
      </c>
      <c r="O407" s="26">
        <f t="shared" si="28"/>
        <v>620148</v>
      </c>
      <c r="P407" s="27">
        <f t="shared" si="28"/>
        <v>828730</v>
      </c>
      <c r="Q407" s="28" t="str">
        <f t="shared" si="28"/>
        <v/>
      </c>
      <c r="R407" s="24"/>
      <c r="S407" s="29" t="s">
        <v>210</v>
      </c>
      <c r="T407" s="29"/>
    </row>
    <row r="408" spans="1:20" x14ac:dyDescent="0.25">
      <c r="B408" s="26" t="str">
        <f t="shared" si="28"/>
        <v/>
      </c>
      <c r="C408" s="26" t="str">
        <f t="shared" si="28"/>
        <v/>
      </c>
      <c r="D408" s="26" t="str">
        <f t="shared" si="28"/>
        <v/>
      </c>
      <c r="E408" s="26" t="str">
        <f t="shared" si="28"/>
        <v/>
      </c>
      <c r="F408" s="26" t="str">
        <f t="shared" si="28"/>
        <v/>
      </c>
      <c r="G408" s="26" t="str">
        <f t="shared" si="28"/>
        <v/>
      </c>
      <c r="H408" s="26" t="str">
        <f t="shared" si="28"/>
        <v/>
      </c>
      <c r="I408" s="26" t="str">
        <f t="shared" si="28"/>
        <v/>
      </c>
      <c r="J408" s="26" t="str">
        <f t="shared" si="28"/>
        <v/>
      </c>
      <c r="K408" s="26">
        <f t="shared" si="28"/>
        <v>674192.29</v>
      </c>
      <c r="L408" s="26">
        <f t="shared" si="28"/>
        <v>633594.13</v>
      </c>
      <c r="M408" s="26">
        <f t="shared" si="28"/>
        <v>483094.03</v>
      </c>
      <c r="N408" s="26">
        <f>IFERROR(VLOOKUP($B$404,$4:$126,MATCH($S408&amp;"/"&amp;N$348,$2:$2,0),FALSE),IFERROR(VLOOKUP($B$404,$4:$126,MATCH($S407&amp;"/"&amp;N$348,$2:$2,0),FALSE),IFERROR(VLOOKUP($B$404,$4:$126,MATCH($S406&amp;"/"&amp;N$348,$2:$2,0),FALSE),IFERROR(VLOOKUP($B$404,$4:$126,MATCH($S405&amp;"/"&amp;N$348,$2:$2,0),FALSE),""))))</f>
        <v>597651.61</v>
      </c>
      <c r="O408" s="26">
        <f>IFERROR(VLOOKUP($B$404,$4:$126,MATCH($S408&amp;"/"&amp;O$348,$2:$2,0),FALSE),IFERROR(VLOOKUP($B$404,$4:$126,MATCH($S407&amp;"/"&amp;O$348,$2:$2,0),FALSE),IFERROR(VLOOKUP($B$404,$4:$126,MATCH($S406&amp;"/"&amp;O$348,$2:$2,0),FALSE),IFERROR(VLOOKUP($B$404,$4:$126,MATCH($S405&amp;"/"&amp;O$348,$2:$2,0),FALSE),""))))</f>
        <v>609476.36</v>
      </c>
      <c r="P408" s="27">
        <f>IFERROR(VLOOKUP($B$404,$4:$126,MATCH($S408&amp;"/"&amp;P$348,$2:$2,0),FALSE),IFERROR(VLOOKUP($B$404,$4:$126,MATCH($S407&amp;"/"&amp;P$348,$2:$2,0),FALSE),IFERROR(VLOOKUP($B$404,$4:$126,MATCH($S406&amp;"/"&amp;P$348,$2:$2,0),FALSE),IFERROR(VLOOKUP($B$404,$4:$126,MATCH($S405&amp;"/"&amp;P$348,$2:$2,0),FALSE),""))))</f>
        <v>790715.44</v>
      </c>
      <c r="Q408" s="28">
        <f>IFERROR(VLOOKUP($B$404,$4:$126,MATCH($S408&amp;"/"&amp;Q$348,$2:$2,0),FALSE),IFERROR(VLOOKUP($B$404,$4:$126,MATCH($S407&amp;"/"&amp;Q$348,$2:$2,0),FALSE),IFERROR(VLOOKUP($B$404,$4:$126,MATCH($S406&amp;"/"&amp;Q$348,$2:$2,0),FALSE),IFERROR(VLOOKUP($B$404,$4:$126,MATCH($S405&amp;"/"&amp;Q$348,$2:$2,0),FALSE),""))))</f>
        <v>928120</v>
      </c>
      <c r="R408" s="24"/>
      <c r="S408" s="29" t="s">
        <v>211</v>
      </c>
      <c r="T408" s="29"/>
    </row>
    <row r="409" spans="1:20" x14ac:dyDescent="0.25">
      <c r="A409" s="22"/>
      <c r="B409" s="30" t="e">
        <f t="shared" ref="B409:M409" si="29">+B408/B$402</f>
        <v>#VALUE!</v>
      </c>
      <c r="C409" s="30" t="e">
        <f t="shared" si="29"/>
        <v>#VALUE!</v>
      </c>
      <c r="D409" s="30" t="e">
        <f t="shared" si="29"/>
        <v>#VALUE!</v>
      </c>
      <c r="E409" s="30" t="e">
        <f t="shared" si="29"/>
        <v>#VALUE!</v>
      </c>
      <c r="F409" s="30" t="e">
        <f t="shared" si="29"/>
        <v>#VALUE!</v>
      </c>
      <c r="G409" s="30" t="e">
        <f t="shared" si="29"/>
        <v>#VALUE!</v>
      </c>
      <c r="H409" s="30" t="e">
        <f t="shared" si="29"/>
        <v>#VALUE!</v>
      </c>
      <c r="I409" s="30" t="e">
        <f t="shared" si="29"/>
        <v>#VALUE!</v>
      </c>
      <c r="J409" s="30" t="e">
        <f t="shared" si="29"/>
        <v>#VALUE!</v>
      </c>
      <c r="K409" s="30">
        <f t="shared" si="29"/>
        <v>7.8155425317049401E-2</v>
      </c>
      <c r="L409" s="30">
        <f t="shared" si="29"/>
        <v>7.7487037885882001E-2</v>
      </c>
      <c r="M409" s="30">
        <f t="shared" si="29"/>
        <v>6.2846050831614639E-2</v>
      </c>
      <c r="N409" s="30">
        <f>+N408/N$402</f>
        <v>8.0714093767656661E-2</v>
      </c>
      <c r="O409" s="30">
        <f>+O408/O$402</f>
        <v>8.5766005596618497E-2</v>
      </c>
      <c r="P409" s="31">
        <f>+P408/P$402</f>
        <v>0.10706014218189337</v>
      </c>
      <c r="Q409" s="32">
        <f>+Q408/Q$402</f>
        <v>0.12667579760971293</v>
      </c>
      <c r="R409" s="24"/>
      <c r="S409" s="33" t="s">
        <v>212</v>
      </c>
      <c r="T409" s="33"/>
    </row>
    <row r="410" spans="1:20" x14ac:dyDescent="0.25">
      <c r="A410" s="22"/>
      <c r="B410" s="306" t="s">
        <v>88</v>
      </c>
      <c r="C410" s="307"/>
      <c r="D410" s="307"/>
      <c r="E410" s="307"/>
      <c r="F410" s="307"/>
      <c r="G410" s="307"/>
      <c r="H410" s="307"/>
      <c r="I410" s="307"/>
      <c r="J410" s="307"/>
      <c r="K410" s="307"/>
      <c r="L410" s="307"/>
      <c r="M410" s="307"/>
      <c r="N410" s="307"/>
      <c r="O410" s="307"/>
      <c r="P410" s="307"/>
      <c r="Q410" s="323"/>
      <c r="R410" s="24"/>
      <c r="S410" s="6"/>
      <c r="T410" s="6"/>
    </row>
    <row r="411" spans="1:20" x14ac:dyDescent="0.25">
      <c r="B411" s="26" t="str">
        <f t="shared" ref="B411:Q414" si="30">IFERROR(VLOOKUP($B$410,$4:$126,MATCH($S411&amp;"/"&amp;B$348,$2:$2,0),FALSE),"")</f>
        <v/>
      </c>
      <c r="C411" s="26" t="str">
        <f t="shared" si="30"/>
        <v/>
      </c>
      <c r="D411" s="26" t="str">
        <f t="shared" si="30"/>
        <v/>
      </c>
      <c r="E411" s="26" t="str">
        <f t="shared" si="30"/>
        <v/>
      </c>
      <c r="F411" s="26" t="str">
        <f t="shared" si="30"/>
        <v/>
      </c>
      <c r="G411" s="26" t="str">
        <f t="shared" si="30"/>
        <v/>
      </c>
      <c r="H411" s="26" t="str">
        <f t="shared" si="30"/>
        <v/>
      </c>
      <c r="I411" s="26" t="str">
        <f t="shared" si="30"/>
        <v/>
      </c>
      <c r="J411" s="26" t="str">
        <f t="shared" si="30"/>
        <v/>
      </c>
      <c r="K411" s="26">
        <f t="shared" si="30"/>
        <v>2053308</v>
      </c>
      <c r="L411" s="26">
        <f t="shared" si="30"/>
        <v>2267547</v>
      </c>
      <c r="M411" s="26">
        <f t="shared" si="30"/>
        <v>1803101</v>
      </c>
      <c r="N411" s="26">
        <f t="shared" si="30"/>
        <v>961818</v>
      </c>
      <c r="O411" s="26">
        <f t="shared" si="30"/>
        <v>828068</v>
      </c>
      <c r="P411" s="27">
        <f t="shared" si="30"/>
        <v>957442</v>
      </c>
      <c r="Q411" s="28">
        <f t="shared" si="30"/>
        <v>1215791</v>
      </c>
      <c r="R411" s="24"/>
      <c r="S411" s="29" t="s">
        <v>208</v>
      </c>
      <c r="T411" s="29"/>
    </row>
    <row r="412" spans="1:20" x14ac:dyDescent="0.25">
      <c r="B412" s="26" t="str">
        <f t="shared" si="30"/>
        <v/>
      </c>
      <c r="C412" s="26" t="str">
        <f t="shared" si="30"/>
        <v/>
      </c>
      <c r="D412" s="26" t="str">
        <f t="shared" si="30"/>
        <v/>
      </c>
      <c r="E412" s="26" t="str">
        <f t="shared" si="30"/>
        <v/>
      </c>
      <c r="F412" s="26" t="str">
        <f t="shared" si="30"/>
        <v/>
      </c>
      <c r="G412" s="26" t="str">
        <f t="shared" si="30"/>
        <v/>
      </c>
      <c r="H412" s="26" t="str">
        <f t="shared" si="30"/>
        <v/>
      </c>
      <c r="I412" s="26" t="str">
        <f t="shared" si="30"/>
        <v/>
      </c>
      <c r="J412" s="26" t="str">
        <f t="shared" si="30"/>
        <v/>
      </c>
      <c r="K412" s="26">
        <f t="shared" si="30"/>
        <v>2053503</v>
      </c>
      <c r="L412" s="26">
        <f t="shared" si="30"/>
        <v>1949084</v>
      </c>
      <c r="M412" s="26">
        <f t="shared" si="30"/>
        <v>1629071</v>
      </c>
      <c r="N412" s="26">
        <f t="shared" si="30"/>
        <v>1188725</v>
      </c>
      <c r="O412" s="26">
        <f t="shared" si="30"/>
        <v>939053</v>
      </c>
      <c r="P412" s="27">
        <f t="shared" si="30"/>
        <v>1057559</v>
      </c>
      <c r="Q412" s="28">
        <f t="shared" si="30"/>
        <v>1338706</v>
      </c>
      <c r="R412" s="24"/>
      <c r="S412" s="29" t="s">
        <v>209</v>
      </c>
      <c r="T412" s="29"/>
    </row>
    <row r="413" spans="1:20" x14ac:dyDescent="0.25">
      <c r="B413" s="26" t="str">
        <f t="shared" si="30"/>
        <v/>
      </c>
      <c r="C413" s="26" t="str">
        <f t="shared" si="30"/>
        <v/>
      </c>
      <c r="D413" s="26" t="str">
        <f t="shared" si="30"/>
        <v/>
      </c>
      <c r="E413" s="26" t="str">
        <f t="shared" si="30"/>
        <v/>
      </c>
      <c r="F413" s="26" t="str">
        <f t="shared" si="30"/>
        <v/>
      </c>
      <c r="G413" s="26" t="str">
        <f t="shared" si="30"/>
        <v/>
      </c>
      <c r="H413" s="26" t="str">
        <f t="shared" si="30"/>
        <v/>
      </c>
      <c r="I413" s="26" t="str">
        <f t="shared" si="30"/>
        <v/>
      </c>
      <c r="J413" s="26" t="str">
        <f t="shared" si="30"/>
        <v/>
      </c>
      <c r="K413" s="26">
        <f t="shared" si="30"/>
        <v>2208939</v>
      </c>
      <c r="L413" s="26">
        <f t="shared" si="30"/>
        <v>1710353</v>
      </c>
      <c r="M413" s="26">
        <f t="shared" si="30"/>
        <v>1333103</v>
      </c>
      <c r="N413" s="26">
        <f t="shared" si="30"/>
        <v>891156</v>
      </c>
      <c r="O413" s="26">
        <f t="shared" si="30"/>
        <v>762013</v>
      </c>
      <c r="P413" s="27">
        <f t="shared" si="30"/>
        <v>1047707</v>
      </c>
      <c r="Q413" s="28" t="str">
        <f t="shared" si="30"/>
        <v/>
      </c>
      <c r="R413" s="24"/>
      <c r="S413" s="29" t="s">
        <v>210</v>
      </c>
      <c r="T413" s="29"/>
    </row>
    <row r="414" spans="1:20" x14ac:dyDescent="0.25">
      <c r="B414" s="26" t="str">
        <f t="shared" si="30"/>
        <v/>
      </c>
      <c r="C414" s="26" t="str">
        <f t="shared" si="30"/>
        <v/>
      </c>
      <c r="D414" s="26" t="str">
        <f t="shared" si="30"/>
        <v/>
      </c>
      <c r="E414" s="26" t="str">
        <f t="shared" si="30"/>
        <v/>
      </c>
      <c r="F414" s="26" t="str">
        <f t="shared" si="30"/>
        <v/>
      </c>
      <c r="G414" s="26" t="str">
        <f t="shared" si="30"/>
        <v/>
      </c>
      <c r="H414" s="26" t="str">
        <f t="shared" si="30"/>
        <v/>
      </c>
      <c r="I414" s="26" t="str">
        <f t="shared" si="30"/>
        <v/>
      </c>
      <c r="J414" s="26" t="str">
        <f t="shared" si="30"/>
        <v/>
      </c>
      <c r="K414" s="26">
        <f t="shared" si="30"/>
        <v>1772848.12</v>
      </c>
      <c r="L414" s="26">
        <f t="shared" si="30"/>
        <v>1721263.66</v>
      </c>
      <c r="M414" s="26">
        <f t="shared" si="30"/>
        <v>1105506.69</v>
      </c>
      <c r="N414" s="26">
        <f>IFERROR(VLOOKUP($B$410,$4:$126,MATCH($S414&amp;"/"&amp;N$348,$2:$2,0),FALSE),IFERROR(VLOOKUP($B$410,$4:$126,MATCH($S413&amp;"/"&amp;N$348,$2:$2,0),FALSE),IFERROR(VLOOKUP($B$410,$4:$126,MATCH($S412&amp;"/"&amp;N$348,$2:$2,0),FALSE),IFERROR(VLOOKUP($B$410,$4:$126,MATCH($S411&amp;"/"&amp;N$348,$2:$2,0),FALSE),""))))</f>
        <v>870187.91</v>
      </c>
      <c r="O414" s="26">
        <f>IFERROR(VLOOKUP($B$410,$4:$126,MATCH($S414&amp;"/"&amp;O$348,$2:$2,0),FALSE),IFERROR(VLOOKUP($B$410,$4:$126,MATCH($S413&amp;"/"&amp;O$348,$2:$2,0),FALSE),IFERROR(VLOOKUP($B$410,$4:$126,MATCH($S412&amp;"/"&amp;O$348,$2:$2,0),FALSE),IFERROR(VLOOKUP($B$410,$4:$126,MATCH($S411&amp;"/"&amp;O$348,$2:$2,0),FALSE),""))))</f>
        <v>796020.39</v>
      </c>
      <c r="P414" s="27">
        <f>IFERROR(VLOOKUP($B$410,$4:$126,MATCH($S414&amp;"/"&amp;P$348,$2:$2,0),FALSE),IFERROR(VLOOKUP($B$410,$4:$126,MATCH($S413&amp;"/"&amp;P$348,$2:$2,0),FALSE),IFERROR(VLOOKUP($B$410,$4:$126,MATCH($S412&amp;"/"&amp;P$348,$2:$2,0),FALSE),IFERROR(VLOOKUP($B$410,$4:$126,MATCH($S411&amp;"/"&amp;P$348,$2:$2,0),FALSE),""))))</f>
        <v>1110437.94</v>
      </c>
      <c r="Q414" s="28">
        <f>IFERROR(VLOOKUP($B$410,$4:$126,MATCH($S414&amp;"/"&amp;Q$348,$2:$2,0),FALSE),IFERROR(VLOOKUP($B$410,$4:$126,MATCH($S413&amp;"/"&amp;Q$348,$2:$2,0),FALSE),IFERROR(VLOOKUP($B$410,$4:$126,MATCH($S412&amp;"/"&amp;Q$348,$2:$2,0),FALSE),IFERROR(VLOOKUP($B$410,$4:$126,MATCH($S411&amp;"/"&amp;Q$348,$2:$2,0),FALSE),""))))</f>
        <v>1338706</v>
      </c>
      <c r="R414" s="24"/>
      <c r="S414" s="29" t="s">
        <v>211</v>
      </c>
      <c r="T414" s="29"/>
    </row>
    <row r="415" spans="1:20" x14ac:dyDescent="0.25">
      <c r="B415" s="30" t="e">
        <f t="shared" ref="B415:M415" si="31">+B414/B$402</f>
        <v>#VALUE!</v>
      </c>
      <c r="C415" s="30" t="e">
        <f t="shared" si="31"/>
        <v>#VALUE!</v>
      </c>
      <c r="D415" s="30" t="e">
        <f t="shared" si="31"/>
        <v>#VALUE!</v>
      </c>
      <c r="E415" s="30" t="e">
        <f t="shared" si="31"/>
        <v>#VALUE!</v>
      </c>
      <c r="F415" s="30" t="e">
        <f t="shared" si="31"/>
        <v>#VALUE!</v>
      </c>
      <c r="G415" s="30" t="e">
        <f t="shared" si="31"/>
        <v>#VALUE!</v>
      </c>
      <c r="H415" s="30" t="e">
        <f t="shared" si="31"/>
        <v>#VALUE!</v>
      </c>
      <c r="I415" s="30" t="e">
        <f t="shared" si="31"/>
        <v>#VALUE!</v>
      </c>
      <c r="J415" s="30" t="e">
        <f t="shared" si="31"/>
        <v>#VALUE!</v>
      </c>
      <c r="K415" s="30">
        <f t="shared" si="31"/>
        <v>0.20551658762091662</v>
      </c>
      <c r="L415" s="30">
        <f t="shared" si="31"/>
        <v>0.21050640483997524</v>
      </c>
      <c r="M415" s="30">
        <f t="shared" si="31"/>
        <v>0.14381616273426115</v>
      </c>
      <c r="N415" s="30">
        <f>+N414/N$402</f>
        <v>0.11752068828731371</v>
      </c>
      <c r="O415" s="30">
        <f>+O414/O$402</f>
        <v>0.11201663215249635</v>
      </c>
      <c r="P415" s="31">
        <f>+P414/P$402</f>
        <v>0.1503494654670823</v>
      </c>
      <c r="Q415" s="32">
        <f>+Q414/Q$402</f>
        <v>0.1827152203539503</v>
      </c>
      <c r="R415" s="24"/>
      <c r="S415" s="33" t="s">
        <v>212</v>
      </c>
      <c r="T415" s="33"/>
    </row>
    <row r="416" spans="1:20" x14ac:dyDescent="0.25">
      <c r="B416" s="324" t="s">
        <v>114</v>
      </c>
      <c r="C416" s="325"/>
      <c r="D416" s="325"/>
      <c r="E416" s="325"/>
      <c r="F416" s="325"/>
      <c r="G416" s="325"/>
      <c r="H416" s="325"/>
      <c r="I416" s="325"/>
      <c r="J416" s="325"/>
      <c r="K416" s="325"/>
      <c r="L416" s="325"/>
      <c r="M416" s="325"/>
      <c r="N416" s="325"/>
      <c r="O416" s="325"/>
      <c r="P416" s="325"/>
      <c r="Q416" s="326"/>
      <c r="R416" s="24"/>
      <c r="S416" s="6"/>
      <c r="T416" s="6"/>
    </row>
    <row r="417" spans="2:20" x14ac:dyDescent="0.25">
      <c r="B417" s="26" t="str">
        <f t="shared" ref="B417:Q420" si="32">IFERROR(VLOOKUP($B$416,$4:$126,MATCH($S417&amp;"/"&amp;B$348,$2:$2,0),FALSE),"")</f>
        <v/>
      </c>
      <c r="C417" s="26" t="str">
        <f t="shared" si="32"/>
        <v/>
      </c>
      <c r="D417" s="26" t="str">
        <f t="shared" si="32"/>
        <v/>
      </c>
      <c r="E417" s="26" t="str">
        <f t="shared" si="32"/>
        <v/>
      </c>
      <c r="F417" s="26" t="str">
        <f t="shared" si="32"/>
        <v/>
      </c>
      <c r="G417" s="26" t="str">
        <f t="shared" si="32"/>
        <v/>
      </c>
      <c r="H417" s="26" t="str">
        <f t="shared" si="32"/>
        <v/>
      </c>
      <c r="I417" s="26" t="str">
        <f t="shared" si="32"/>
        <v/>
      </c>
      <c r="J417" s="26" t="str">
        <f t="shared" si="32"/>
        <v/>
      </c>
      <c r="K417" s="26">
        <f t="shared" si="32"/>
        <v>1077739</v>
      </c>
      <c r="L417" s="26">
        <f t="shared" si="32"/>
        <v>1303232</v>
      </c>
      <c r="M417" s="26">
        <f t="shared" si="32"/>
        <v>948605</v>
      </c>
      <c r="N417" s="26">
        <f t="shared" si="32"/>
        <v>108225</v>
      </c>
      <c r="O417" s="26">
        <f t="shared" si="32"/>
        <v>0</v>
      </c>
      <c r="P417" s="27">
        <f t="shared" si="32"/>
        <v>0</v>
      </c>
      <c r="Q417" s="28">
        <f t="shared" si="32"/>
        <v>0</v>
      </c>
      <c r="R417" s="24"/>
      <c r="S417" s="29" t="s">
        <v>208</v>
      </c>
      <c r="T417" s="29"/>
    </row>
    <row r="418" spans="2:20" x14ac:dyDescent="0.25">
      <c r="B418" s="26" t="str">
        <f t="shared" si="32"/>
        <v/>
      </c>
      <c r="C418" s="26" t="str">
        <f t="shared" si="32"/>
        <v/>
      </c>
      <c r="D418" s="26" t="str">
        <f t="shared" si="32"/>
        <v/>
      </c>
      <c r="E418" s="26" t="str">
        <f t="shared" si="32"/>
        <v/>
      </c>
      <c r="F418" s="26" t="str">
        <f t="shared" si="32"/>
        <v/>
      </c>
      <c r="G418" s="26" t="str">
        <f t="shared" si="32"/>
        <v/>
      </c>
      <c r="H418" s="26" t="str">
        <f t="shared" si="32"/>
        <v/>
      </c>
      <c r="I418" s="26" t="str">
        <f t="shared" si="32"/>
        <v/>
      </c>
      <c r="J418" s="26" t="str">
        <f t="shared" si="32"/>
        <v/>
      </c>
      <c r="K418" s="26">
        <f t="shared" si="32"/>
        <v>989073</v>
      </c>
      <c r="L418" s="26">
        <f t="shared" si="32"/>
        <v>1026990</v>
      </c>
      <c r="M418" s="26">
        <f t="shared" si="32"/>
        <v>700785</v>
      </c>
      <c r="N418" s="26">
        <f t="shared" si="32"/>
        <v>438225</v>
      </c>
      <c r="O418" s="26">
        <f t="shared" si="32"/>
        <v>0</v>
      </c>
      <c r="P418" s="27">
        <f t="shared" si="32"/>
        <v>0</v>
      </c>
      <c r="Q418" s="28">
        <f t="shared" si="32"/>
        <v>0</v>
      </c>
      <c r="R418" s="24"/>
      <c r="S418" s="29" t="s">
        <v>209</v>
      </c>
      <c r="T418" s="29"/>
    </row>
    <row r="419" spans="2:20" x14ac:dyDescent="0.25">
      <c r="B419" s="26" t="str">
        <f t="shared" si="32"/>
        <v/>
      </c>
      <c r="C419" s="26" t="str">
        <f t="shared" si="32"/>
        <v/>
      </c>
      <c r="D419" s="26" t="str">
        <f t="shared" si="32"/>
        <v/>
      </c>
      <c r="E419" s="26" t="str">
        <f t="shared" si="32"/>
        <v/>
      </c>
      <c r="F419" s="26" t="str">
        <f t="shared" si="32"/>
        <v/>
      </c>
      <c r="G419" s="26" t="str">
        <f t="shared" si="32"/>
        <v/>
      </c>
      <c r="H419" s="26" t="str">
        <f t="shared" si="32"/>
        <v/>
      </c>
      <c r="I419" s="26" t="str">
        <f t="shared" si="32"/>
        <v/>
      </c>
      <c r="J419" s="26" t="str">
        <f t="shared" si="32"/>
        <v/>
      </c>
      <c r="K419" s="26">
        <f t="shared" si="32"/>
        <v>1233174</v>
      </c>
      <c r="L419" s="26">
        <f t="shared" si="32"/>
        <v>953545</v>
      </c>
      <c r="M419" s="26">
        <f t="shared" si="32"/>
        <v>0</v>
      </c>
      <c r="N419" s="26">
        <f t="shared" si="32"/>
        <v>198038</v>
      </c>
      <c r="O419" s="26">
        <f t="shared" si="32"/>
        <v>0</v>
      </c>
      <c r="P419" s="27">
        <f t="shared" si="32"/>
        <v>0</v>
      </c>
      <c r="Q419" s="28" t="str">
        <f t="shared" si="32"/>
        <v/>
      </c>
      <c r="R419" s="24"/>
      <c r="S419" s="29" t="s">
        <v>210</v>
      </c>
      <c r="T419" s="29"/>
    </row>
    <row r="420" spans="2:20" x14ac:dyDescent="0.25">
      <c r="B420" s="26" t="str">
        <f t="shared" si="32"/>
        <v/>
      </c>
      <c r="C420" s="26" t="str">
        <f t="shared" si="32"/>
        <v/>
      </c>
      <c r="D420" s="26" t="str">
        <f t="shared" si="32"/>
        <v/>
      </c>
      <c r="E420" s="26" t="str">
        <f t="shared" si="32"/>
        <v/>
      </c>
      <c r="F420" s="26" t="str">
        <f t="shared" si="32"/>
        <v/>
      </c>
      <c r="G420" s="26" t="str">
        <f t="shared" si="32"/>
        <v/>
      </c>
      <c r="H420" s="26" t="str">
        <f t="shared" si="32"/>
        <v/>
      </c>
      <c r="I420" s="26" t="str">
        <f t="shared" si="32"/>
        <v/>
      </c>
      <c r="J420" s="26" t="str">
        <f t="shared" si="32"/>
        <v/>
      </c>
      <c r="K420" s="26">
        <f t="shared" si="32"/>
        <v>887530.72</v>
      </c>
      <c r="L420" s="26">
        <f t="shared" si="32"/>
        <v>904224.79</v>
      </c>
      <c r="M420" s="26">
        <f t="shared" si="32"/>
        <v>475989.57999999996</v>
      </c>
      <c r="N420" s="26">
        <f>IFERROR(VLOOKUP($B$416,$4:$126,MATCH($S420&amp;"/"&amp;N$348,$2:$2,0),FALSE),IFERROR(VLOOKUP($B$416,$4:$126,MATCH($S419&amp;"/"&amp;N$348,$2:$2,0),FALSE),IFERROR(VLOOKUP($B$416,$4:$126,MATCH($S418&amp;"/"&amp;N$348,$2:$2,0),FALSE),IFERROR(VLOOKUP($B$416,$4:$126,MATCH($S417&amp;"/"&amp;N$348,$2:$2,0),FALSE),""))))</f>
        <v>98037.84</v>
      </c>
      <c r="O420" s="26">
        <f>IFERROR(VLOOKUP($B$416,$4:$126,MATCH($S420&amp;"/"&amp;O$348,$2:$2,0),FALSE),IFERROR(VLOOKUP($B$416,$4:$126,MATCH($S419&amp;"/"&amp;O$348,$2:$2,0),FALSE),IFERROR(VLOOKUP($B$416,$4:$126,MATCH($S418&amp;"/"&amp;O$348,$2:$2,0),FALSE),IFERROR(VLOOKUP($B$416,$4:$126,MATCH($S417&amp;"/"&amp;O$348,$2:$2,0),FALSE),""))))</f>
        <v>0</v>
      </c>
      <c r="P420" s="27">
        <f>IFERROR(VLOOKUP($B$416,$4:$126,MATCH($S420&amp;"/"&amp;P$348,$2:$2,0),FALSE),IFERROR(VLOOKUP($B$416,$4:$126,MATCH($S419&amp;"/"&amp;P$348,$2:$2,0),FALSE),IFERROR(VLOOKUP($B$416,$4:$126,MATCH($S418&amp;"/"&amp;P$348,$2:$2,0),FALSE),IFERROR(VLOOKUP($B$416,$4:$126,MATCH($S417&amp;"/"&amp;P$348,$2:$2,0),FALSE),""))))</f>
        <v>0</v>
      </c>
      <c r="Q420" s="28">
        <f>IFERROR(VLOOKUP($B$416,$4:$126,MATCH($S420&amp;"/"&amp;Q$348,$2:$2,0),FALSE),IFERROR(VLOOKUP($B$416,$4:$126,MATCH($S419&amp;"/"&amp;Q$348,$2:$2,0),FALSE),IFERROR(VLOOKUP($B$416,$4:$126,MATCH($S418&amp;"/"&amp;Q$348,$2:$2,0),FALSE),IFERROR(VLOOKUP($B$416,$4:$126,MATCH($S417&amp;"/"&amp;Q$348,$2:$2,0),FALSE),""))))</f>
        <v>0</v>
      </c>
      <c r="R420" s="24"/>
      <c r="S420" s="29" t="s">
        <v>211</v>
      </c>
      <c r="T420" s="29"/>
    </row>
    <row r="421" spans="2:20" x14ac:dyDescent="0.25">
      <c r="B421" s="30" t="e">
        <f t="shared" ref="B421:M421" si="33">+B420/B$402</f>
        <v>#VALUE!</v>
      </c>
      <c r="C421" s="30" t="e">
        <f t="shared" si="33"/>
        <v>#VALUE!</v>
      </c>
      <c r="D421" s="30" t="e">
        <f t="shared" si="33"/>
        <v>#VALUE!</v>
      </c>
      <c r="E421" s="30" t="e">
        <f t="shared" si="33"/>
        <v>#VALUE!</v>
      </c>
      <c r="F421" s="30" t="e">
        <f t="shared" si="33"/>
        <v>#VALUE!</v>
      </c>
      <c r="G421" s="30" t="e">
        <f t="shared" si="33"/>
        <v>#VALUE!</v>
      </c>
      <c r="H421" s="30" t="e">
        <f t="shared" si="33"/>
        <v>#VALUE!</v>
      </c>
      <c r="I421" s="30" t="e">
        <f t="shared" si="33"/>
        <v>#VALUE!</v>
      </c>
      <c r="J421" s="30" t="e">
        <f t="shared" si="33"/>
        <v>#VALUE!</v>
      </c>
      <c r="K421" s="30">
        <f t="shared" si="33"/>
        <v>0.10288658285241897</v>
      </c>
      <c r="L421" s="30">
        <f t="shared" si="33"/>
        <v>0.11058451655807432</v>
      </c>
      <c r="M421" s="30">
        <f t="shared" si="33"/>
        <v>6.1921827806480853E-2</v>
      </c>
      <c r="N421" s="30">
        <f>+N420/N$402</f>
        <v>1.3240214329111438E-2</v>
      </c>
      <c r="O421" s="30">
        <f>+O420/O$402</f>
        <v>0</v>
      </c>
      <c r="P421" s="31">
        <f>+P420/P$402</f>
        <v>0</v>
      </c>
      <c r="Q421" s="32">
        <f>+Q420/Q$402</f>
        <v>0</v>
      </c>
      <c r="R421" s="24"/>
      <c r="S421" s="33" t="s">
        <v>212</v>
      </c>
      <c r="T421" s="33"/>
    </row>
    <row r="422" spans="2:20" x14ac:dyDescent="0.25">
      <c r="B422" s="306" t="s">
        <v>115</v>
      </c>
      <c r="C422" s="307"/>
      <c r="D422" s="307"/>
      <c r="E422" s="307"/>
      <c r="F422" s="307"/>
      <c r="G422" s="307"/>
      <c r="H422" s="307"/>
      <c r="I422" s="307"/>
      <c r="J422" s="307"/>
      <c r="K422" s="307"/>
      <c r="L422" s="307"/>
      <c r="M422" s="307"/>
      <c r="N422" s="307"/>
      <c r="O422" s="307"/>
      <c r="P422" s="307"/>
      <c r="Q422" s="323"/>
      <c r="R422" s="24"/>
      <c r="S422" s="6"/>
      <c r="T422" s="6"/>
    </row>
    <row r="423" spans="2:20" x14ac:dyDescent="0.25">
      <c r="B423" s="26" t="str">
        <f t="shared" ref="B423:Q426" si="34">IFERROR(VLOOKUP($B$422,$4:$126,MATCH($S423&amp;"/"&amp;B$348,$2:$2,0),FALSE),"")</f>
        <v/>
      </c>
      <c r="C423" s="26" t="str">
        <f t="shared" si="34"/>
        <v/>
      </c>
      <c r="D423" s="26" t="str">
        <f t="shared" si="34"/>
        <v/>
      </c>
      <c r="E423" s="26" t="str">
        <f t="shared" si="34"/>
        <v/>
      </c>
      <c r="F423" s="26" t="str">
        <f t="shared" si="34"/>
        <v/>
      </c>
      <c r="G423" s="26" t="str">
        <f t="shared" si="34"/>
        <v/>
      </c>
      <c r="H423" s="26" t="str">
        <f t="shared" si="34"/>
        <v/>
      </c>
      <c r="I423" s="26" t="str">
        <f t="shared" si="34"/>
        <v/>
      </c>
      <c r="J423" s="26" t="str">
        <f t="shared" si="34"/>
        <v/>
      </c>
      <c r="K423" s="26">
        <f t="shared" si="34"/>
        <v>911730</v>
      </c>
      <c r="L423" s="26">
        <f t="shared" si="34"/>
        <v>610791</v>
      </c>
      <c r="M423" s="26">
        <f t="shared" si="34"/>
        <v>473708</v>
      </c>
      <c r="N423" s="26">
        <f t="shared" si="34"/>
        <v>297618</v>
      </c>
      <c r="O423" s="26">
        <f t="shared" si="34"/>
        <v>0</v>
      </c>
      <c r="P423" s="27">
        <f t="shared" si="34"/>
        <v>0</v>
      </c>
      <c r="Q423" s="28">
        <f t="shared" si="34"/>
        <v>0</v>
      </c>
      <c r="R423" s="24"/>
      <c r="S423" s="29" t="s">
        <v>208</v>
      </c>
      <c r="T423" s="29"/>
    </row>
    <row r="424" spans="2:20" x14ac:dyDescent="0.25">
      <c r="B424" s="26" t="str">
        <f t="shared" si="34"/>
        <v/>
      </c>
      <c r="C424" s="26" t="str">
        <f t="shared" si="34"/>
        <v/>
      </c>
      <c r="D424" s="26" t="str">
        <f t="shared" si="34"/>
        <v/>
      </c>
      <c r="E424" s="26" t="str">
        <f t="shared" si="34"/>
        <v/>
      </c>
      <c r="F424" s="26" t="str">
        <f t="shared" si="34"/>
        <v/>
      </c>
      <c r="G424" s="26" t="str">
        <f t="shared" si="34"/>
        <v/>
      </c>
      <c r="H424" s="26" t="str">
        <f t="shared" si="34"/>
        <v/>
      </c>
      <c r="I424" s="26" t="str">
        <f t="shared" si="34"/>
        <v/>
      </c>
      <c r="J424" s="26" t="str">
        <f t="shared" si="34"/>
        <v/>
      </c>
      <c r="K424" s="26">
        <f t="shared" si="34"/>
        <v>759390</v>
      </c>
      <c r="L424" s="26">
        <f t="shared" si="34"/>
        <v>697636</v>
      </c>
      <c r="M424" s="26">
        <f t="shared" si="34"/>
        <v>396852</v>
      </c>
      <c r="N424" s="26">
        <f t="shared" si="34"/>
        <v>220562</v>
      </c>
      <c r="O424" s="26">
        <f t="shared" si="34"/>
        <v>0</v>
      </c>
      <c r="P424" s="27">
        <f t="shared" si="34"/>
        <v>0</v>
      </c>
      <c r="Q424" s="28">
        <f t="shared" si="34"/>
        <v>0</v>
      </c>
      <c r="R424" s="24"/>
      <c r="S424" s="29" t="s">
        <v>209</v>
      </c>
      <c r="T424" s="29"/>
    </row>
    <row r="425" spans="2:20" x14ac:dyDescent="0.25">
      <c r="B425" s="26" t="str">
        <f t="shared" si="34"/>
        <v/>
      </c>
      <c r="C425" s="26" t="str">
        <f t="shared" si="34"/>
        <v/>
      </c>
      <c r="D425" s="26" t="str">
        <f t="shared" si="34"/>
        <v/>
      </c>
      <c r="E425" s="26" t="str">
        <f t="shared" si="34"/>
        <v/>
      </c>
      <c r="F425" s="26" t="str">
        <f t="shared" si="34"/>
        <v/>
      </c>
      <c r="G425" s="26" t="str">
        <f t="shared" si="34"/>
        <v/>
      </c>
      <c r="H425" s="26" t="str">
        <f t="shared" si="34"/>
        <v/>
      </c>
      <c r="I425" s="26" t="str">
        <f t="shared" si="34"/>
        <v/>
      </c>
      <c r="J425" s="26" t="str">
        <f t="shared" si="34"/>
        <v/>
      </c>
      <c r="K425" s="26">
        <f t="shared" si="34"/>
        <v>584285</v>
      </c>
      <c r="L425" s="26">
        <f t="shared" si="34"/>
        <v>613920</v>
      </c>
      <c r="M425" s="26">
        <f t="shared" si="34"/>
        <v>0</v>
      </c>
      <c r="N425" s="26">
        <f t="shared" si="34"/>
        <v>156240</v>
      </c>
      <c r="O425" s="26">
        <f t="shared" si="34"/>
        <v>0</v>
      </c>
      <c r="P425" s="27">
        <f t="shared" si="34"/>
        <v>0</v>
      </c>
      <c r="Q425" s="28" t="str">
        <f t="shared" si="34"/>
        <v/>
      </c>
      <c r="R425" s="24"/>
      <c r="S425" s="29" t="s">
        <v>210</v>
      </c>
      <c r="T425" s="29"/>
    </row>
    <row r="426" spans="2:20" x14ac:dyDescent="0.25">
      <c r="B426" s="26" t="str">
        <f t="shared" si="34"/>
        <v/>
      </c>
      <c r="C426" s="26" t="str">
        <f t="shared" si="34"/>
        <v/>
      </c>
      <c r="D426" s="26" t="str">
        <f t="shared" si="34"/>
        <v/>
      </c>
      <c r="E426" s="26" t="str">
        <f t="shared" si="34"/>
        <v/>
      </c>
      <c r="F426" s="26" t="str">
        <f t="shared" si="34"/>
        <v/>
      </c>
      <c r="G426" s="26" t="str">
        <f t="shared" si="34"/>
        <v/>
      </c>
      <c r="H426" s="26" t="str">
        <f t="shared" si="34"/>
        <v/>
      </c>
      <c r="I426" s="26" t="str">
        <f t="shared" si="34"/>
        <v/>
      </c>
      <c r="J426" s="26" t="str">
        <f t="shared" si="34"/>
        <v/>
      </c>
      <c r="K426" s="26">
        <f t="shared" si="34"/>
        <v>767497.45</v>
      </c>
      <c r="L426" s="26">
        <f t="shared" si="34"/>
        <v>540663.97</v>
      </c>
      <c r="M426" s="26">
        <f t="shared" si="34"/>
        <v>324674.39</v>
      </c>
      <c r="N426" s="26">
        <f>IFERROR(VLOOKUP($B$422,$4:$126,MATCH($S426&amp;"/"&amp;N$348,$2:$2,0),FALSE),IFERROR(VLOOKUP($B$422,$4:$126,MATCH($S425&amp;"/"&amp;N$348,$2:$2,0),FALSE),IFERROR(VLOOKUP($B$422,$4:$126,MATCH($S424&amp;"/"&amp;N$348,$2:$2,0),FALSE),IFERROR(VLOOKUP($B$422,$4:$126,MATCH($S423&amp;"/"&amp;N$348,$2:$2,0),FALSE),""))))</f>
        <v>131730.03</v>
      </c>
      <c r="O426" s="26">
        <f>IFERROR(VLOOKUP($B$422,$4:$126,MATCH($S426&amp;"/"&amp;O$348,$2:$2,0),FALSE),IFERROR(VLOOKUP($B$422,$4:$126,MATCH($S425&amp;"/"&amp;O$348,$2:$2,0),FALSE),IFERROR(VLOOKUP($B$422,$4:$126,MATCH($S424&amp;"/"&amp;O$348,$2:$2,0),FALSE),IFERROR(VLOOKUP($B$422,$4:$126,MATCH($S423&amp;"/"&amp;O$348,$2:$2,0),FALSE),""))))</f>
        <v>0</v>
      </c>
      <c r="P426" s="27">
        <f>IFERROR(VLOOKUP($B$422,$4:$126,MATCH($S426&amp;"/"&amp;P$348,$2:$2,0),FALSE),IFERROR(VLOOKUP($B$422,$4:$126,MATCH($S425&amp;"/"&amp;P$348,$2:$2,0),FALSE),IFERROR(VLOOKUP($B$422,$4:$126,MATCH($S424&amp;"/"&amp;P$348,$2:$2,0),FALSE),IFERROR(VLOOKUP($B$422,$4:$126,MATCH($S423&amp;"/"&amp;P$348,$2:$2,0),FALSE),""))))</f>
        <v>0</v>
      </c>
      <c r="Q426" s="28">
        <f>IFERROR(VLOOKUP($B$422,$4:$126,MATCH($S426&amp;"/"&amp;Q$348,$2:$2,0),FALSE),IFERROR(VLOOKUP($B$422,$4:$126,MATCH($S425&amp;"/"&amp;Q$348,$2:$2,0),FALSE),IFERROR(VLOOKUP($B$422,$4:$126,MATCH($S424&amp;"/"&amp;Q$348,$2:$2,0),FALSE),IFERROR(VLOOKUP($B$422,$4:$126,MATCH($S423&amp;"/"&amp;Q$348,$2:$2,0),FALSE),""))))</f>
        <v>0</v>
      </c>
      <c r="R426" s="24"/>
      <c r="S426" s="29" t="s">
        <v>211</v>
      </c>
      <c r="T426" s="29"/>
    </row>
    <row r="427" spans="2:20" x14ac:dyDescent="0.25">
      <c r="B427" s="30" t="e">
        <f t="shared" ref="B427:M427" si="35">+B426/B$402</f>
        <v>#VALUE!</v>
      </c>
      <c r="C427" s="30" t="e">
        <f t="shared" si="35"/>
        <v>#VALUE!</v>
      </c>
      <c r="D427" s="30" t="e">
        <f t="shared" si="35"/>
        <v>#VALUE!</v>
      </c>
      <c r="E427" s="30" t="e">
        <f t="shared" si="35"/>
        <v>#VALUE!</v>
      </c>
      <c r="F427" s="30" t="e">
        <f t="shared" si="35"/>
        <v>#VALUE!</v>
      </c>
      <c r="G427" s="30" t="e">
        <f t="shared" si="35"/>
        <v>#VALUE!</v>
      </c>
      <c r="H427" s="30" t="e">
        <f t="shared" si="35"/>
        <v>#VALUE!</v>
      </c>
      <c r="I427" s="30" t="e">
        <f t="shared" si="35"/>
        <v>#VALUE!</v>
      </c>
      <c r="J427" s="30" t="e">
        <f t="shared" si="35"/>
        <v>#VALUE!</v>
      </c>
      <c r="K427" s="30">
        <f t="shared" si="35"/>
        <v>8.897178227075371E-2</v>
      </c>
      <c r="L427" s="30">
        <f t="shared" si="35"/>
        <v>6.6121902876406638E-2</v>
      </c>
      <c r="M427" s="30">
        <f t="shared" si="35"/>
        <v>4.2237125591602684E-2</v>
      </c>
      <c r="N427" s="30">
        <f>+N426/N$402</f>
        <v>1.7790414709058049E-2</v>
      </c>
      <c r="O427" s="30">
        <f>+O426/O$402</f>
        <v>0</v>
      </c>
      <c r="P427" s="31">
        <f>+P426/P$402</f>
        <v>0</v>
      </c>
      <c r="Q427" s="32">
        <f>+Q426/Q$402</f>
        <v>0</v>
      </c>
      <c r="R427" s="24"/>
      <c r="S427" s="33" t="s">
        <v>212</v>
      </c>
      <c r="T427" s="33"/>
    </row>
    <row r="428" spans="2:20" x14ac:dyDescent="0.25">
      <c r="B428" s="306" t="s">
        <v>116</v>
      </c>
      <c r="C428" s="307"/>
      <c r="D428" s="307"/>
      <c r="E428" s="307"/>
      <c r="F428" s="307"/>
      <c r="G428" s="307"/>
      <c r="H428" s="307"/>
      <c r="I428" s="307"/>
      <c r="J428" s="307"/>
      <c r="K428" s="307"/>
      <c r="L428" s="307"/>
      <c r="M428" s="307"/>
      <c r="N428" s="307"/>
      <c r="O428" s="307"/>
      <c r="P428" s="307"/>
      <c r="Q428" s="35"/>
      <c r="R428" s="24"/>
      <c r="S428" s="6"/>
      <c r="T428" s="6"/>
    </row>
    <row r="429" spans="2:20" x14ac:dyDescent="0.25">
      <c r="B429" s="26" t="str">
        <f t="shared" ref="B429:Q432" si="36">IFERROR(VLOOKUP($B$428,$4:$126,MATCH($S429&amp;"/"&amp;B$348,$2:$2,0),FALSE),"")</f>
        <v/>
      </c>
      <c r="C429" s="26" t="str">
        <f t="shared" si="36"/>
        <v/>
      </c>
      <c r="D429" s="26" t="str">
        <f t="shared" si="36"/>
        <v/>
      </c>
      <c r="E429" s="26" t="str">
        <f t="shared" si="36"/>
        <v/>
      </c>
      <c r="F429" s="26" t="str">
        <f t="shared" si="36"/>
        <v/>
      </c>
      <c r="G429" s="26" t="str">
        <f t="shared" si="36"/>
        <v/>
      </c>
      <c r="H429" s="26" t="str">
        <f t="shared" si="36"/>
        <v/>
      </c>
      <c r="I429" s="26" t="str">
        <f t="shared" si="36"/>
        <v/>
      </c>
      <c r="J429" s="26" t="str">
        <f t="shared" si="36"/>
        <v/>
      </c>
      <c r="K429" s="26">
        <f t="shared" si="36"/>
        <v>1989469</v>
      </c>
      <c r="L429" s="26">
        <f t="shared" si="36"/>
        <v>1914023</v>
      </c>
      <c r="M429" s="26">
        <f t="shared" si="36"/>
        <v>1422313</v>
      </c>
      <c r="N429" s="26">
        <f t="shared" si="36"/>
        <v>405843</v>
      </c>
      <c r="O429" s="26">
        <f t="shared" si="36"/>
        <v>0</v>
      </c>
      <c r="P429" s="27">
        <f t="shared" si="36"/>
        <v>0</v>
      </c>
      <c r="Q429" s="28">
        <f t="shared" si="36"/>
        <v>0</v>
      </c>
      <c r="R429" s="24"/>
      <c r="S429" s="29" t="s">
        <v>208</v>
      </c>
      <c r="T429" s="29"/>
    </row>
    <row r="430" spans="2:20" x14ac:dyDescent="0.25">
      <c r="B430" s="26" t="str">
        <f t="shared" si="36"/>
        <v/>
      </c>
      <c r="C430" s="26" t="str">
        <f t="shared" si="36"/>
        <v/>
      </c>
      <c r="D430" s="26" t="str">
        <f t="shared" si="36"/>
        <v/>
      </c>
      <c r="E430" s="26" t="str">
        <f t="shared" si="36"/>
        <v/>
      </c>
      <c r="F430" s="26" t="str">
        <f t="shared" si="36"/>
        <v/>
      </c>
      <c r="G430" s="26" t="str">
        <f t="shared" si="36"/>
        <v/>
      </c>
      <c r="H430" s="26" t="str">
        <f t="shared" si="36"/>
        <v/>
      </c>
      <c r="I430" s="26" t="str">
        <f t="shared" si="36"/>
        <v/>
      </c>
      <c r="J430" s="26" t="str">
        <f t="shared" si="36"/>
        <v/>
      </c>
      <c r="K430" s="26">
        <f t="shared" si="36"/>
        <v>1748463</v>
      </c>
      <c r="L430" s="26">
        <f t="shared" si="36"/>
        <v>1724626</v>
      </c>
      <c r="M430" s="26">
        <f t="shared" si="36"/>
        <v>1097637</v>
      </c>
      <c r="N430" s="26">
        <f t="shared" si="36"/>
        <v>658787</v>
      </c>
      <c r="O430" s="26">
        <f t="shared" si="36"/>
        <v>0</v>
      </c>
      <c r="P430" s="27">
        <f t="shared" si="36"/>
        <v>0</v>
      </c>
      <c r="Q430" s="28">
        <f t="shared" si="36"/>
        <v>0</v>
      </c>
      <c r="R430" s="24"/>
      <c r="S430" s="29" t="s">
        <v>209</v>
      </c>
      <c r="T430" s="29"/>
    </row>
    <row r="431" spans="2:20" x14ac:dyDescent="0.25">
      <c r="B431" s="26" t="str">
        <f t="shared" si="36"/>
        <v/>
      </c>
      <c r="C431" s="26" t="str">
        <f t="shared" si="36"/>
        <v/>
      </c>
      <c r="D431" s="26" t="str">
        <f t="shared" si="36"/>
        <v/>
      </c>
      <c r="E431" s="26" t="str">
        <f t="shared" si="36"/>
        <v/>
      </c>
      <c r="F431" s="26" t="str">
        <f t="shared" si="36"/>
        <v/>
      </c>
      <c r="G431" s="26" t="str">
        <f t="shared" si="36"/>
        <v/>
      </c>
      <c r="H431" s="26" t="str">
        <f t="shared" si="36"/>
        <v/>
      </c>
      <c r="I431" s="26" t="str">
        <f t="shared" si="36"/>
        <v/>
      </c>
      <c r="J431" s="26" t="str">
        <f t="shared" si="36"/>
        <v/>
      </c>
      <c r="K431" s="26">
        <f t="shared" si="36"/>
        <v>1817459</v>
      </c>
      <c r="L431" s="26">
        <f t="shared" si="36"/>
        <v>1567465</v>
      </c>
      <c r="M431" s="26">
        <f t="shared" si="36"/>
        <v>0</v>
      </c>
      <c r="N431" s="26">
        <f t="shared" si="36"/>
        <v>354278</v>
      </c>
      <c r="O431" s="26">
        <f t="shared" si="36"/>
        <v>0</v>
      </c>
      <c r="P431" s="27">
        <f t="shared" si="36"/>
        <v>0</v>
      </c>
      <c r="Q431" s="28" t="str">
        <f t="shared" si="36"/>
        <v/>
      </c>
      <c r="R431" s="24"/>
      <c r="S431" s="29" t="s">
        <v>210</v>
      </c>
      <c r="T431" s="29"/>
    </row>
    <row r="432" spans="2:20" x14ac:dyDescent="0.25">
      <c r="B432" s="26" t="str">
        <f t="shared" si="36"/>
        <v/>
      </c>
      <c r="C432" s="26" t="str">
        <f t="shared" si="36"/>
        <v/>
      </c>
      <c r="D432" s="26" t="str">
        <f t="shared" si="36"/>
        <v/>
      </c>
      <c r="E432" s="26" t="str">
        <f t="shared" si="36"/>
        <v/>
      </c>
      <c r="F432" s="26" t="str">
        <f t="shared" si="36"/>
        <v/>
      </c>
      <c r="G432" s="26" t="str">
        <f t="shared" si="36"/>
        <v/>
      </c>
      <c r="H432" s="26" t="str">
        <f t="shared" si="36"/>
        <v/>
      </c>
      <c r="I432" s="26" t="str">
        <f t="shared" si="36"/>
        <v/>
      </c>
      <c r="J432" s="26" t="str">
        <f t="shared" si="36"/>
        <v/>
      </c>
      <c r="K432" s="26">
        <f t="shared" si="36"/>
        <v>1655028.17</v>
      </c>
      <c r="L432" s="26">
        <f t="shared" si="36"/>
        <v>1444888.76</v>
      </c>
      <c r="M432" s="26">
        <f t="shared" si="36"/>
        <v>800663.97</v>
      </c>
      <c r="N432" s="26">
        <f>IFERROR(VLOOKUP($B$428,$4:$126,MATCH($S432&amp;"/"&amp;N$348,$2:$2,0),FALSE),IFERROR(VLOOKUP($B$428,$4:$126,MATCH($S431&amp;"/"&amp;N$348,$2:$2,0),FALSE),IFERROR(VLOOKUP($B$428,$4:$126,MATCH($S430&amp;"/"&amp;N$348,$2:$2,0),FALSE),IFERROR(VLOOKUP($B$428,$4:$126,MATCH($S429&amp;"/"&amp;N$348,$2:$2,0),FALSE),""))))</f>
        <v>229767.87</v>
      </c>
      <c r="O432" s="26">
        <f>IFERROR(VLOOKUP($B$428,$4:$126,MATCH($S432&amp;"/"&amp;O$348,$2:$2,0),FALSE),IFERROR(VLOOKUP($B$428,$4:$126,MATCH($S431&amp;"/"&amp;O$348,$2:$2,0),FALSE),IFERROR(VLOOKUP($B$428,$4:$126,MATCH($S430&amp;"/"&amp;O$348,$2:$2,0),FALSE),IFERROR(VLOOKUP($B$428,$4:$126,MATCH($S429&amp;"/"&amp;O$348,$2:$2,0),FALSE),""))))</f>
        <v>0</v>
      </c>
      <c r="P432" s="27">
        <f>IFERROR(VLOOKUP($B$428,$4:$126,MATCH($S432&amp;"/"&amp;P$348,$2:$2,0),FALSE),IFERROR(VLOOKUP($B$428,$4:$126,MATCH($S431&amp;"/"&amp;P$348,$2:$2,0),FALSE),IFERROR(VLOOKUP($B$428,$4:$126,MATCH($S430&amp;"/"&amp;P$348,$2:$2,0),FALSE),IFERROR(VLOOKUP($B$428,$4:$126,MATCH($S429&amp;"/"&amp;P$348,$2:$2,0),FALSE),""))))</f>
        <v>0</v>
      </c>
      <c r="Q432" s="28">
        <f>IFERROR(VLOOKUP($B$428,$4:$126,MATCH($S432&amp;"/"&amp;Q$348,$2:$2,0),FALSE),IFERROR(VLOOKUP($B$428,$4:$126,MATCH($S431&amp;"/"&amp;Q$348,$2:$2,0),FALSE),IFERROR(VLOOKUP($B$428,$4:$126,MATCH($S430&amp;"/"&amp;Q$348,$2:$2,0),FALSE),IFERROR(VLOOKUP($B$428,$4:$126,MATCH($S429&amp;"/"&amp;Q$348,$2:$2,0),FALSE),""))))</f>
        <v>0</v>
      </c>
      <c r="R432" s="24"/>
      <c r="S432" s="29" t="s">
        <v>211</v>
      </c>
      <c r="T432" s="29"/>
    </row>
    <row r="433" spans="1:20" s="36" customFormat="1" x14ac:dyDescent="0.25">
      <c r="B433" s="37" t="e">
        <f t="shared" ref="B433:Q433" si="37">+B432/B$457</f>
        <v>#VALUE!</v>
      </c>
      <c r="C433" s="37" t="e">
        <f t="shared" si="37"/>
        <v>#VALUE!</v>
      </c>
      <c r="D433" s="37" t="e">
        <f t="shared" si="37"/>
        <v>#VALUE!</v>
      </c>
      <c r="E433" s="37" t="e">
        <f t="shared" si="37"/>
        <v>#VALUE!</v>
      </c>
      <c r="F433" s="37" t="e">
        <f t="shared" si="37"/>
        <v>#VALUE!</v>
      </c>
      <c r="G433" s="37" t="e">
        <f t="shared" si="37"/>
        <v>#VALUE!</v>
      </c>
      <c r="H433" s="37" t="e">
        <f t="shared" si="37"/>
        <v>#VALUE!</v>
      </c>
      <c r="I433" s="37" t="e">
        <f t="shared" si="37"/>
        <v>#VALUE!</v>
      </c>
      <c r="J433" s="37" t="e">
        <f t="shared" si="37"/>
        <v>#VALUE!</v>
      </c>
      <c r="K433" s="37">
        <f t="shared" si="37"/>
        <v>0.27327947656196955</v>
      </c>
      <c r="L433" s="37">
        <f t="shared" si="37"/>
        <v>0.24550038754327633</v>
      </c>
      <c r="M433" s="37">
        <f t="shared" si="37"/>
        <v>0.12871671096323581</v>
      </c>
      <c r="N433" s="37">
        <f t="shared" si="37"/>
        <v>3.6594957145222859E-2</v>
      </c>
      <c r="O433" s="37">
        <f t="shared" si="37"/>
        <v>0</v>
      </c>
      <c r="P433" s="38">
        <f t="shared" si="37"/>
        <v>0</v>
      </c>
      <c r="Q433" s="39">
        <f t="shared" si="37"/>
        <v>0</v>
      </c>
      <c r="R433" s="24"/>
      <c r="S433" s="40" t="s">
        <v>214</v>
      </c>
      <c r="T433" s="40"/>
    </row>
    <row r="434" spans="1:20" x14ac:dyDescent="0.25">
      <c r="A434" s="22"/>
      <c r="B434" s="306" t="s">
        <v>93</v>
      </c>
      <c r="C434" s="307"/>
      <c r="D434" s="307"/>
      <c r="E434" s="307"/>
      <c r="F434" s="307"/>
      <c r="G434" s="307"/>
      <c r="H434" s="307"/>
      <c r="I434" s="307"/>
      <c r="J434" s="307"/>
      <c r="K434" s="307"/>
      <c r="L434" s="307"/>
      <c r="M434" s="307"/>
      <c r="N434" s="307"/>
      <c r="O434" s="307"/>
      <c r="P434" s="307"/>
      <c r="Q434" s="323"/>
      <c r="R434" s="24"/>
      <c r="S434" s="6"/>
      <c r="T434" s="6"/>
    </row>
    <row r="435" spans="1:20" x14ac:dyDescent="0.25">
      <c r="B435" s="26" t="str">
        <f t="shared" ref="B435:Q438" si="38">IFERROR(VLOOKUP($B$434,$4:$126,MATCH($S435&amp;"/"&amp;B$348,$2:$2,0),FALSE),"")</f>
        <v/>
      </c>
      <c r="C435" s="26" t="str">
        <f t="shared" si="38"/>
        <v/>
      </c>
      <c r="D435" s="26" t="str">
        <f t="shared" si="38"/>
        <v/>
      </c>
      <c r="E435" s="26" t="str">
        <f t="shared" si="38"/>
        <v/>
      </c>
      <c r="F435" s="26" t="str">
        <f t="shared" si="38"/>
        <v/>
      </c>
      <c r="G435" s="26" t="str">
        <f t="shared" si="38"/>
        <v/>
      </c>
      <c r="H435" s="26" t="str">
        <f t="shared" si="38"/>
        <v/>
      </c>
      <c r="I435" s="26" t="str">
        <f t="shared" si="38"/>
        <v/>
      </c>
      <c r="J435" s="26" t="str">
        <f t="shared" si="38"/>
        <v/>
      </c>
      <c r="K435" s="26">
        <f t="shared" si="38"/>
        <v>938740</v>
      </c>
      <c r="L435" s="26">
        <f t="shared" si="38"/>
        <v>641556</v>
      </c>
      <c r="M435" s="26">
        <f t="shared" si="38"/>
        <v>503825</v>
      </c>
      <c r="N435" s="26">
        <f t="shared" si="38"/>
        <v>423783</v>
      </c>
      <c r="O435" s="26">
        <f t="shared" si="38"/>
        <v>121973</v>
      </c>
      <c r="P435" s="27">
        <f t="shared" si="38"/>
        <v>116924</v>
      </c>
      <c r="Q435" s="28">
        <f t="shared" si="38"/>
        <v>109959</v>
      </c>
      <c r="R435" s="24"/>
      <c r="S435" s="29" t="s">
        <v>208</v>
      </c>
      <c r="T435" s="29"/>
    </row>
    <row r="436" spans="1:20" x14ac:dyDescent="0.25">
      <c r="B436" s="26" t="str">
        <f t="shared" si="38"/>
        <v/>
      </c>
      <c r="C436" s="26" t="str">
        <f t="shared" si="38"/>
        <v/>
      </c>
      <c r="D436" s="26" t="str">
        <f t="shared" si="38"/>
        <v/>
      </c>
      <c r="E436" s="26" t="str">
        <f t="shared" si="38"/>
        <v/>
      </c>
      <c r="F436" s="26" t="str">
        <f t="shared" si="38"/>
        <v/>
      </c>
      <c r="G436" s="26" t="str">
        <f t="shared" si="38"/>
        <v/>
      </c>
      <c r="H436" s="26" t="str">
        <f t="shared" si="38"/>
        <v/>
      </c>
      <c r="I436" s="26" t="str">
        <f t="shared" si="38"/>
        <v/>
      </c>
      <c r="J436" s="26" t="str">
        <f t="shared" si="38"/>
        <v/>
      </c>
      <c r="K436" s="26">
        <f t="shared" si="38"/>
        <v>787349</v>
      </c>
      <c r="L436" s="26">
        <f t="shared" si="38"/>
        <v>729385</v>
      </c>
      <c r="M436" s="26">
        <f t="shared" si="38"/>
        <v>431840</v>
      </c>
      <c r="N436" s="26">
        <f t="shared" si="38"/>
        <v>345270</v>
      </c>
      <c r="O436" s="26">
        <f t="shared" si="38"/>
        <v>119970</v>
      </c>
      <c r="P436" s="27">
        <f t="shared" si="38"/>
        <v>115008</v>
      </c>
      <c r="Q436" s="28">
        <f t="shared" si="38"/>
        <v>107272</v>
      </c>
      <c r="R436" s="24"/>
      <c r="S436" s="29" t="s">
        <v>209</v>
      </c>
      <c r="T436" s="29"/>
    </row>
    <row r="437" spans="1:20" x14ac:dyDescent="0.25">
      <c r="B437" s="26" t="str">
        <f t="shared" si="38"/>
        <v/>
      </c>
      <c r="C437" s="26" t="str">
        <f t="shared" si="38"/>
        <v/>
      </c>
      <c r="D437" s="26" t="str">
        <f t="shared" si="38"/>
        <v/>
      </c>
      <c r="E437" s="26" t="str">
        <f t="shared" si="38"/>
        <v/>
      </c>
      <c r="F437" s="26" t="str">
        <f t="shared" si="38"/>
        <v/>
      </c>
      <c r="G437" s="26" t="str">
        <f t="shared" si="38"/>
        <v/>
      </c>
      <c r="H437" s="26" t="str">
        <f t="shared" si="38"/>
        <v/>
      </c>
      <c r="I437" s="26" t="str">
        <f t="shared" si="38"/>
        <v/>
      </c>
      <c r="J437" s="26" t="str">
        <f t="shared" si="38"/>
        <v/>
      </c>
      <c r="K437" s="26">
        <f t="shared" si="38"/>
        <v>613193</v>
      </c>
      <c r="L437" s="26">
        <f t="shared" si="38"/>
        <v>646653</v>
      </c>
      <c r="M437" s="26">
        <f t="shared" si="38"/>
        <v>387603</v>
      </c>
      <c r="N437" s="26">
        <f t="shared" si="38"/>
        <v>282428</v>
      </c>
      <c r="O437" s="26">
        <f t="shared" si="38"/>
        <v>120989</v>
      </c>
      <c r="P437" s="27">
        <f t="shared" si="38"/>
        <v>119011</v>
      </c>
      <c r="Q437" s="28" t="str">
        <f t="shared" si="38"/>
        <v/>
      </c>
      <c r="R437" s="24"/>
      <c r="S437" s="29" t="s">
        <v>210</v>
      </c>
      <c r="T437" s="29"/>
    </row>
    <row r="438" spans="1:20" x14ac:dyDescent="0.25">
      <c r="B438" s="26" t="str">
        <f t="shared" si="38"/>
        <v/>
      </c>
      <c r="C438" s="26" t="str">
        <f t="shared" si="38"/>
        <v/>
      </c>
      <c r="D438" s="26" t="str">
        <f t="shared" si="38"/>
        <v/>
      </c>
      <c r="E438" s="26" t="str">
        <f t="shared" si="38"/>
        <v/>
      </c>
      <c r="F438" s="26" t="str">
        <f t="shared" si="38"/>
        <v/>
      </c>
      <c r="G438" s="26" t="str">
        <f t="shared" si="38"/>
        <v/>
      </c>
      <c r="H438" s="26" t="str">
        <f t="shared" si="38"/>
        <v/>
      </c>
      <c r="I438" s="26" t="str">
        <f t="shared" si="38"/>
        <v/>
      </c>
      <c r="J438" s="26" t="str">
        <f t="shared" si="38"/>
        <v/>
      </c>
      <c r="K438" s="26">
        <f t="shared" si="38"/>
        <v>797279.32</v>
      </c>
      <c r="L438" s="26">
        <f t="shared" si="38"/>
        <v>570027.43000000005</v>
      </c>
      <c r="M438" s="26">
        <f t="shared" si="38"/>
        <v>361079.03</v>
      </c>
      <c r="N438" s="26">
        <f>IFERROR(VLOOKUP($B$434,$4:$126,MATCH($S438&amp;"/"&amp;N$348,$2:$2,0),FALSE),IFERROR(VLOOKUP($B$434,$4:$126,MATCH($S437&amp;"/"&amp;N$348,$2:$2,0),FALSE),IFERROR(VLOOKUP($B$434,$4:$126,MATCH($S436&amp;"/"&amp;N$348,$2:$2,0),FALSE),IFERROR(VLOOKUP($B$434,$4:$126,MATCH($S435&amp;"/"&amp;N$348,$2:$2,0),FALSE),""))))</f>
        <v>255687.17</v>
      </c>
      <c r="O438" s="26">
        <f>IFERROR(VLOOKUP($B$434,$4:$126,MATCH($S438&amp;"/"&amp;O$348,$2:$2,0),FALSE),IFERROR(VLOOKUP($B$434,$4:$126,MATCH($S437&amp;"/"&amp;O$348,$2:$2,0),FALSE),IFERROR(VLOOKUP($B$434,$4:$126,MATCH($S436&amp;"/"&amp;O$348,$2:$2,0),FALSE),IFERROR(VLOOKUP($B$434,$4:$126,MATCH($S435&amp;"/"&amp;O$348,$2:$2,0),FALSE),""))))</f>
        <v>119275.32</v>
      </c>
      <c r="P438" s="27">
        <f>IFERROR(VLOOKUP($B$434,$4:$126,MATCH($S438&amp;"/"&amp;P$348,$2:$2,0),FALSE),IFERROR(VLOOKUP($B$434,$4:$126,MATCH($S437&amp;"/"&amp;P$348,$2:$2,0),FALSE),IFERROR(VLOOKUP($B$434,$4:$126,MATCH($S436&amp;"/"&amp;P$348,$2:$2,0),FALSE),IFERROR(VLOOKUP($B$434,$4:$126,MATCH($S435&amp;"/"&amp;P$348,$2:$2,0),FALSE),""))))</f>
        <v>105254.79</v>
      </c>
      <c r="Q438" s="28">
        <f>IFERROR(VLOOKUP($B$434,$4:$126,MATCH($S438&amp;"/"&amp;Q$348,$2:$2,0),FALSE),IFERROR(VLOOKUP($B$434,$4:$126,MATCH($S437&amp;"/"&amp;Q$348,$2:$2,0),FALSE),IFERROR(VLOOKUP($B$434,$4:$126,MATCH($S436&amp;"/"&amp;Q$348,$2:$2,0),FALSE),IFERROR(VLOOKUP($B$434,$4:$126,MATCH($S435&amp;"/"&amp;Q$348,$2:$2,0),FALSE),""))))</f>
        <v>107272</v>
      </c>
      <c r="R438" s="24"/>
      <c r="S438" s="29" t="s">
        <v>211</v>
      </c>
      <c r="T438" s="29"/>
    </row>
    <row r="439" spans="1:20" x14ac:dyDescent="0.25">
      <c r="B439" s="30" t="e">
        <f t="shared" ref="B439:M439" si="39">+B438/B$402</f>
        <v>#VALUE!</v>
      </c>
      <c r="C439" s="30" t="e">
        <f t="shared" si="39"/>
        <v>#VALUE!</v>
      </c>
      <c r="D439" s="30" t="e">
        <f t="shared" si="39"/>
        <v>#VALUE!</v>
      </c>
      <c r="E439" s="30" t="e">
        <f t="shared" si="39"/>
        <v>#VALUE!</v>
      </c>
      <c r="F439" s="30" t="e">
        <f t="shared" si="39"/>
        <v>#VALUE!</v>
      </c>
      <c r="G439" s="30" t="e">
        <f t="shared" si="39"/>
        <v>#VALUE!</v>
      </c>
      <c r="H439" s="30" t="e">
        <f t="shared" si="39"/>
        <v>#VALUE!</v>
      </c>
      <c r="I439" s="30" t="e">
        <f t="shared" si="39"/>
        <v>#VALUE!</v>
      </c>
      <c r="J439" s="30" t="e">
        <f t="shared" si="39"/>
        <v>#VALUE!</v>
      </c>
      <c r="K439" s="30">
        <f t="shared" si="39"/>
        <v>9.2424231595837333E-2</v>
      </c>
      <c r="L439" s="30">
        <f t="shared" si="39"/>
        <v>6.9712983395856187E-2</v>
      </c>
      <c r="M439" s="30">
        <f t="shared" si="39"/>
        <v>4.6973031468863537E-2</v>
      </c>
      <c r="N439" s="30">
        <f>+N438/N$402</f>
        <v>3.4531084446617274E-2</v>
      </c>
      <c r="O439" s="30">
        <f>+O438/O$402</f>
        <v>1.6784519357991936E-2</v>
      </c>
      <c r="P439" s="31">
        <f>+P438/P$402</f>
        <v>1.4251135380289688E-2</v>
      </c>
      <c r="Q439" s="32">
        <f>+Q438/Q$402</f>
        <v>1.464117372881645E-2</v>
      </c>
      <c r="R439" s="24"/>
      <c r="S439" s="33" t="s">
        <v>212</v>
      </c>
      <c r="T439" s="33"/>
    </row>
    <row r="440" spans="1:20" x14ac:dyDescent="0.25">
      <c r="B440" s="327" t="s">
        <v>94</v>
      </c>
      <c r="C440" s="328"/>
      <c r="D440" s="328"/>
      <c r="E440" s="328"/>
      <c r="F440" s="328"/>
      <c r="G440" s="328"/>
      <c r="H440" s="328"/>
      <c r="I440" s="328"/>
      <c r="J440" s="328"/>
      <c r="K440" s="328"/>
      <c r="L440" s="328"/>
      <c r="M440" s="328"/>
      <c r="N440" s="328"/>
      <c r="O440" s="328"/>
      <c r="P440" s="328"/>
      <c r="Q440" s="329"/>
      <c r="R440" s="24"/>
      <c r="S440" s="6"/>
      <c r="T440" s="6"/>
    </row>
    <row r="441" spans="1:20" x14ac:dyDescent="0.25">
      <c r="B441" s="26" t="str">
        <f t="shared" ref="B441:Q444" si="40">IFERROR(VLOOKUP($B$440,$4:$126,MATCH($S441&amp;"/"&amp;B$348,$2:$2,0),FALSE),"")</f>
        <v/>
      </c>
      <c r="C441" s="26" t="str">
        <f t="shared" si="40"/>
        <v/>
      </c>
      <c r="D441" s="26" t="str">
        <f t="shared" si="40"/>
        <v/>
      </c>
      <c r="E441" s="26" t="str">
        <f t="shared" si="40"/>
        <v/>
      </c>
      <c r="F441" s="26" t="str">
        <f t="shared" si="40"/>
        <v/>
      </c>
      <c r="G441" s="26" t="str">
        <f t="shared" si="40"/>
        <v/>
      </c>
      <c r="H441" s="26" t="str">
        <f t="shared" si="40"/>
        <v/>
      </c>
      <c r="I441" s="26" t="str">
        <f t="shared" si="40"/>
        <v/>
      </c>
      <c r="J441" s="26" t="str">
        <f t="shared" si="40"/>
        <v/>
      </c>
      <c r="K441" s="26">
        <f t="shared" si="40"/>
        <v>2992048</v>
      </c>
      <c r="L441" s="26">
        <f t="shared" si="40"/>
        <v>2909103</v>
      </c>
      <c r="M441" s="26">
        <f t="shared" si="40"/>
        <v>2306926</v>
      </c>
      <c r="N441" s="26">
        <f t="shared" si="40"/>
        <v>1385601</v>
      </c>
      <c r="O441" s="26">
        <f t="shared" si="40"/>
        <v>950041</v>
      </c>
      <c r="P441" s="27">
        <f t="shared" si="40"/>
        <v>1074366</v>
      </c>
      <c r="Q441" s="28">
        <f t="shared" si="40"/>
        <v>1325750</v>
      </c>
      <c r="R441" s="24"/>
      <c r="S441" s="29" t="s">
        <v>208</v>
      </c>
      <c r="T441" s="29"/>
    </row>
    <row r="442" spans="1:20" x14ac:dyDescent="0.25">
      <c r="B442" s="26" t="str">
        <f t="shared" si="40"/>
        <v/>
      </c>
      <c r="C442" s="26" t="str">
        <f t="shared" si="40"/>
        <v/>
      </c>
      <c r="D442" s="26" t="str">
        <f t="shared" si="40"/>
        <v/>
      </c>
      <c r="E442" s="26" t="str">
        <f t="shared" si="40"/>
        <v/>
      </c>
      <c r="F442" s="26" t="str">
        <f t="shared" si="40"/>
        <v/>
      </c>
      <c r="G442" s="26" t="str">
        <f t="shared" si="40"/>
        <v/>
      </c>
      <c r="H442" s="26" t="str">
        <f t="shared" si="40"/>
        <v/>
      </c>
      <c r="I442" s="26" t="str">
        <f t="shared" si="40"/>
        <v/>
      </c>
      <c r="J442" s="26" t="str">
        <f t="shared" si="40"/>
        <v/>
      </c>
      <c r="K442" s="26">
        <f t="shared" si="40"/>
        <v>2840852</v>
      </c>
      <c r="L442" s="26">
        <f t="shared" si="40"/>
        <v>2678469</v>
      </c>
      <c r="M442" s="26">
        <f t="shared" si="40"/>
        <v>2060911</v>
      </c>
      <c r="N442" s="26">
        <f t="shared" si="40"/>
        <v>1533995</v>
      </c>
      <c r="O442" s="26">
        <f t="shared" si="40"/>
        <v>1059023</v>
      </c>
      <c r="P442" s="27">
        <f t="shared" si="40"/>
        <v>1172567</v>
      </c>
      <c r="Q442" s="28">
        <f t="shared" si="40"/>
        <v>1445978</v>
      </c>
      <c r="R442" s="24"/>
      <c r="S442" s="29" t="s">
        <v>209</v>
      </c>
      <c r="T442" s="29"/>
    </row>
    <row r="443" spans="1:20" x14ac:dyDescent="0.25">
      <c r="B443" s="26" t="str">
        <f t="shared" si="40"/>
        <v/>
      </c>
      <c r="C443" s="26" t="str">
        <f t="shared" si="40"/>
        <v/>
      </c>
      <c r="D443" s="26" t="str">
        <f t="shared" si="40"/>
        <v/>
      </c>
      <c r="E443" s="26" t="str">
        <f t="shared" si="40"/>
        <v/>
      </c>
      <c r="F443" s="26" t="str">
        <f t="shared" si="40"/>
        <v/>
      </c>
      <c r="G443" s="26" t="str">
        <f t="shared" si="40"/>
        <v/>
      </c>
      <c r="H443" s="26" t="str">
        <f t="shared" si="40"/>
        <v/>
      </c>
      <c r="I443" s="26" t="str">
        <f t="shared" si="40"/>
        <v/>
      </c>
      <c r="J443" s="26" t="str">
        <f t="shared" si="40"/>
        <v/>
      </c>
      <c r="K443" s="26">
        <f t="shared" si="40"/>
        <v>2822132</v>
      </c>
      <c r="L443" s="26">
        <f t="shared" si="40"/>
        <v>2357006</v>
      </c>
      <c r="M443" s="26">
        <f t="shared" si="40"/>
        <v>1720706</v>
      </c>
      <c r="N443" s="26">
        <f t="shared" si="40"/>
        <v>1173584</v>
      </c>
      <c r="O443" s="26">
        <f t="shared" si="40"/>
        <v>883002</v>
      </c>
      <c r="P443" s="27">
        <f t="shared" si="40"/>
        <v>1166718</v>
      </c>
      <c r="Q443" s="28" t="str">
        <f t="shared" si="40"/>
        <v/>
      </c>
      <c r="R443" s="24"/>
      <c r="S443" s="29" t="s">
        <v>210</v>
      </c>
      <c r="T443" s="29"/>
    </row>
    <row r="444" spans="1:20" x14ac:dyDescent="0.25">
      <c r="B444" s="26" t="str">
        <f t="shared" si="40"/>
        <v/>
      </c>
      <c r="C444" s="26" t="str">
        <f t="shared" si="40"/>
        <v/>
      </c>
      <c r="D444" s="26" t="str">
        <f t="shared" si="40"/>
        <v/>
      </c>
      <c r="E444" s="26" t="str">
        <f t="shared" si="40"/>
        <v/>
      </c>
      <c r="F444" s="26" t="str">
        <f t="shared" si="40"/>
        <v/>
      </c>
      <c r="G444" s="26" t="str">
        <f t="shared" si="40"/>
        <v/>
      </c>
      <c r="H444" s="26" t="str">
        <f t="shared" si="40"/>
        <v/>
      </c>
      <c r="I444" s="26" t="str">
        <f t="shared" si="40"/>
        <v/>
      </c>
      <c r="J444" s="26" t="str">
        <f t="shared" si="40"/>
        <v/>
      </c>
      <c r="K444" s="26">
        <f t="shared" si="40"/>
        <v>2570127.44</v>
      </c>
      <c r="L444" s="26">
        <f t="shared" si="40"/>
        <v>2291291.08</v>
      </c>
      <c r="M444" s="26">
        <f t="shared" si="40"/>
        <v>1466585.72</v>
      </c>
      <c r="N444" s="26">
        <f>IFERROR(VLOOKUP($B$440,$4:$126,MATCH($S444&amp;"/"&amp;N$348,$2:$2,0),FALSE),IFERROR(VLOOKUP($B$440,$4:$126,MATCH($S443&amp;"/"&amp;N$348,$2:$2,0),FALSE),IFERROR(VLOOKUP($B$440,$4:$126,MATCH($S442&amp;"/"&amp;N$348,$2:$2,0),FALSE),IFERROR(VLOOKUP($B$440,$4:$126,MATCH($S441&amp;"/"&amp;N$348,$2:$2,0),FALSE),""))))</f>
        <v>1125875.08</v>
      </c>
      <c r="O444" s="26">
        <f>IFERROR(VLOOKUP($B$440,$4:$126,MATCH($S444&amp;"/"&amp;O$348,$2:$2,0),FALSE),IFERROR(VLOOKUP($B$440,$4:$126,MATCH($S443&amp;"/"&amp;O$348,$2:$2,0),FALSE),IFERROR(VLOOKUP($B$440,$4:$126,MATCH($S442&amp;"/"&amp;O$348,$2:$2,0),FALSE),IFERROR(VLOOKUP($B$440,$4:$126,MATCH($S441&amp;"/"&amp;O$348,$2:$2,0),FALSE),""))))</f>
        <v>915295.7</v>
      </c>
      <c r="P444" s="27">
        <f>IFERROR(VLOOKUP($B$440,$4:$126,MATCH($S444&amp;"/"&amp;P$348,$2:$2,0),FALSE),IFERROR(VLOOKUP($B$440,$4:$126,MATCH($S443&amp;"/"&amp;P$348,$2:$2,0),FALSE),IFERROR(VLOOKUP($B$440,$4:$126,MATCH($S442&amp;"/"&amp;P$348,$2:$2,0),FALSE),IFERROR(VLOOKUP($B$440,$4:$126,MATCH($S441&amp;"/"&amp;P$348,$2:$2,0),FALSE),""))))</f>
        <v>1215692.72</v>
      </c>
      <c r="Q444" s="28">
        <f>IFERROR(VLOOKUP($B$440,$4:$126,MATCH($S444&amp;"/"&amp;Q$348,$2:$2,0),FALSE),IFERROR(VLOOKUP($B$440,$4:$126,MATCH($S443&amp;"/"&amp;Q$348,$2:$2,0),FALSE),IFERROR(VLOOKUP($B$440,$4:$126,MATCH($S442&amp;"/"&amp;Q$348,$2:$2,0),FALSE),IFERROR(VLOOKUP($B$440,$4:$126,MATCH($S441&amp;"/"&amp;Q$348,$2:$2,0),FALSE),""))))</f>
        <v>1445978</v>
      </c>
      <c r="R444" s="24"/>
      <c r="S444" s="29" t="s">
        <v>211</v>
      </c>
      <c r="T444" s="29"/>
    </row>
    <row r="445" spans="1:20" x14ac:dyDescent="0.25">
      <c r="B445" s="30" t="e">
        <f t="shared" ref="B445:M445" si="41">+B444/B$402</f>
        <v>#VALUE!</v>
      </c>
      <c r="C445" s="30" t="e">
        <f t="shared" si="41"/>
        <v>#VALUE!</v>
      </c>
      <c r="D445" s="30" t="e">
        <f t="shared" si="41"/>
        <v>#VALUE!</v>
      </c>
      <c r="E445" s="30" t="e">
        <f t="shared" si="41"/>
        <v>#VALUE!</v>
      </c>
      <c r="F445" s="30" t="e">
        <f t="shared" si="41"/>
        <v>#VALUE!</v>
      </c>
      <c r="G445" s="30" t="e">
        <f t="shared" si="41"/>
        <v>#VALUE!</v>
      </c>
      <c r="H445" s="30" t="e">
        <f t="shared" si="41"/>
        <v>#VALUE!</v>
      </c>
      <c r="I445" s="30" t="e">
        <f t="shared" si="41"/>
        <v>#VALUE!</v>
      </c>
      <c r="J445" s="30" t="e">
        <f t="shared" si="41"/>
        <v>#VALUE!</v>
      </c>
      <c r="K445" s="30">
        <f t="shared" si="41"/>
        <v>0.29794081921675392</v>
      </c>
      <c r="L445" s="30">
        <f t="shared" si="41"/>
        <v>0.28021938701285548</v>
      </c>
      <c r="M445" s="30">
        <f t="shared" si="41"/>
        <v>0.19078919420312468</v>
      </c>
      <c r="N445" s="30">
        <f>+N444/N$402</f>
        <v>0.152051772733931</v>
      </c>
      <c r="O445" s="30">
        <f>+O444/O$402</f>
        <v>0.12880115010328019</v>
      </c>
      <c r="P445" s="31">
        <f>+P444/P$402</f>
        <v>0.1646005994934065</v>
      </c>
      <c r="Q445" s="32">
        <f>+Q444/Q$402</f>
        <v>0.19735639408276676</v>
      </c>
      <c r="R445" s="24"/>
      <c r="S445" s="33" t="s">
        <v>212</v>
      </c>
      <c r="T445" s="33"/>
    </row>
    <row r="446" spans="1:20" x14ac:dyDescent="0.25">
      <c r="B446" s="330" t="s">
        <v>215</v>
      </c>
      <c r="C446" s="331"/>
      <c r="D446" s="331"/>
      <c r="E446" s="331"/>
      <c r="F446" s="331"/>
      <c r="G446" s="331"/>
      <c r="H446" s="331"/>
      <c r="I446" s="331"/>
      <c r="J446" s="331"/>
      <c r="K446" s="331"/>
      <c r="L446" s="331"/>
      <c r="M446" s="331"/>
      <c r="N446" s="331"/>
      <c r="O446" s="331"/>
      <c r="P446" s="331"/>
      <c r="Q446" s="41"/>
      <c r="R446" s="24"/>
      <c r="S446" s="33"/>
      <c r="T446" s="33"/>
    </row>
    <row r="447" spans="1:20" x14ac:dyDescent="0.25">
      <c r="B447" s="332" t="s">
        <v>105</v>
      </c>
      <c r="C447" s="333"/>
      <c r="D447" s="333"/>
      <c r="E447" s="333"/>
      <c r="F447" s="333"/>
      <c r="G447" s="333"/>
      <c r="H447" s="333"/>
      <c r="I447" s="333"/>
      <c r="J447" s="333"/>
      <c r="K447" s="333"/>
      <c r="L447" s="333"/>
      <c r="M447" s="333"/>
      <c r="N447" s="333"/>
      <c r="O447" s="333"/>
      <c r="P447" s="333"/>
      <c r="Q447" s="334"/>
    </row>
    <row r="448" spans="1:20" x14ac:dyDescent="0.25">
      <c r="B448" s="26" t="str">
        <f t="shared" ref="B448:Q451" si="42">IFERROR(VLOOKUP($B$447,$4:$126,MATCH($S448&amp;"/"&amp;B$348,$2:$2,0),FALSE),"")</f>
        <v/>
      </c>
      <c r="C448" s="26" t="str">
        <f t="shared" si="42"/>
        <v/>
      </c>
      <c r="D448" s="26" t="str">
        <f t="shared" si="42"/>
        <v/>
      </c>
      <c r="E448" s="26" t="str">
        <f t="shared" si="42"/>
        <v/>
      </c>
      <c r="F448" s="26" t="str">
        <f t="shared" si="42"/>
        <v/>
      </c>
      <c r="G448" s="26" t="str">
        <f t="shared" si="42"/>
        <v/>
      </c>
      <c r="H448" s="26" t="str">
        <f t="shared" si="42"/>
        <v/>
      </c>
      <c r="I448" s="26" t="str">
        <f t="shared" si="42"/>
        <v/>
      </c>
      <c r="J448" s="26" t="str">
        <f t="shared" si="42"/>
        <v/>
      </c>
      <c r="K448" s="26">
        <f t="shared" si="42"/>
        <v>824261</v>
      </c>
      <c r="L448" s="26">
        <f t="shared" si="42"/>
        <v>1109862</v>
      </c>
      <c r="M448" s="26">
        <f t="shared" si="42"/>
        <v>1043517</v>
      </c>
      <c r="N448" s="26">
        <f t="shared" si="42"/>
        <v>1431206</v>
      </c>
      <c r="O448" s="26">
        <f t="shared" si="42"/>
        <v>1454119</v>
      </c>
      <c r="P448" s="27">
        <f t="shared" si="42"/>
        <v>1333243</v>
      </c>
      <c r="Q448" s="42">
        <f t="shared" si="42"/>
        <v>1449144</v>
      </c>
      <c r="R448" s="24"/>
      <c r="S448" s="29" t="s">
        <v>208</v>
      </c>
      <c r="T448" s="29"/>
    </row>
    <row r="449" spans="1:21" x14ac:dyDescent="0.25">
      <c r="B449" s="26" t="str">
        <f t="shared" si="42"/>
        <v/>
      </c>
      <c r="C449" s="26" t="str">
        <f t="shared" si="42"/>
        <v/>
      </c>
      <c r="D449" s="26" t="str">
        <f t="shared" si="42"/>
        <v/>
      </c>
      <c r="E449" s="26" t="str">
        <f t="shared" si="42"/>
        <v/>
      </c>
      <c r="F449" s="26" t="str">
        <f t="shared" si="42"/>
        <v/>
      </c>
      <c r="G449" s="26" t="str">
        <f t="shared" si="42"/>
        <v/>
      </c>
      <c r="H449" s="26" t="str">
        <f t="shared" si="42"/>
        <v/>
      </c>
      <c r="I449" s="26" t="str">
        <f t="shared" si="42"/>
        <v/>
      </c>
      <c r="J449" s="26" t="str">
        <f t="shared" si="42"/>
        <v/>
      </c>
      <c r="K449" s="26">
        <f t="shared" si="42"/>
        <v>914501</v>
      </c>
      <c r="L449" s="26">
        <f t="shared" si="42"/>
        <v>884491</v>
      </c>
      <c r="M449" s="26">
        <f t="shared" si="42"/>
        <v>1115267</v>
      </c>
      <c r="N449" s="26">
        <f t="shared" si="42"/>
        <v>1125536</v>
      </c>
      <c r="O449" s="26">
        <f t="shared" si="42"/>
        <v>968413</v>
      </c>
      <c r="P449" s="27">
        <f t="shared" si="42"/>
        <v>835786</v>
      </c>
      <c r="Q449" s="26">
        <f t="shared" si="42"/>
        <v>924704</v>
      </c>
      <c r="R449" s="24"/>
      <c r="S449" s="29" t="s">
        <v>209</v>
      </c>
      <c r="T449" s="29"/>
    </row>
    <row r="450" spans="1:21" x14ac:dyDescent="0.25">
      <c r="B450" s="26" t="str">
        <f t="shared" si="42"/>
        <v/>
      </c>
      <c r="C450" s="26" t="str">
        <f t="shared" si="42"/>
        <v/>
      </c>
      <c r="D450" s="26" t="str">
        <f t="shared" si="42"/>
        <v/>
      </c>
      <c r="E450" s="26" t="str">
        <f t="shared" si="42"/>
        <v/>
      </c>
      <c r="F450" s="26" t="str">
        <f t="shared" si="42"/>
        <v/>
      </c>
      <c r="G450" s="26" t="str">
        <f t="shared" si="42"/>
        <v/>
      </c>
      <c r="H450" s="26" t="str">
        <f t="shared" si="42"/>
        <v/>
      </c>
      <c r="I450" s="26" t="str">
        <f t="shared" si="42"/>
        <v/>
      </c>
      <c r="J450" s="26" t="str">
        <f t="shared" si="42"/>
        <v/>
      </c>
      <c r="K450" s="26">
        <f t="shared" si="42"/>
        <v>983749</v>
      </c>
      <c r="L450" s="26">
        <f t="shared" si="42"/>
        <v>908197</v>
      </c>
      <c r="M450" s="26">
        <f t="shared" si="42"/>
        <v>1187878</v>
      </c>
      <c r="N450" s="26">
        <f t="shared" si="42"/>
        <v>1248473</v>
      </c>
      <c r="O450" s="26">
        <f t="shared" si="42"/>
        <v>1096668</v>
      </c>
      <c r="P450" s="27">
        <f t="shared" si="42"/>
        <v>1028018</v>
      </c>
      <c r="Q450" s="26" t="str">
        <f t="shared" si="42"/>
        <v/>
      </c>
      <c r="R450" s="24"/>
      <c r="S450" s="29" t="s">
        <v>210</v>
      </c>
      <c r="T450" s="29"/>
    </row>
    <row r="451" spans="1:21" x14ac:dyDescent="0.25">
      <c r="B451" s="26" t="str">
        <f t="shared" si="42"/>
        <v/>
      </c>
      <c r="C451" s="26" t="str">
        <f t="shared" si="42"/>
        <v/>
      </c>
      <c r="D451" s="26" t="str">
        <f t="shared" si="42"/>
        <v/>
      </c>
      <c r="E451" s="26" t="str">
        <f t="shared" si="42"/>
        <v/>
      </c>
      <c r="F451" s="26" t="str">
        <f t="shared" si="42"/>
        <v/>
      </c>
      <c r="G451" s="26" t="str">
        <f t="shared" si="42"/>
        <v/>
      </c>
      <c r="H451" s="26" t="str">
        <f t="shared" si="42"/>
        <v/>
      </c>
      <c r="I451" s="26" t="str">
        <f t="shared" si="42"/>
        <v/>
      </c>
      <c r="J451" s="26" t="str">
        <f t="shared" si="42"/>
        <v/>
      </c>
      <c r="K451" s="26">
        <f t="shared" si="42"/>
        <v>1076952.49</v>
      </c>
      <c r="L451" s="26">
        <f t="shared" si="42"/>
        <v>929275.69</v>
      </c>
      <c r="M451" s="26">
        <f t="shared" si="42"/>
        <v>1272008.3999999999</v>
      </c>
      <c r="N451" s="26">
        <f>IFERROR(VLOOKUP($B$447,$4:$126,MATCH($S451&amp;"/"&amp;N$348,$2:$2,0),FALSE),IFERROR(VLOOKUP($B$447,$4:$126,MATCH($S450&amp;"/"&amp;N$348,$2:$2,0),FALSE),IFERROR(VLOOKUP($B$447,$4:$126,MATCH($S449&amp;"/"&amp;N$348,$2:$2,0),FALSE),IFERROR(VLOOKUP($B$447,$4:$126,MATCH($S448&amp;"/"&amp;N$348,$2:$2,0),FALSE),""))))</f>
        <v>1332541.4399999999</v>
      </c>
      <c r="O451" s="26">
        <f>IFERROR(VLOOKUP($B$447,$4:$126,MATCH($S451&amp;"/"&amp;O$348,$2:$2,0),FALSE),IFERROR(VLOOKUP($B$447,$4:$126,MATCH($S450&amp;"/"&amp;O$348,$2:$2,0),FALSE),IFERROR(VLOOKUP($B$447,$4:$126,MATCH($S449&amp;"/"&amp;O$348,$2:$2,0),FALSE),IFERROR(VLOOKUP($B$447,$4:$126,MATCH($S448&amp;"/"&amp;O$348,$2:$2,0),FALSE),""))))</f>
        <v>1229312.6100000001</v>
      </c>
      <c r="P451" s="27">
        <f>IFERROR(VLOOKUP($B$447,$4:$126,MATCH($S451&amp;"/"&amp;P$348,$2:$2,0),FALSE),IFERROR(VLOOKUP($B$447,$4:$126,MATCH($S450&amp;"/"&amp;P$348,$2:$2,0),FALSE),IFERROR(VLOOKUP($B$447,$4:$126,MATCH($S449&amp;"/"&amp;P$348,$2:$2,0),FALSE),IFERROR(VLOOKUP($B$447,$4:$126,MATCH($S448&amp;"/"&amp;P$348,$2:$2,0),FALSE),""))))</f>
        <v>1227414.98</v>
      </c>
      <c r="Q451" s="43">
        <f>IFERROR(VLOOKUP($B$447,$4:$126,MATCH($S451&amp;"/"&amp;Q$348,$2:$2,0),FALSE),IFERROR(VLOOKUP($B$447,$4:$126,MATCH($S450&amp;"/"&amp;Q$348,$2:$2,0),FALSE),IFERROR(VLOOKUP($B$447,$4:$126,MATCH($S449&amp;"/"&amp;Q$348,$2:$2,0),FALSE),IFERROR(VLOOKUP($B$447,$4:$126,MATCH($S448&amp;"/"&amp;Q$348,$2:$2,0),FALSE),""))))</f>
        <v>924704</v>
      </c>
      <c r="R451" s="24"/>
      <c r="S451" s="29" t="s">
        <v>211</v>
      </c>
      <c r="T451" s="29"/>
    </row>
    <row r="452" spans="1:21" x14ac:dyDescent="0.25">
      <c r="A452" s="34"/>
      <c r="B452" s="30" t="e">
        <f t="shared" ref="B452:M452" si="43">+B451/B$402</f>
        <v>#VALUE!</v>
      </c>
      <c r="C452" s="30" t="e">
        <f t="shared" si="43"/>
        <v>#VALUE!</v>
      </c>
      <c r="D452" s="30" t="e">
        <f t="shared" si="43"/>
        <v>#VALUE!</v>
      </c>
      <c r="E452" s="30" t="e">
        <f t="shared" si="43"/>
        <v>#VALUE!</v>
      </c>
      <c r="F452" s="30" t="e">
        <f t="shared" si="43"/>
        <v>#VALUE!</v>
      </c>
      <c r="G452" s="30" t="e">
        <f t="shared" si="43"/>
        <v>#VALUE!</v>
      </c>
      <c r="H452" s="30" t="e">
        <f t="shared" si="43"/>
        <v>#VALUE!</v>
      </c>
      <c r="I452" s="30" t="e">
        <f t="shared" si="43"/>
        <v>#VALUE!</v>
      </c>
      <c r="J452" s="30" t="e">
        <f t="shared" si="43"/>
        <v>#VALUE!</v>
      </c>
      <c r="K452" s="30">
        <f t="shared" si="43"/>
        <v>0.12484521278373768</v>
      </c>
      <c r="L452" s="30">
        <f t="shared" si="43"/>
        <v>0.11364818136408418</v>
      </c>
      <c r="M452" s="30">
        <f t="shared" si="43"/>
        <v>0.16547649029039085</v>
      </c>
      <c r="N452" s="30">
        <f>+N451/N$402</f>
        <v>0.17996249476755904</v>
      </c>
      <c r="O452" s="30">
        <f>+O451/O$402</f>
        <v>0.17298986328075744</v>
      </c>
      <c r="P452" s="31">
        <f>+P451/P$402</f>
        <v>0.1661877530492965</v>
      </c>
      <c r="Q452" s="32">
        <f>+Q451/Q$402</f>
        <v>0.12620955991993704</v>
      </c>
      <c r="R452" s="24"/>
      <c r="S452" s="33" t="s">
        <v>212</v>
      </c>
      <c r="T452" s="33"/>
    </row>
    <row r="453" spans="1:21" x14ac:dyDescent="0.25">
      <c r="B453" s="330" t="s">
        <v>110</v>
      </c>
      <c r="C453" s="331"/>
      <c r="D453" s="331"/>
      <c r="E453" s="331"/>
      <c r="F453" s="331"/>
      <c r="G453" s="331"/>
      <c r="H453" s="331"/>
      <c r="I453" s="331"/>
      <c r="J453" s="331"/>
      <c r="K453" s="331"/>
      <c r="L453" s="331"/>
      <c r="M453" s="331"/>
      <c r="N453" s="331"/>
      <c r="O453" s="331"/>
      <c r="P453" s="331"/>
      <c r="Q453" s="41"/>
    </row>
    <row r="454" spans="1:21" x14ac:dyDescent="0.25">
      <c r="B454" s="26" t="str">
        <f t="shared" ref="B454:Q457" si="44">IFERROR(VLOOKUP($B$453,$4:$126,MATCH($S454&amp;"/"&amp;B$348,$2:$2,0),FALSE),"")</f>
        <v/>
      </c>
      <c r="C454" s="26" t="str">
        <f t="shared" si="44"/>
        <v/>
      </c>
      <c r="D454" s="26" t="str">
        <f t="shared" si="44"/>
        <v/>
      </c>
      <c r="E454" s="26" t="str">
        <f t="shared" si="44"/>
        <v/>
      </c>
      <c r="F454" s="26" t="str">
        <f t="shared" si="44"/>
        <v/>
      </c>
      <c r="G454" s="26" t="str">
        <f t="shared" si="44"/>
        <v/>
      </c>
      <c r="H454" s="26" t="str">
        <f t="shared" si="44"/>
        <v/>
      </c>
      <c r="I454" s="26" t="str">
        <f t="shared" si="44"/>
        <v/>
      </c>
      <c r="J454" s="26" t="str">
        <f t="shared" si="44"/>
        <v/>
      </c>
      <c r="K454" s="26">
        <f t="shared" si="44"/>
        <v>5812675</v>
      </c>
      <c r="L454" s="26">
        <f t="shared" si="44"/>
        <v>6066627</v>
      </c>
      <c r="M454" s="26">
        <f t="shared" si="44"/>
        <v>5996176</v>
      </c>
      <c r="N454" s="26">
        <f t="shared" si="44"/>
        <v>6370653</v>
      </c>
      <c r="O454" s="26">
        <f t="shared" si="44"/>
        <v>6402411</v>
      </c>
      <c r="P454" s="27">
        <f t="shared" si="44"/>
        <v>6285764</v>
      </c>
      <c r="Q454" s="42">
        <f t="shared" si="44"/>
        <v>6396790</v>
      </c>
      <c r="R454" s="24"/>
      <c r="S454" s="29" t="s">
        <v>208</v>
      </c>
      <c r="T454" s="29"/>
    </row>
    <row r="455" spans="1:21" x14ac:dyDescent="0.25">
      <c r="B455" s="26" t="str">
        <f t="shared" si="44"/>
        <v/>
      </c>
      <c r="C455" s="26" t="str">
        <f t="shared" si="44"/>
        <v/>
      </c>
      <c r="D455" s="26" t="str">
        <f t="shared" si="44"/>
        <v/>
      </c>
      <c r="E455" s="26" t="str">
        <f t="shared" si="44"/>
        <v/>
      </c>
      <c r="F455" s="26" t="str">
        <f t="shared" si="44"/>
        <v/>
      </c>
      <c r="G455" s="26" t="str">
        <f t="shared" si="44"/>
        <v/>
      </c>
      <c r="H455" s="26" t="str">
        <f t="shared" si="44"/>
        <v/>
      </c>
      <c r="I455" s="26" t="str">
        <f t="shared" si="44"/>
        <v/>
      </c>
      <c r="J455" s="26" t="str">
        <f t="shared" si="44"/>
        <v/>
      </c>
      <c r="K455" s="26">
        <f t="shared" si="44"/>
        <v>5903072</v>
      </c>
      <c r="L455" s="26">
        <f t="shared" si="44"/>
        <v>5842998</v>
      </c>
      <c r="M455" s="26">
        <f t="shared" si="44"/>
        <v>6064648</v>
      </c>
      <c r="N455" s="26">
        <f t="shared" si="44"/>
        <v>6073980</v>
      </c>
      <c r="O455" s="26">
        <f t="shared" si="44"/>
        <v>5920094</v>
      </c>
      <c r="P455" s="27">
        <f t="shared" si="44"/>
        <v>5791336</v>
      </c>
      <c r="Q455" s="26">
        <f t="shared" si="44"/>
        <v>5880757</v>
      </c>
      <c r="R455" s="24"/>
      <c r="S455" s="29" t="s">
        <v>209</v>
      </c>
      <c r="T455" s="29"/>
    </row>
    <row r="456" spans="1:21" x14ac:dyDescent="0.25">
      <c r="B456" s="26" t="str">
        <f t="shared" si="44"/>
        <v/>
      </c>
      <c r="C456" s="26" t="str">
        <f t="shared" si="44"/>
        <v/>
      </c>
      <c r="D456" s="26" t="str">
        <f t="shared" si="44"/>
        <v/>
      </c>
      <c r="E456" s="26" t="str">
        <f t="shared" si="44"/>
        <v/>
      </c>
      <c r="F456" s="26" t="str">
        <f t="shared" si="44"/>
        <v/>
      </c>
      <c r="G456" s="26" t="str">
        <f t="shared" si="44"/>
        <v/>
      </c>
      <c r="H456" s="26" t="str">
        <f t="shared" si="44"/>
        <v/>
      </c>
      <c r="I456" s="26" t="str">
        <f t="shared" si="44"/>
        <v/>
      </c>
      <c r="J456" s="26" t="str">
        <f t="shared" si="44"/>
        <v/>
      </c>
      <c r="K456" s="26">
        <f t="shared" si="44"/>
        <v>5964410</v>
      </c>
      <c r="L456" s="26">
        <f t="shared" si="44"/>
        <v>5862772</v>
      </c>
      <c r="M456" s="26">
        <f t="shared" si="44"/>
        <v>6135957</v>
      </c>
      <c r="N456" s="26">
        <f t="shared" si="44"/>
        <v>6194620</v>
      </c>
      <c r="O456" s="26">
        <f t="shared" si="44"/>
        <v>6060097</v>
      </c>
      <c r="P456" s="27">
        <f t="shared" si="44"/>
        <v>5991034</v>
      </c>
      <c r="Q456" s="26" t="str">
        <f t="shared" si="44"/>
        <v/>
      </c>
      <c r="R456" s="24"/>
      <c r="S456" s="29" t="s">
        <v>210</v>
      </c>
      <c r="T456" s="29"/>
    </row>
    <row r="457" spans="1:21" x14ac:dyDescent="0.25">
      <c r="B457" s="26" t="str">
        <f t="shared" si="44"/>
        <v/>
      </c>
      <c r="C457" s="26" t="str">
        <f t="shared" si="44"/>
        <v/>
      </c>
      <c r="D457" s="26" t="str">
        <f t="shared" si="44"/>
        <v/>
      </c>
      <c r="E457" s="26" t="str">
        <f t="shared" si="44"/>
        <v/>
      </c>
      <c r="F457" s="26" t="str">
        <f t="shared" si="44"/>
        <v/>
      </c>
      <c r="G457" s="26" t="str">
        <f t="shared" si="44"/>
        <v/>
      </c>
      <c r="H457" s="26" t="str">
        <f t="shared" si="44"/>
        <v/>
      </c>
      <c r="I457" s="26" t="str">
        <f t="shared" si="44"/>
        <v/>
      </c>
      <c r="J457" s="26" t="str">
        <f t="shared" si="44"/>
        <v/>
      </c>
      <c r="K457" s="26">
        <f t="shared" si="44"/>
        <v>6056174.4000000004</v>
      </c>
      <c r="L457" s="26">
        <f t="shared" si="44"/>
        <v>5885484.6399999997</v>
      </c>
      <c r="M457" s="26">
        <f t="shared" si="44"/>
        <v>6220357.5899999999</v>
      </c>
      <c r="N457" s="26">
        <f>IFERROR(VLOOKUP($B$453,$4:$126,MATCH($S457&amp;"/"&amp;N$348,$2:$2,0),FALSE),IFERROR(VLOOKUP($B$453,$4:$126,MATCH($S456&amp;"/"&amp;N$348,$2:$2,0),FALSE),IFERROR(VLOOKUP($B$453,$4:$126,MATCH($S455&amp;"/"&amp;N$348,$2:$2,0),FALSE),IFERROR(VLOOKUP($B$453,$4:$126,MATCH($S454&amp;"/"&amp;N$348,$2:$2,0),FALSE),""))))</f>
        <v>6278675.75</v>
      </c>
      <c r="O457" s="26">
        <f>IFERROR(VLOOKUP($B$453,$4:$126,MATCH($S457&amp;"/"&amp;O$348,$2:$2,0),FALSE),IFERROR(VLOOKUP($B$453,$4:$126,MATCH($S456&amp;"/"&amp;O$348,$2:$2,0),FALSE),IFERROR(VLOOKUP($B$453,$4:$126,MATCH($S455&amp;"/"&amp;O$348,$2:$2,0),FALSE),IFERROR(VLOOKUP($B$453,$4:$126,MATCH($S454&amp;"/"&amp;O$348,$2:$2,0),FALSE),""))))</f>
        <v>6190973.9199999999</v>
      </c>
      <c r="P457" s="27">
        <f>IFERROR(VLOOKUP($B$453,$4:$126,MATCH($S457&amp;"/"&amp;P$348,$2:$2,0),FALSE),IFERROR(VLOOKUP($B$453,$4:$126,MATCH($S456&amp;"/"&amp;P$348,$2:$2,0),FALSE),IFERROR(VLOOKUP($B$453,$4:$126,MATCH($S455&amp;"/"&amp;P$348,$2:$2,0),FALSE),IFERROR(VLOOKUP($B$453,$4:$126,MATCH($S454&amp;"/"&amp;P$348,$2:$2,0),FALSE),""))))</f>
        <v>6170019.8700000001</v>
      </c>
      <c r="Q457" s="43">
        <f>IFERROR(VLOOKUP($B$453,$4:$126,MATCH($S457&amp;"/"&amp;Q$348,$2:$2,0),FALSE),IFERROR(VLOOKUP($B$453,$4:$126,MATCH($S456&amp;"/"&amp;Q$348,$2:$2,0),FALSE),IFERROR(VLOOKUP($B$453,$4:$126,MATCH($S455&amp;"/"&amp;Q$348,$2:$2,0),FALSE),IFERROR(VLOOKUP($B$453,$4:$126,MATCH($S454&amp;"/"&amp;Q$348,$2:$2,0),FALSE),""))))</f>
        <v>5880757</v>
      </c>
      <c r="R457" s="24"/>
      <c r="S457" s="29" t="s">
        <v>211</v>
      </c>
      <c r="T457" s="29"/>
    </row>
    <row r="458" spans="1:21" x14ac:dyDescent="0.25">
      <c r="A458" s="34"/>
      <c r="B458" s="30" t="e">
        <f t="shared" ref="B458:M458" si="45">+B457/B$402</f>
        <v>#VALUE!</v>
      </c>
      <c r="C458" s="30" t="e">
        <f t="shared" si="45"/>
        <v>#VALUE!</v>
      </c>
      <c r="D458" s="30" t="e">
        <f t="shared" si="45"/>
        <v>#VALUE!</v>
      </c>
      <c r="E458" s="30" t="e">
        <f t="shared" si="45"/>
        <v>#VALUE!</v>
      </c>
      <c r="F458" s="30" t="e">
        <f t="shared" si="45"/>
        <v>#VALUE!</v>
      </c>
      <c r="G458" s="30" t="e">
        <f t="shared" si="45"/>
        <v>#VALUE!</v>
      </c>
      <c r="H458" s="30" t="e">
        <f t="shared" si="45"/>
        <v>#VALUE!</v>
      </c>
      <c r="I458" s="30" t="e">
        <f t="shared" si="45"/>
        <v>#VALUE!</v>
      </c>
      <c r="J458" s="30" t="e">
        <f t="shared" si="45"/>
        <v>#VALUE!</v>
      </c>
      <c r="K458" s="30">
        <f t="shared" si="45"/>
        <v>0.70205917962400077</v>
      </c>
      <c r="L458" s="30">
        <f t="shared" si="45"/>
        <v>0.71978061298714446</v>
      </c>
      <c r="M458" s="30">
        <f t="shared" si="45"/>
        <v>0.80921080579687532</v>
      </c>
      <c r="N458" s="30">
        <f>+N457/N$402</f>
        <v>0.847948227266069</v>
      </c>
      <c r="O458" s="30">
        <f>+O457/O$402</f>
        <v>0.87119884989671981</v>
      </c>
      <c r="P458" s="31">
        <f>+P457/P$402</f>
        <v>0.83539940050659356</v>
      </c>
      <c r="Q458" s="32">
        <f>+Q457/Q$402</f>
        <v>0.80264360591723327</v>
      </c>
      <c r="R458" s="24"/>
      <c r="S458" s="33" t="s">
        <v>212</v>
      </c>
      <c r="T458" s="33"/>
    </row>
    <row r="459" spans="1:21" x14ac:dyDescent="0.25">
      <c r="B459" s="308" t="s">
        <v>216</v>
      </c>
      <c r="C459" s="309"/>
      <c r="D459" s="309"/>
      <c r="E459" s="309"/>
      <c r="F459" s="309"/>
      <c r="G459" s="309"/>
      <c r="H459" s="309"/>
      <c r="I459" s="309"/>
      <c r="J459" s="309"/>
      <c r="K459" s="309"/>
      <c r="L459" s="309"/>
      <c r="M459" s="309"/>
      <c r="N459" s="309"/>
      <c r="O459" s="309"/>
      <c r="P459" s="309"/>
      <c r="Q459" s="44"/>
      <c r="R459" s="24"/>
      <c r="S459" s="45"/>
      <c r="T459" s="45"/>
    </row>
    <row r="460" spans="1:21" x14ac:dyDescent="0.25">
      <c r="B460" s="308" t="s">
        <v>126</v>
      </c>
      <c r="C460" s="309"/>
      <c r="D460" s="309"/>
      <c r="E460" s="309"/>
      <c r="F460" s="309"/>
      <c r="G460" s="309"/>
      <c r="H460" s="309"/>
      <c r="I460" s="309"/>
      <c r="J460" s="309"/>
      <c r="K460" s="309"/>
      <c r="L460" s="309"/>
      <c r="M460" s="309"/>
      <c r="N460" s="309"/>
      <c r="O460" s="309"/>
      <c r="P460" s="309"/>
      <c r="Q460" s="44"/>
      <c r="R460" s="24"/>
      <c r="S460" s="29"/>
      <c r="T460" s="29"/>
    </row>
    <row r="461" spans="1:21" x14ac:dyDescent="0.25">
      <c r="B461" s="25" t="str">
        <f t="shared" ref="B461:Q464" si="46">IFERROR(VLOOKUP($B$460,$130:$216,MATCH($S461&amp;"/"&amp;B$348,$128:$128,0),FALSE),"")</f>
        <v/>
      </c>
      <c r="C461" s="25" t="str">
        <f t="shared" si="46"/>
        <v/>
      </c>
      <c r="D461" s="25" t="str">
        <f t="shared" si="46"/>
        <v/>
      </c>
      <c r="E461" s="25" t="str">
        <f t="shared" si="46"/>
        <v/>
      </c>
      <c r="F461" s="25" t="str">
        <f t="shared" si="46"/>
        <v/>
      </c>
      <c r="G461" s="25" t="str">
        <f t="shared" si="46"/>
        <v/>
      </c>
      <c r="H461" s="25" t="str">
        <f t="shared" si="46"/>
        <v/>
      </c>
      <c r="I461" s="25" t="str">
        <f t="shared" si="46"/>
        <v/>
      </c>
      <c r="J461" s="25" t="str">
        <f t="shared" si="46"/>
        <v/>
      </c>
      <c r="K461" s="25">
        <f t="shared" si="46"/>
        <v>1488115</v>
      </c>
      <c r="L461" s="25">
        <f t="shared" si="46"/>
        <v>1321547</v>
      </c>
      <c r="M461" s="25">
        <f t="shared" si="46"/>
        <v>1319363</v>
      </c>
      <c r="N461" s="25">
        <f t="shared" si="46"/>
        <v>1285404</v>
      </c>
      <c r="O461" s="25">
        <f t="shared" si="46"/>
        <v>1287782</v>
      </c>
      <c r="P461" s="46">
        <f t="shared" si="46"/>
        <v>1442349</v>
      </c>
      <c r="Q461" s="47">
        <f t="shared" si="46"/>
        <v>1832533</v>
      </c>
      <c r="R461" s="48"/>
      <c r="S461" s="29" t="s">
        <v>208</v>
      </c>
      <c r="T461" s="29"/>
      <c r="U461" s="49"/>
    </row>
    <row r="462" spans="1:21" x14ac:dyDescent="0.25">
      <c r="B462" s="25" t="str">
        <f t="shared" si="46"/>
        <v/>
      </c>
      <c r="C462" s="25" t="str">
        <f t="shared" si="46"/>
        <v/>
      </c>
      <c r="D462" s="25" t="str">
        <f t="shared" si="46"/>
        <v/>
      </c>
      <c r="E462" s="25" t="str">
        <f t="shared" si="46"/>
        <v/>
      </c>
      <c r="F462" s="25" t="str">
        <f t="shared" si="46"/>
        <v/>
      </c>
      <c r="G462" s="25" t="str">
        <f t="shared" si="46"/>
        <v/>
      </c>
      <c r="H462" s="25" t="str">
        <f t="shared" si="46"/>
        <v/>
      </c>
      <c r="I462" s="25" t="str">
        <f t="shared" si="46"/>
        <v/>
      </c>
      <c r="J462" s="25" t="str">
        <f t="shared" si="46"/>
        <v/>
      </c>
      <c r="K462" s="25">
        <f t="shared" si="46"/>
        <v>1438920</v>
      </c>
      <c r="L462" s="25">
        <f t="shared" si="46"/>
        <v>1332996</v>
      </c>
      <c r="M462" s="25">
        <f t="shared" si="46"/>
        <v>1645087</v>
      </c>
      <c r="N462" s="25">
        <f t="shared" si="46"/>
        <v>1370028</v>
      </c>
      <c r="O462" s="25">
        <f t="shared" si="46"/>
        <v>1492708</v>
      </c>
      <c r="P462" s="46">
        <f t="shared" si="46"/>
        <v>1616456</v>
      </c>
      <c r="Q462" s="25">
        <f t="shared" si="46"/>
        <v>2029718</v>
      </c>
      <c r="R462" s="48"/>
      <c r="S462" s="29" t="s">
        <v>209</v>
      </c>
      <c r="T462" s="29"/>
    </row>
    <row r="463" spans="1:21" x14ac:dyDescent="0.25">
      <c r="B463" s="25" t="str">
        <f t="shared" si="46"/>
        <v/>
      </c>
      <c r="C463" s="25" t="str">
        <f t="shared" si="46"/>
        <v/>
      </c>
      <c r="D463" s="25" t="str">
        <f t="shared" si="46"/>
        <v/>
      </c>
      <c r="E463" s="25" t="str">
        <f t="shared" si="46"/>
        <v/>
      </c>
      <c r="F463" s="25" t="str">
        <f t="shared" si="46"/>
        <v/>
      </c>
      <c r="G463" s="25" t="str">
        <f t="shared" si="46"/>
        <v/>
      </c>
      <c r="H463" s="25" t="str">
        <f t="shared" si="46"/>
        <v/>
      </c>
      <c r="I463" s="25" t="str">
        <f t="shared" si="46"/>
        <v/>
      </c>
      <c r="J463" s="25" t="str">
        <f t="shared" si="46"/>
        <v/>
      </c>
      <c r="K463" s="25">
        <f t="shared" si="46"/>
        <v>1455903</v>
      </c>
      <c r="L463" s="25">
        <f t="shared" si="46"/>
        <v>1237156</v>
      </c>
      <c r="M463" s="25">
        <f t="shared" si="46"/>
        <v>1135360</v>
      </c>
      <c r="N463" s="25">
        <f t="shared" si="46"/>
        <v>1222123</v>
      </c>
      <c r="O463" s="25">
        <f t="shared" si="46"/>
        <v>1158892</v>
      </c>
      <c r="P463" s="46">
        <f t="shared" si="46"/>
        <v>1664216</v>
      </c>
      <c r="Q463" s="25" t="str">
        <f t="shared" si="46"/>
        <v/>
      </c>
      <c r="R463" s="48"/>
      <c r="S463" s="29" t="s">
        <v>210</v>
      </c>
      <c r="T463" s="29"/>
    </row>
    <row r="464" spans="1:21" x14ac:dyDescent="0.25">
      <c r="B464" s="50" t="str">
        <f t="shared" si="46"/>
        <v/>
      </c>
      <c r="C464" s="50" t="str">
        <f t="shared" si="46"/>
        <v/>
      </c>
      <c r="D464" s="50" t="str">
        <f t="shared" si="46"/>
        <v/>
      </c>
      <c r="E464" s="50" t="str">
        <f t="shared" si="46"/>
        <v/>
      </c>
      <c r="F464" s="50" t="str">
        <f t="shared" si="46"/>
        <v/>
      </c>
      <c r="G464" s="50" t="str">
        <f t="shared" si="46"/>
        <v/>
      </c>
      <c r="H464" s="50" t="str">
        <f t="shared" si="46"/>
        <v/>
      </c>
      <c r="I464" s="50" t="str">
        <f t="shared" si="46"/>
        <v/>
      </c>
      <c r="J464" s="50" t="str">
        <f t="shared" si="46"/>
        <v/>
      </c>
      <c r="K464" s="50">
        <f t="shared" si="46"/>
        <v>1304572.93</v>
      </c>
      <c r="L464" s="50">
        <f t="shared" si="46"/>
        <v>1312289.43</v>
      </c>
      <c r="M464" s="50">
        <f t="shared" si="46"/>
        <v>1234404.19</v>
      </c>
      <c r="N464" s="50">
        <f t="shared" si="46"/>
        <v>1221740.6200000001</v>
      </c>
      <c r="O464" s="50">
        <f t="shared" si="46"/>
        <v>1288875.6299999999</v>
      </c>
      <c r="P464" s="51">
        <f t="shared" si="46"/>
        <v>1617341.88</v>
      </c>
      <c r="Q464" s="50" t="str">
        <f t="shared" si="46"/>
        <v/>
      </c>
      <c r="R464" s="48"/>
      <c r="S464" s="29" t="s">
        <v>217</v>
      </c>
      <c r="T464" s="29"/>
    </row>
    <row r="465" spans="2:25" x14ac:dyDescent="0.25">
      <c r="B465" s="47">
        <f>SUM(B461:B464)</f>
        <v>0</v>
      </c>
      <c r="C465" s="47">
        <f t="shared" ref="C465:M465" si="47">SUM(C461:C464)</f>
        <v>0</v>
      </c>
      <c r="D465" s="47">
        <f t="shared" si="47"/>
        <v>0</v>
      </c>
      <c r="E465" s="47">
        <f t="shared" si="47"/>
        <v>0</v>
      </c>
      <c r="F465" s="47">
        <f t="shared" si="47"/>
        <v>0</v>
      </c>
      <c r="G465" s="47">
        <f t="shared" si="47"/>
        <v>0</v>
      </c>
      <c r="H465" s="47">
        <f t="shared" si="47"/>
        <v>0</v>
      </c>
      <c r="I465" s="47">
        <f t="shared" si="47"/>
        <v>0</v>
      </c>
      <c r="J465" s="47">
        <f t="shared" si="47"/>
        <v>0</v>
      </c>
      <c r="K465" s="47">
        <f t="shared" si="47"/>
        <v>5687510.9299999997</v>
      </c>
      <c r="L465" s="47">
        <f t="shared" si="47"/>
        <v>5203988.43</v>
      </c>
      <c r="M465" s="47">
        <f t="shared" si="47"/>
        <v>5334214.1899999995</v>
      </c>
      <c r="N465" s="47">
        <f>IF(N462="",N461*4,IF(N463="",(N462+N461)*2,IF(N464="",((N463+N462+N461)/3)*4,SUM(N461:N464))))</f>
        <v>5099295.62</v>
      </c>
      <c r="O465" s="47">
        <f>IF(O462="",O461*4,IF(O463="",(O462+O461)*2,IF(O464="",((O463+O462+O461)/3)*4,SUM(O461:O464))))</f>
        <v>5228257.63</v>
      </c>
      <c r="P465" s="52">
        <f>IF(P462="",P461*4,IF(P463="",(P462+P461)*2,IF(P464="",((P463+P462+P461)/3)*4,SUM(P461:P464))))</f>
        <v>6340362.8799999999</v>
      </c>
      <c r="Q465" s="53">
        <f>IF(Q462="",Q461*4,IF(Q463="",(Q462+Q461)*2,IF(Q464="",((Q463+Q462+Q461)/3)*4,SUM(Q461:Q464))))</f>
        <v>7724502</v>
      </c>
      <c r="R465" s="24"/>
      <c r="S465" s="54" t="s">
        <v>211</v>
      </c>
      <c r="T465" s="54"/>
    </row>
    <row r="466" spans="2:25" s="36" customFormat="1" x14ac:dyDescent="0.25">
      <c r="B466" s="31"/>
      <c r="C466" s="55" t="e">
        <f t="shared" ref="C466:M466" si="48">C465/B465-1</f>
        <v>#DIV/0!</v>
      </c>
      <c r="D466" s="55" t="e">
        <f t="shared" si="48"/>
        <v>#DIV/0!</v>
      </c>
      <c r="E466" s="55" t="e">
        <f t="shared" si="48"/>
        <v>#DIV/0!</v>
      </c>
      <c r="F466" s="55" t="e">
        <f t="shared" si="48"/>
        <v>#DIV/0!</v>
      </c>
      <c r="G466" s="55" t="e">
        <f t="shared" si="48"/>
        <v>#DIV/0!</v>
      </c>
      <c r="H466" s="55" t="e">
        <f t="shared" si="48"/>
        <v>#DIV/0!</v>
      </c>
      <c r="I466" s="55" t="e">
        <f t="shared" si="48"/>
        <v>#DIV/0!</v>
      </c>
      <c r="J466" s="55" t="e">
        <f t="shared" si="48"/>
        <v>#DIV/0!</v>
      </c>
      <c r="K466" s="55" t="e">
        <f t="shared" si="48"/>
        <v>#DIV/0!</v>
      </c>
      <c r="L466" s="55">
        <f t="shared" si="48"/>
        <v>-8.5014781677087647E-2</v>
      </c>
      <c r="M466" s="55">
        <f t="shared" si="48"/>
        <v>2.502422166222984E-2</v>
      </c>
      <c r="N466" s="30">
        <f>N465/M465-1</f>
        <v>-4.4039958207977237E-2</v>
      </c>
      <c r="O466" s="30">
        <f>O465/M465-1</f>
        <v>-1.9863574319650579E-2</v>
      </c>
      <c r="P466" s="31">
        <f>P465/N465-1</f>
        <v>0.24338013570588002</v>
      </c>
      <c r="Q466" s="32">
        <f>Q465/O465-1</f>
        <v>0.47745244145514687</v>
      </c>
      <c r="R466" s="48"/>
      <c r="S466" s="40" t="s">
        <v>218</v>
      </c>
      <c r="T466" s="40"/>
    </row>
    <row r="467" spans="2:25" x14ac:dyDescent="0.25">
      <c r="B467" s="321" t="s">
        <v>129</v>
      </c>
      <c r="C467" s="322"/>
      <c r="D467" s="322"/>
      <c r="E467" s="322"/>
      <c r="F467" s="322"/>
      <c r="G467" s="322"/>
      <c r="H467" s="322"/>
      <c r="I467" s="322"/>
      <c r="J467" s="322"/>
      <c r="K467" s="322"/>
      <c r="L467" s="322"/>
      <c r="M467" s="322"/>
      <c r="N467" s="322"/>
      <c r="O467" s="322"/>
      <c r="P467" s="322"/>
      <c r="Q467" s="44"/>
      <c r="R467" s="24"/>
      <c r="S467" s="29"/>
      <c r="T467" s="29"/>
    </row>
    <row r="468" spans="2:25" x14ac:dyDescent="0.25">
      <c r="B468" s="25" t="str">
        <f t="shared" ref="B468:Q471" si="49">IFERROR(VLOOKUP($B$467,$130:$216,MATCH($S468&amp;"/"&amp;B$348,$128:$128,0),FALSE),"")</f>
        <v/>
      </c>
      <c r="C468" s="25" t="str">
        <f t="shared" si="49"/>
        <v/>
      </c>
      <c r="D468" s="25" t="str">
        <f t="shared" si="49"/>
        <v/>
      </c>
      <c r="E468" s="25" t="str">
        <f t="shared" si="49"/>
        <v/>
      </c>
      <c r="F468" s="25" t="str">
        <f t="shared" si="49"/>
        <v/>
      </c>
      <c r="G468" s="25" t="str">
        <f t="shared" si="49"/>
        <v/>
      </c>
      <c r="H468" s="25" t="str">
        <f t="shared" si="49"/>
        <v/>
      </c>
      <c r="I468" s="25" t="str">
        <f t="shared" si="49"/>
        <v/>
      </c>
      <c r="J468" s="25" t="str">
        <f t="shared" si="49"/>
        <v/>
      </c>
      <c r="K468" s="73">
        <f t="shared" si="49"/>
        <v>3534</v>
      </c>
      <c r="L468" s="73">
        <f t="shared" si="49"/>
        <v>3855</v>
      </c>
      <c r="M468" s="73">
        <f t="shared" si="49"/>
        <v>3566</v>
      </c>
      <c r="N468" s="73">
        <f t="shared" si="49"/>
        <v>2625</v>
      </c>
      <c r="O468" s="73">
        <f t="shared" si="49"/>
        <v>1362</v>
      </c>
      <c r="P468" s="267">
        <f t="shared" si="49"/>
        <v>5484</v>
      </c>
      <c r="Q468" s="72">
        <f t="shared" si="49"/>
        <v>7972</v>
      </c>
      <c r="R468" s="24"/>
      <c r="S468" s="29" t="s">
        <v>208</v>
      </c>
      <c r="T468" s="29"/>
    </row>
    <row r="469" spans="2:25" x14ac:dyDescent="0.25">
      <c r="B469" s="25" t="str">
        <f t="shared" si="49"/>
        <v/>
      </c>
      <c r="C469" s="25" t="str">
        <f t="shared" si="49"/>
        <v/>
      </c>
      <c r="D469" s="25" t="str">
        <f t="shared" si="49"/>
        <v/>
      </c>
      <c r="E469" s="25" t="str">
        <f t="shared" si="49"/>
        <v/>
      </c>
      <c r="F469" s="25" t="str">
        <f t="shared" si="49"/>
        <v/>
      </c>
      <c r="G469" s="25" t="str">
        <f t="shared" si="49"/>
        <v/>
      </c>
      <c r="H469" s="25" t="str">
        <f t="shared" si="49"/>
        <v/>
      </c>
      <c r="I469" s="25" t="str">
        <f t="shared" si="49"/>
        <v/>
      </c>
      <c r="J469" s="25" t="str">
        <f t="shared" si="49"/>
        <v/>
      </c>
      <c r="K469" s="73">
        <f t="shared" si="49"/>
        <v>8419</v>
      </c>
      <c r="L469" s="73">
        <f t="shared" si="49"/>
        <v>2195</v>
      </c>
      <c r="M469" s="73">
        <f t="shared" si="49"/>
        <v>2895</v>
      </c>
      <c r="N469" s="73">
        <f t="shared" si="49"/>
        <v>3894</v>
      </c>
      <c r="O469" s="73">
        <f t="shared" si="49"/>
        <v>2726</v>
      </c>
      <c r="P469" s="267">
        <f t="shared" si="49"/>
        <v>3709</v>
      </c>
      <c r="Q469" s="73">
        <f t="shared" si="49"/>
        <v>10533</v>
      </c>
      <c r="R469" s="24"/>
      <c r="S469" s="29" t="s">
        <v>209</v>
      </c>
      <c r="T469" s="29"/>
    </row>
    <row r="470" spans="2:25" x14ac:dyDescent="0.25">
      <c r="B470" s="25" t="str">
        <f t="shared" si="49"/>
        <v/>
      </c>
      <c r="C470" s="25" t="str">
        <f t="shared" si="49"/>
        <v/>
      </c>
      <c r="D470" s="25" t="str">
        <f t="shared" si="49"/>
        <v/>
      </c>
      <c r="E470" s="25" t="str">
        <f t="shared" si="49"/>
        <v/>
      </c>
      <c r="F470" s="25" t="str">
        <f t="shared" si="49"/>
        <v/>
      </c>
      <c r="G470" s="25" t="str">
        <f t="shared" si="49"/>
        <v/>
      </c>
      <c r="H470" s="25" t="str">
        <f t="shared" si="49"/>
        <v/>
      </c>
      <c r="I470" s="25" t="str">
        <f t="shared" si="49"/>
        <v/>
      </c>
      <c r="J470" s="25" t="str">
        <f t="shared" si="49"/>
        <v/>
      </c>
      <c r="K470" s="73">
        <f t="shared" si="49"/>
        <v>2319</v>
      </c>
      <c r="L470" s="73">
        <f t="shared" si="49"/>
        <v>3318</v>
      </c>
      <c r="M470" s="73">
        <f t="shared" si="49"/>
        <v>2697</v>
      </c>
      <c r="N470" s="73">
        <f t="shared" si="49"/>
        <v>1142</v>
      </c>
      <c r="O470" s="73">
        <f t="shared" si="49"/>
        <v>2431</v>
      </c>
      <c r="P470" s="267">
        <f t="shared" si="49"/>
        <v>11578</v>
      </c>
      <c r="Q470" s="73" t="str">
        <f t="shared" si="49"/>
        <v/>
      </c>
      <c r="R470" s="24"/>
      <c r="S470" s="29" t="s">
        <v>210</v>
      </c>
      <c r="T470" s="29"/>
    </row>
    <row r="471" spans="2:25" x14ac:dyDescent="0.25">
      <c r="B471" s="50" t="str">
        <f t="shared" si="49"/>
        <v/>
      </c>
      <c r="C471" s="50" t="str">
        <f t="shared" si="49"/>
        <v/>
      </c>
      <c r="D471" s="50" t="str">
        <f t="shared" si="49"/>
        <v/>
      </c>
      <c r="E471" s="50" t="str">
        <f t="shared" si="49"/>
        <v/>
      </c>
      <c r="F471" s="50" t="str">
        <f t="shared" si="49"/>
        <v/>
      </c>
      <c r="G471" s="50" t="str">
        <f t="shared" si="49"/>
        <v/>
      </c>
      <c r="H471" s="50" t="str">
        <f t="shared" si="49"/>
        <v/>
      </c>
      <c r="I471" s="50" t="str">
        <f t="shared" si="49"/>
        <v/>
      </c>
      <c r="J471" s="50" t="str">
        <f t="shared" si="49"/>
        <v/>
      </c>
      <c r="K471" s="74">
        <f t="shared" si="49"/>
        <v>16315.56</v>
      </c>
      <c r="L471" s="74">
        <f t="shared" si="49"/>
        <v>2103.87</v>
      </c>
      <c r="M471" s="74">
        <f t="shared" si="49"/>
        <v>3768.64</v>
      </c>
      <c r="N471" s="74">
        <f t="shared" si="49"/>
        <v>755.6</v>
      </c>
      <c r="O471" s="74">
        <f t="shared" si="49"/>
        <v>15827.4</v>
      </c>
      <c r="P471" s="268">
        <f t="shared" si="49"/>
        <v>-2462.48</v>
      </c>
      <c r="Q471" s="74" t="str">
        <f t="shared" si="49"/>
        <v/>
      </c>
      <c r="R471" s="24"/>
      <c r="S471" s="29" t="s">
        <v>217</v>
      </c>
      <c r="T471" s="29"/>
    </row>
    <row r="472" spans="2:25" x14ac:dyDescent="0.25">
      <c r="B472" s="25">
        <f>SUM(B468:B471)</f>
        <v>0</v>
      </c>
      <c r="C472" s="56">
        <f t="shared" ref="C472:M472" si="50">SUM(C468:C471)</f>
        <v>0</v>
      </c>
      <c r="D472" s="56">
        <f t="shared" si="50"/>
        <v>0</v>
      </c>
      <c r="E472" s="56">
        <f t="shared" si="50"/>
        <v>0</v>
      </c>
      <c r="F472" s="56">
        <f t="shared" si="50"/>
        <v>0</v>
      </c>
      <c r="G472" s="56">
        <f t="shared" si="50"/>
        <v>0</v>
      </c>
      <c r="H472" s="56">
        <f t="shared" si="50"/>
        <v>0</v>
      </c>
      <c r="I472" s="56">
        <f t="shared" si="50"/>
        <v>0</v>
      </c>
      <c r="J472" s="56">
        <f t="shared" si="50"/>
        <v>0</v>
      </c>
      <c r="K472" s="292">
        <f t="shared" si="50"/>
        <v>30587.559999999998</v>
      </c>
      <c r="L472" s="292">
        <f t="shared" si="50"/>
        <v>11471.869999999999</v>
      </c>
      <c r="M472" s="292">
        <f t="shared" si="50"/>
        <v>12926.64</v>
      </c>
      <c r="N472" s="292">
        <f>IF(N469="",N468*4,IF(N470="",(N469+N468)*2,IF(N471="",((N470+N469+N468)/3)*4,SUM(N468:N471))))</f>
        <v>8416.6</v>
      </c>
      <c r="O472" s="292">
        <f>IF(O469="",O468*4,IF(O470="",(O469+O468)*2,IF(O471="",((O470+O469+O468)/3)*4,SUM(O468:O471))))</f>
        <v>22346.400000000001</v>
      </c>
      <c r="P472" s="293">
        <f>IF(P469="",P468*4,IF(P470="",(P469+P468)*2,IF(P471="",((P470+P469+P468)/3)*4,SUM(P468:P471))))</f>
        <v>18308.52</v>
      </c>
      <c r="Q472" s="294">
        <f>IF(Q469="",Q468*4,IF(Q470="",(Q469+Q468)*2,IF(Q471="",((Q470+Q469+Q468)/3)*4,SUM(Q468:Q471))))</f>
        <v>37010</v>
      </c>
      <c r="R472" s="24"/>
      <c r="S472" s="54" t="s">
        <v>211</v>
      </c>
      <c r="T472" s="54"/>
      <c r="V472" s="59"/>
      <c r="W472" s="59"/>
      <c r="X472" s="59"/>
      <c r="Y472" s="59"/>
    </row>
    <row r="473" spans="2:25" x14ac:dyDescent="0.25">
      <c r="B473" s="321" t="s">
        <v>128</v>
      </c>
      <c r="C473" s="322"/>
      <c r="D473" s="322"/>
      <c r="E473" s="322"/>
      <c r="F473" s="322"/>
      <c r="G473" s="322"/>
      <c r="H473" s="322"/>
      <c r="I473" s="322"/>
      <c r="J473" s="322"/>
      <c r="K473" s="322"/>
      <c r="L473" s="322"/>
      <c r="M473" s="322"/>
      <c r="N473" s="322"/>
      <c r="O473" s="322"/>
      <c r="P473" s="322"/>
      <c r="Q473" s="44"/>
      <c r="R473" s="24"/>
      <c r="S473" s="29"/>
      <c r="T473" s="29"/>
    </row>
    <row r="474" spans="2:25" x14ac:dyDescent="0.25">
      <c r="B474" s="25" t="str">
        <f t="shared" ref="B474:Q477" si="51">IFERROR(VLOOKUP($B$473,$130:$216,MATCH($S474&amp;"/"&amp;B$348,$128:$128,0),FALSE),"")</f>
        <v/>
      </c>
      <c r="C474" s="25" t="str">
        <f t="shared" si="51"/>
        <v/>
      </c>
      <c r="D474" s="25" t="str">
        <f t="shared" si="51"/>
        <v/>
      </c>
      <c r="E474" s="25" t="str">
        <f t="shared" si="51"/>
        <v/>
      </c>
      <c r="F474" s="25" t="str">
        <f t="shared" si="51"/>
        <v/>
      </c>
      <c r="G474" s="25" t="str">
        <f t="shared" si="51"/>
        <v/>
      </c>
      <c r="H474" s="25" t="str">
        <f t="shared" si="51"/>
        <v/>
      </c>
      <c r="I474" s="25" t="str">
        <f t="shared" si="51"/>
        <v/>
      </c>
      <c r="J474" s="25" t="str">
        <f t="shared" si="51"/>
        <v/>
      </c>
      <c r="K474" s="73">
        <f t="shared" si="51"/>
        <v>0</v>
      </c>
      <c r="L474" s="73">
        <f t="shared" si="51"/>
        <v>0</v>
      </c>
      <c r="M474" s="73">
        <f t="shared" si="51"/>
        <v>0</v>
      </c>
      <c r="N474" s="73">
        <f t="shared" si="51"/>
        <v>0</v>
      </c>
      <c r="O474" s="73">
        <f t="shared" si="51"/>
        <v>0</v>
      </c>
      <c r="P474" s="267">
        <f t="shared" si="51"/>
        <v>0</v>
      </c>
      <c r="Q474" s="72">
        <f t="shared" si="51"/>
        <v>776</v>
      </c>
      <c r="R474" s="24"/>
      <c r="S474" s="29" t="s">
        <v>208</v>
      </c>
      <c r="T474" s="29"/>
    </row>
    <row r="475" spans="2:25" x14ac:dyDescent="0.25">
      <c r="B475" s="25" t="str">
        <f t="shared" si="51"/>
        <v/>
      </c>
      <c r="C475" s="25" t="str">
        <f t="shared" si="51"/>
        <v/>
      </c>
      <c r="D475" s="25" t="str">
        <f t="shared" si="51"/>
        <v/>
      </c>
      <c r="E475" s="25" t="str">
        <f t="shared" si="51"/>
        <v/>
      </c>
      <c r="F475" s="25" t="str">
        <f t="shared" si="51"/>
        <v/>
      </c>
      <c r="G475" s="25" t="str">
        <f t="shared" si="51"/>
        <v/>
      </c>
      <c r="H475" s="25" t="str">
        <f t="shared" si="51"/>
        <v/>
      </c>
      <c r="I475" s="25" t="str">
        <f t="shared" si="51"/>
        <v/>
      </c>
      <c r="J475" s="25" t="str">
        <f t="shared" si="51"/>
        <v/>
      </c>
      <c r="K475" s="73">
        <f t="shared" si="51"/>
        <v>455</v>
      </c>
      <c r="L475" s="73">
        <f t="shared" si="51"/>
        <v>396</v>
      </c>
      <c r="M475" s="73">
        <f t="shared" si="51"/>
        <v>298</v>
      </c>
      <c r="N475" s="73">
        <f t="shared" si="51"/>
        <v>180</v>
      </c>
      <c r="O475" s="73">
        <f t="shared" si="51"/>
        <v>96</v>
      </c>
      <c r="P475" s="267">
        <f t="shared" si="51"/>
        <v>100</v>
      </c>
      <c r="Q475" s="73">
        <f t="shared" si="51"/>
        <v>1252</v>
      </c>
      <c r="R475" s="24"/>
      <c r="S475" s="29" t="s">
        <v>209</v>
      </c>
      <c r="T475" s="29"/>
    </row>
    <row r="476" spans="2:25" x14ac:dyDescent="0.25">
      <c r="B476" s="25" t="str">
        <f t="shared" si="51"/>
        <v/>
      </c>
      <c r="C476" s="25" t="str">
        <f t="shared" si="51"/>
        <v/>
      </c>
      <c r="D476" s="25" t="str">
        <f t="shared" si="51"/>
        <v/>
      </c>
      <c r="E476" s="25" t="str">
        <f t="shared" si="51"/>
        <v/>
      </c>
      <c r="F476" s="25" t="str">
        <f t="shared" si="51"/>
        <v/>
      </c>
      <c r="G476" s="25" t="str">
        <f t="shared" si="51"/>
        <v/>
      </c>
      <c r="H476" s="25" t="str">
        <f t="shared" si="51"/>
        <v/>
      </c>
      <c r="I476" s="25" t="str">
        <f t="shared" si="51"/>
        <v/>
      </c>
      <c r="J476" s="25" t="str">
        <f t="shared" si="51"/>
        <v/>
      </c>
      <c r="K476" s="73">
        <f t="shared" si="51"/>
        <v>1</v>
      </c>
      <c r="L476" s="73">
        <f t="shared" si="51"/>
        <v>0</v>
      </c>
      <c r="M476" s="73">
        <f t="shared" si="51"/>
        <v>0</v>
      </c>
      <c r="N476" s="73">
        <f t="shared" si="51"/>
        <v>0</v>
      </c>
      <c r="O476" s="73">
        <f t="shared" si="51"/>
        <v>0</v>
      </c>
      <c r="P476" s="267">
        <f t="shared" si="51"/>
        <v>176</v>
      </c>
      <c r="Q476" s="73" t="str">
        <f t="shared" si="51"/>
        <v/>
      </c>
      <c r="R476" s="24"/>
      <c r="S476" s="29" t="s">
        <v>210</v>
      </c>
      <c r="T476" s="29"/>
    </row>
    <row r="477" spans="2:25" x14ac:dyDescent="0.25">
      <c r="B477" s="50" t="str">
        <f t="shared" si="51"/>
        <v/>
      </c>
      <c r="C477" s="50" t="str">
        <f t="shared" si="51"/>
        <v/>
      </c>
      <c r="D477" s="50" t="str">
        <f t="shared" si="51"/>
        <v/>
      </c>
      <c r="E477" s="50" t="str">
        <f t="shared" si="51"/>
        <v/>
      </c>
      <c r="F477" s="50" t="str">
        <f t="shared" si="51"/>
        <v/>
      </c>
      <c r="G477" s="50" t="str">
        <f t="shared" si="51"/>
        <v/>
      </c>
      <c r="H477" s="50" t="str">
        <f t="shared" si="51"/>
        <v/>
      </c>
      <c r="I477" s="50" t="str">
        <f t="shared" si="51"/>
        <v/>
      </c>
      <c r="J477" s="50" t="str">
        <f t="shared" si="51"/>
        <v/>
      </c>
      <c r="K477" s="74">
        <f t="shared" si="51"/>
        <v>471.21</v>
      </c>
      <c r="L477" s="74">
        <f t="shared" si="51"/>
        <v>363.31</v>
      </c>
      <c r="M477" s="74">
        <f t="shared" si="51"/>
        <v>274.20999999999998</v>
      </c>
      <c r="N477" s="74">
        <f t="shared" si="51"/>
        <v>71.180000000000007</v>
      </c>
      <c r="O477" s="74">
        <f t="shared" si="51"/>
        <v>65.25</v>
      </c>
      <c r="P477" s="268">
        <f t="shared" si="51"/>
        <v>653.41999999999996</v>
      </c>
      <c r="Q477" s="74" t="str">
        <f t="shared" si="51"/>
        <v/>
      </c>
      <c r="R477" s="24"/>
      <c r="S477" s="29" t="s">
        <v>217</v>
      </c>
      <c r="T477" s="29"/>
    </row>
    <row r="478" spans="2:25" x14ac:dyDescent="0.25">
      <c r="B478" s="25">
        <f>SUM(B474:B477)</f>
        <v>0</v>
      </c>
      <c r="C478" s="56">
        <f t="shared" ref="C478:M478" si="52">SUM(C474:C477)</f>
        <v>0</v>
      </c>
      <c r="D478" s="56">
        <f t="shared" si="52"/>
        <v>0</v>
      </c>
      <c r="E478" s="56">
        <f t="shared" si="52"/>
        <v>0</v>
      </c>
      <c r="F478" s="56">
        <f t="shared" si="52"/>
        <v>0</v>
      </c>
      <c r="G478" s="56">
        <f t="shared" si="52"/>
        <v>0</v>
      </c>
      <c r="H478" s="56">
        <f t="shared" si="52"/>
        <v>0</v>
      </c>
      <c r="I478" s="56">
        <f t="shared" si="52"/>
        <v>0</v>
      </c>
      <c r="J478" s="56">
        <f t="shared" si="52"/>
        <v>0</v>
      </c>
      <c r="K478" s="292">
        <f t="shared" si="52"/>
        <v>927.21</v>
      </c>
      <c r="L478" s="292">
        <f t="shared" si="52"/>
        <v>759.31</v>
      </c>
      <c r="M478" s="292">
        <f t="shared" si="52"/>
        <v>572.21</v>
      </c>
      <c r="N478" s="292">
        <f>IF(N475="",N474*4,IF(N476="",(N475+N474)*2,IF(N477="",((N476+N475+N474)/3)*4,SUM(N474:N477))))</f>
        <v>251.18</v>
      </c>
      <c r="O478" s="292">
        <f>IF(O475="",O474*4,IF(O476="",(O475+O474)*2,IF(O477="",((O476+O475+O474)/3)*4,SUM(O474:O477))))</f>
        <v>161.25</v>
      </c>
      <c r="P478" s="293">
        <f>IF(P475="",P474*4,IF(P476="",(P475+P474)*2,IF(P477="",((P476+P475+P474)/3)*4,SUM(P474:P477))))</f>
        <v>929.42</v>
      </c>
      <c r="Q478" s="294">
        <f>IF(Q475="",Q474*4,IF(Q476="",(Q475+Q474)*2,IF(Q477="",((Q476+Q475+Q474)/3)*4,SUM(Q474:Q477))))</f>
        <v>4056</v>
      </c>
      <c r="R478" s="304"/>
      <c r="S478" s="54" t="s">
        <v>211</v>
      </c>
      <c r="T478" s="54"/>
    </row>
    <row r="479" spans="2:25" x14ac:dyDescent="0.25">
      <c r="B479" s="321" t="s">
        <v>219</v>
      </c>
      <c r="C479" s="322"/>
      <c r="D479" s="322"/>
      <c r="E479" s="322"/>
      <c r="F479" s="322"/>
      <c r="G479" s="322"/>
      <c r="H479" s="322"/>
      <c r="I479" s="322"/>
      <c r="J479" s="322"/>
      <c r="K479" s="322"/>
      <c r="L479" s="322"/>
      <c r="M479" s="322"/>
      <c r="N479" s="322"/>
      <c r="O479" s="322"/>
      <c r="P479" s="322"/>
      <c r="Q479" s="44"/>
      <c r="R479" s="24"/>
      <c r="S479" s="29"/>
      <c r="T479" s="29"/>
    </row>
    <row r="480" spans="2:25" x14ac:dyDescent="0.25">
      <c r="B480" s="25" t="str">
        <f t="shared" ref="B480:Q483" si="53">IFERROR(VLOOKUP($B$479,$130:$216,MATCH($S480&amp;"/"&amp;B$348,$128:$128,0),FALSE),"")</f>
        <v/>
      </c>
      <c r="C480" s="25" t="str">
        <f t="shared" si="53"/>
        <v/>
      </c>
      <c r="D480" s="25" t="str">
        <f t="shared" si="53"/>
        <v/>
      </c>
      <c r="E480" s="25" t="str">
        <f t="shared" si="53"/>
        <v/>
      </c>
      <c r="F480" s="25" t="str">
        <f t="shared" si="53"/>
        <v/>
      </c>
      <c r="G480" s="25" t="str">
        <f t="shared" si="53"/>
        <v/>
      </c>
      <c r="H480" s="25" t="str">
        <f t="shared" si="53"/>
        <v/>
      </c>
      <c r="I480" s="25" t="str">
        <f t="shared" si="53"/>
        <v/>
      </c>
      <c r="J480" s="25" t="str">
        <f t="shared" si="53"/>
        <v/>
      </c>
      <c r="K480" s="25">
        <f t="shared" si="53"/>
        <v>-43815</v>
      </c>
      <c r="L480" s="25">
        <f t="shared" si="53"/>
        <v>-31310</v>
      </c>
      <c r="M480" s="25">
        <f t="shared" si="53"/>
        <v>-6408</v>
      </c>
      <c r="N480" s="25">
        <f t="shared" si="53"/>
        <v>8384</v>
      </c>
      <c r="O480" s="25">
        <f t="shared" si="53"/>
        <v>13599</v>
      </c>
      <c r="P480" s="46">
        <f t="shared" si="53"/>
        <v>29958</v>
      </c>
      <c r="Q480" s="47">
        <f t="shared" si="53"/>
        <v>9488</v>
      </c>
      <c r="R480" s="24"/>
      <c r="S480" s="29" t="s">
        <v>208</v>
      </c>
      <c r="T480" s="29"/>
    </row>
    <row r="481" spans="2:20" x14ac:dyDescent="0.25">
      <c r="B481" s="25" t="str">
        <f t="shared" si="53"/>
        <v/>
      </c>
      <c r="C481" s="25" t="str">
        <f t="shared" si="53"/>
        <v/>
      </c>
      <c r="D481" s="25" t="str">
        <f t="shared" si="53"/>
        <v/>
      </c>
      <c r="E481" s="25" t="str">
        <f t="shared" si="53"/>
        <v/>
      </c>
      <c r="F481" s="25" t="str">
        <f t="shared" si="53"/>
        <v/>
      </c>
      <c r="G481" s="25" t="str">
        <f t="shared" si="53"/>
        <v/>
      </c>
      <c r="H481" s="25" t="str">
        <f t="shared" si="53"/>
        <v/>
      </c>
      <c r="I481" s="25" t="str">
        <f t="shared" si="53"/>
        <v/>
      </c>
      <c r="J481" s="25" t="str">
        <f t="shared" si="53"/>
        <v/>
      </c>
      <c r="K481" s="25">
        <f t="shared" si="53"/>
        <v>-39437</v>
      </c>
      <c r="L481" s="25">
        <f t="shared" si="53"/>
        <v>-55486</v>
      </c>
      <c r="M481" s="25">
        <f t="shared" si="53"/>
        <v>-4847</v>
      </c>
      <c r="N481" s="25">
        <f t="shared" si="53"/>
        <v>1398</v>
      </c>
      <c r="O481" s="25">
        <f t="shared" si="53"/>
        <v>8600</v>
      </c>
      <c r="P481" s="46">
        <f t="shared" si="53"/>
        <v>14636</v>
      </c>
      <c r="Q481" s="25">
        <f t="shared" si="53"/>
        <v>986</v>
      </c>
      <c r="R481" s="24"/>
      <c r="S481" s="29" t="s">
        <v>209</v>
      </c>
      <c r="T481" s="29"/>
    </row>
    <row r="482" spans="2:20" x14ac:dyDescent="0.25">
      <c r="B482" s="25" t="str">
        <f t="shared" si="53"/>
        <v/>
      </c>
      <c r="C482" s="25" t="str">
        <f t="shared" si="53"/>
        <v/>
      </c>
      <c r="D482" s="25" t="str">
        <f t="shared" si="53"/>
        <v/>
      </c>
      <c r="E482" s="25" t="str">
        <f t="shared" si="53"/>
        <v/>
      </c>
      <c r="F482" s="25" t="str">
        <f t="shared" si="53"/>
        <v/>
      </c>
      <c r="G482" s="25" t="str">
        <f t="shared" si="53"/>
        <v/>
      </c>
      <c r="H482" s="25" t="str">
        <f t="shared" si="53"/>
        <v/>
      </c>
      <c r="I482" s="25" t="str">
        <f t="shared" si="53"/>
        <v/>
      </c>
      <c r="J482" s="25" t="str">
        <f t="shared" si="53"/>
        <v/>
      </c>
      <c r="K482" s="25">
        <f t="shared" si="53"/>
        <v>-18151</v>
      </c>
      <c r="L482" s="25">
        <f t="shared" si="53"/>
        <v>-11575</v>
      </c>
      <c r="M482" s="25">
        <f t="shared" si="53"/>
        <v>1249</v>
      </c>
      <c r="N482" s="25">
        <f t="shared" si="53"/>
        <v>7850</v>
      </c>
      <c r="O482" s="25">
        <f t="shared" si="53"/>
        <v>8896</v>
      </c>
      <c r="P482" s="46">
        <f t="shared" si="53"/>
        <v>21036</v>
      </c>
      <c r="Q482" s="25" t="str">
        <f t="shared" si="53"/>
        <v/>
      </c>
      <c r="R482" s="24"/>
      <c r="S482" s="29" t="s">
        <v>210</v>
      </c>
      <c r="T482" s="29"/>
    </row>
    <row r="483" spans="2:20" x14ac:dyDescent="0.25">
      <c r="B483" s="50" t="str">
        <f t="shared" si="53"/>
        <v/>
      </c>
      <c r="C483" s="50" t="str">
        <f t="shared" si="53"/>
        <v/>
      </c>
      <c r="D483" s="50" t="str">
        <f t="shared" si="53"/>
        <v/>
      </c>
      <c r="E483" s="50" t="str">
        <f t="shared" si="53"/>
        <v/>
      </c>
      <c r="F483" s="50" t="str">
        <f t="shared" si="53"/>
        <v/>
      </c>
      <c r="G483" s="50" t="str">
        <f t="shared" si="53"/>
        <v/>
      </c>
      <c r="H483" s="50" t="str">
        <f t="shared" si="53"/>
        <v/>
      </c>
      <c r="I483" s="50" t="str">
        <f t="shared" si="53"/>
        <v/>
      </c>
      <c r="J483" s="50" t="str">
        <f t="shared" si="53"/>
        <v/>
      </c>
      <c r="K483" s="50">
        <f t="shared" si="53"/>
        <v>-42940.82</v>
      </c>
      <c r="L483" s="50">
        <f t="shared" si="53"/>
        <v>-11584.61</v>
      </c>
      <c r="M483" s="50">
        <f t="shared" si="53"/>
        <v>-19767.37</v>
      </c>
      <c r="N483" s="50">
        <f t="shared" si="53"/>
        <v>10321.030000000001</v>
      </c>
      <c r="O483" s="50">
        <f t="shared" si="53"/>
        <v>27855.759999999998</v>
      </c>
      <c r="P483" s="51">
        <f t="shared" si="53"/>
        <v>16615.3</v>
      </c>
      <c r="Q483" s="50" t="str">
        <f t="shared" si="53"/>
        <v/>
      </c>
      <c r="R483" s="24"/>
      <c r="S483" s="29" t="s">
        <v>217</v>
      </c>
      <c r="T483" s="29"/>
    </row>
    <row r="484" spans="2:20" x14ac:dyDescent="0.25">
      <c r="B484" s="56" t="e">
        <f t="shared" ref="B484:M484" si="54">IF(B481="",B480*4,IF(B482="",(B481+B480)*2,IF(B483="",((B482+B481+B480)/3)*4,SUM(B480:B483))))</f>
        <v>#VALUE!</v>
      </c>
      <c r="C484" s="56" t="e">
        <f t="shared" si="54"/>
        <v>#VALUE!</v>
      </c>
      <c r="D484" s="56" t="e">
        <f t="shared" si="54"/>
        <v>#VALUE!</v>
      </c>
      <c r="E484" s="56" t="e">
        <f t="shared" si="54"/>
        <v>#VALUE!</v>
      </c>
      <c r="F484" s="56" t="e">
        <f t="shared" si="54"/>
        <v>#VALUE!</v>
      </c>
      <c r="G484" s="56" t="e">
        <f t="shared" si="54"/>
        <v>#VALUE!</v>
      </c>
      <c r="H484" s="56" t="e">
        <f t="shared" si="54"/>
        <v>#VALUE!</v>
      </c>
      <c r="I484" s="56" t="e">
        <f t="shared" si="54"/>
        <v>#VALUE!</v>
      </c>
      <c r="J484" s="56" t="e">
        <f t="shared" si="54"/>
        <v>#VALUE!</v>
      </c>
      <c r="K484" s="56">
        <f t="shared" si="54"/>
        <v>-144343.82</v>
      </c>
      <c r="L484" s="56">
        <f t="shared" si="54"/>
        <v>-109955.61</v>
      </c>
      <c r="M484" s="56">
        <f t="shared" si="54"/>
        <v>-29773.37</v>
      </c>
      <c r="N484" s="56">
        <f>IF(N481="",N480*4,IF(N482="",(N481+N480)*2,IF(N483="",((N482+N481+N480)/3)*4,SUM(N480:N483))))</f>
        <v>27953.03</v>
      </c>
      <c r="O484" s="56">
        <f>IF(O481="",O480*4,IF(O482="",(O481+O480)*2,IF(O483="",((O482+O481+O480)/3)*4,SUM(O480:O483))))</f>
        <v>58950.759999999995</v>
      </c>
      <c r="P484" s="57">
        <f>IF(P481="",P480*4,IF(P482="",(P481+P480)*2,IF(P483="",((P482+P481+P480)/3)*4,SUM(P480:P483))))</f>
        <v>82245.3</v>
      </c>
      <c r="Q484" s="58">
        <f>IF(Q481="",Q480*4,IF(Q482="",(Q481+Q480)*2,IF(Q483="",((Q482+Q481+Q480)/3)*4,SUM(Q480:Q483))))</f>
        <v>20948</v>
      </c>
      <c r="R484" s="24"/>
      <c r="S484" s="54" t="s">
        <v>211</v>
      </c>
      <c r="T484" s="54"/>
    </row>
    <row r="485" spans="2:20" x14ac:dyDescent="0.25">
      <c r="B485" s="321" t="s">
        <v>220</v>
      </c>
      <c r="C485" s="322"/>
      <c r="D485" s="322"/>
      <c r="E485" s="322"/>
      <c r="F485" s="322"/>
      <c r="G485" s="322"/>
      <c r="H485" s="322"/>
      <c r="I485" s="322"/>
      <c r="J485" s="322"/>
      <c r="K485" s="322"/>
      <c r="L485" s="322"/>
      <c r="M485" s="322"/>
      <c r="N485" s="322"/>
      <c r="O485" s="322"/>
      <c r="P485" s="322"/>
      <c r="Q485" s="44"/>
      <c r="R485" s="24"/>
      <c r="S485" s="29"/>
      <c r="T485" s="29"/>
    </row>
    <row r="486" spans="2:20" x14ac:dyDescent="0.25">
      <c r="B486" s="25" t="str">
        <f t="shared" ref="B486:Q489" si="55">IFERROR(VLOOKUP($B$485,$130:$216,MATCH($S486&amp;"/"&amp;B$348,$128:$128,0),FALSE),"")</f>
        <v/>
      </c>
      <c r="C486" s="25" t="str">
        <f t="shared" si="55"/>
        <v/>
      </c>
      <c r="D486" s="25" t="str">
        <f t="shared" si="55"/>
        <v/>
      </c>
      <c r="E486" s="25" t="str">
        <f t="shared" si="55"/>
        <v/>
      </c>
      <c r="F486" s="25" t="str">
        <f t="shared" si="55"/>
        <v/>
      </c>
      <c r="G486" s="25" t="str">
        <f t="shared" si="55"/>
        <v/>
      </c>
      <c r="H486" s="25" t="str">
        <f t="shared" si="55"/>
        <v/>
      </c>
      <c r="I486" s="25" t="str">
        <f t="shared" si="55"/>
        <v/>
      </c>
      <c r="J486" s="25" t="str">
        <f t="shared" si="55"/>
        <v/>
      </c>
      <c r="K486" s="25">
        <f t="shared" si="55"/>
        <v>0</v>
      </c>
      <c r="L486" s="25">
        <f t="shared" si="55"/>
        <v>0</v>
      </c>
      <c r="M486" s="25">
        <f t="shared" si="55"/>
        <v>0</v>
      </c>
      <c r="N486" s="25">
        <f t="shared" si="55"/>
        <v>0</v>
      </c>
      <c r="O486" s="25">
        <f t="shared" si="55"/>
        <v>0</v>
      </c>
      <c r="P486" s="46">
        <f t="shared" si="55"/>
        <v>0</v>
      </c>
      <c r="Q486" s="47">
        <f t="shared" si="55"/>
        <v>0</v>
      </c>
      <c r="R486" s="24"/>
      <c r="S486" s="29" t="s">
        <v>208</v>
      </c>
      <c r="T486" s="29"/>
    </row>
    <row r="487" spans="2:20" x14ac:dyDescent="0.25">
      <c r="B487" s="25" t="str">
        <f t="shared" si="55"/>
        <v/>
      </c>
      <c r="C487" s="25" t="str">
        <f t="shared" si="55"/>
        <v/>
      </c>
      <c r="D487" s="25" t="str">
        <f t="shared" si="55"/>
        <v/>
      </c>
      <c r="E487" s="25" t="str">
        <f t="shared" si="55"/>
        <v/>
      </c>
      <c r="F487" s="25" t="str">
        <f t="shared" si="55"/>
        <v/>
      </c>
      <c r="G487" s="25" t="str">
        <f t="shared" si="55"/>
        <v/>
      </c>
      <c r="H487" s="25" t="str">
        <f t="shared" si="55"/>
        <v/>
      </c>
      <c r="I487" s="25" t="str">
        <f t="shared" si="55"/>
        <v/>
      </c>
      <c r="J487" s="25" t="str">
        <f t="shared" si="55"/>
        <v/>
      </c>
      <c r="K487" s="25">
        <f t="shared" si="55"/>
        <v>20528</v>
      </c>
      <c r="L487" s="25">
        <f t="shared" si="55"/>
        <v>0</v>
      </c>
      <c r="M487" s="25">
        <f t="shared" si="55"/>
        <v>0</v>
      </c>
      <c r="N487" s="25">
        <f t="shared" si="55"/>
        <v>0</v>
      </c>
      <c r="O487" s="25">
        <f t="shared" si="55"/>
        <v>0</v>
      </c>
      <c r="P487" s="46">
        <f t="shared" si="55"/>
        <v>0</v>
      </c>
      <c r="Q487" s="25">
        <f t="shared" si="55"/>
        <v>0</v>
      </c>
      <c r="R487" s="24"/>
      <c r="S487" s="29" t="s">
        <v>209</v>
      </c>
      <c r="T487" s="29"/>
    </row>
    <row r="488" spans="2:20" x14ac:dyDescent="0.25">
      <c r="B488" s="25" t="str">
        <f t="shared" si="55"/>
        <v/>
      </c>
      <c r="C488" s="25" t="str">
        <f t="shared" si="55"/>
        <v/>
      </c>
      <c r="D488" s="25" t="str">
        <f t="shared" si="55"/>
        <v/>
      </c>
      <c r="E488" s="25" t="str">
        <f t="shared" si="55"/>
        <v/>
      </c>
      <c r="F488" s="25" t="str">
        <f t="shared" si="55"/>
        <v/>
      </c>
      <c r="G488" s="25" t="str">
        <f t="shared" si="55"/>
        <v/>
      </c>
      <c r="H488" s="25" t="str">
        <f t="shared" si="55"/>
        <v/>
      </c>
      <c r="I488" s="25" t="str">
        <f t="shared" si="55"/>
        <v/>
      </c>
      <c r="J488" s="25" t="str">
        <f t="shared" si="55"/>
        <v/>
      </c>
      <c r="K488" s="25">
        <f t="shared" si="55"/>
        <v>0</v>
      </c>
      <c r="L488" s="25">
        <f t="shared" si="55"/>
        <v>0</v>
      </c>
      <c r="M488" s="25">
        <f t="shared" si="55"/>
        <v>0</v>
      </c>
      <c r="N488" s="25">
        <f t="shared" si="55"/>
        <v>0</v>
      </c>
      <c r="O488" s="25">
        <f t="shared" si="55"/>
        <v>0</v>
      </c>
      <c r="P488" s="46">
        <f t="shared" si="55"/>
        <v>0</v>
      </c>
      <c r="Q488" s="25" t="str">
        <f t="shared" si="55"/>
        <v/>
      </c>
      <c r="R488" s="24"/>
      <c r="S488" s="29" t="s">
        <v>210</v>
      </c>
      <c r="T488" s="29"/>
    </row>
    <row r="489" spans="2:20" x14ac:dyDescent="0.25">
      <c r="B489" s="50" t="str">
        <f t="shared" si="55"/>
        <v/>
      </c>
      <c r="C489" s="50" t="str">
        <f t="shared" si="55"/>
        <v/>
      </c>
      <c r="D489" s="50" t="str">
        <f t="shared" si="55"/>
        <v/>
      </c>
      <c r="E489" s="50" t="str">
        <f t="shared" si="55"/>
        <v/>
      </c>
      <c r="F489" s="50" t="str">
        <f t="shared" si="55"/>
        <v/>
      </c>
      <c r="G489" s="50" t="str">
        <f t="shared" si="55"/>
        <v/>
      </c>
      <c r="H489" s="50" t="str">
        <f t="shared" si="55"/>
        <v/>
      </c>
      <c r="I489" s="50" t="str">
        <f t="shared" si="55"/>
        <v/>
      </c>
      <c r="J489" s="50" t="str">
        <f t="shared" si="55"/>
        <v/>
      </c>
      <c r="K489" s="50">
        <f t="shared" si="55"/>
        <v>0</v>
      </c>
      <c r="L489" s="50">
        <f t="shared" si="55"/>
        <v>0</v>
      </c>
      <c r="M489" s="50">
        <f t="shared" si="55"/>
        <v>0</v>
      </c>
      <c r="N489" s="50">
        <f t="shared" si="55"/>
        <v>0</v>
      </c>
      <c r="O489" s="50">
        <f t="shared" si="55"/>
        <v>0</v>
      </c>
      <c r="P489" s="51">
        <f t="shared" si="55"/>
        <v>0</v>
      </c>
      <c r="Q489" s="50" t="str">
        <f t="shared" si="55"/>
        <v/>
      </c>
      <c r="R489" s="24"/>
      <c r="S489" s="29" t="s">
        <v>217</v>
      </c>
      <c r="T489" s="29"/>
    </row>
    <row r="490" spans="2:20" x14ac:dyDescent="0.25">
      <c r="B490" s="57" t="e">
        <f t="shared" ref="B490:O490" si="56">IF(B487="",B486*4,IF(B488="",(B487+B486)*2,IF(B489="",((B488+B487+B486)/3)*4,SUM(B486:B489))))</f>
        <v>#VALUE!</v>
      </c>
      <c r="C490" s="57" t="e">
        <f t="shared" si="56"/>
        <v>#VALUE!</v>
      </c>
      <c r="D490" s="57" t="e">
        <f t="shared" si="56"/>
        <v>#VALUE!</v>
      </c>
      <c r="E490" s="57" t="e">
        <f t="shared" si="56"/>
        <v>#VALUE!</v>
      </c>
      <c r="F490" s="57" t="e">
        <f t="shared" si="56"/>
        <v>#VALUE!</v>
      </c>
      <c r="G490" s="57" t="e">
        <f t="shared" si="56"/>
        <v>#VALUE!</v>
      </c>
      <c r="H490" s="57" t="e">
        <f t="shared" si="56"/>
        <v>#VALUE!</v>
      </c>
      <c r="I490" s="57" t="e">
        <f t="shared" si="56"/>
        <v>#VALUE!</v>
      </c>
      <c r="J490" s="57" t="e">
        <f t="shared" si="56"/>
        <v>#VALUE!</v>
      </c>
      <c r="K490" s="57">
        <f t="shared" si="56"/>
        <v>20528</v>
      </c>
      <c r="L490" s="57">
        <f t="shared" si="56"/>
        <v>0</v>
      </c>
      <c r="M490" s="57">
        <f t="shared" si="56"/>
        <v>0</v>
      </c>
      <c r="N490" s="57">
        <f t="shared" si="56"/>
        <v>0</v>
      </c>
      <c r="O490" s="57">
        <f t="shared" si="56"/>
        <v>0</v>
      </c>
      <c r="P490" s="57">
        <f>IF(P487="",P486*4,IF(P488="",(P487+P486)*2,IF(P489="",((P488+P487+P486)/3)*4,SUM(P486:P489))))</f>
        <v>0</v>
      </c>
      <c r="Q490" s="58">
        <f>IF(Q487="",Q486*4,IF(Q488="",(Q487+Q486)*2,IF(Q489="",((Q488+Q487+Q486)/3)*4,SUM(Q486:Q489))))</f>
        <v>0</v>
      </c>
      <c r="R490" s="24"/>
      <c r="S490" s="54" t="s">
        <v>211</v>
      </c>
      <c r="T490" s="54"/>
    </row>
    <row r="491" spans="2:20" s="60" customFormat="1" x14ac:dyDescent="0.25">
      <c r="B491" s="321" t="s">
        <v>130</v>
      </c>
      <c r="C491" s="322"/>
      <c r="D491" s="322"/>
      <c r="E491" s="322"/>
      <c r="F491" s="322"/>
      <c r="G491" s="322"/>
      <c r="H491" s="322"/>
      <c r="I491" s="322"/>
      <c r="J491" s="322"/>
      <c r="K491" s="322"/>
      <c r="L491" s="322"/>
      <c r="M491" s="322"/>
      <c r="N491" s="322"/>
      <c r="O491" s="322"/>
      <c r="P491" s="322"/>
      <c r="Q491" s="44"/>
      <c r="R491" s="24"/>
      <c r="S491" s="29"/>
      <c r="T491" s="29"/>
    </row>
    <row r="492" spans="2:20" s="60" customFormat="1" x14ac:dyDescent="0.25">
      <c r="B492" s="25" t="str">
        <f t="shared" ref="B492:Q495" si="57">IFERROR(VLOOKUP($B$491,$130:$216,MATCH($S492&amp;"/"&amp;B$348,$128:$128,0),FALSE),"")</f>
        <v/>
      </c>
      <c r="C492" s="25" t="str">
        <f t="shared" si="57"/>
        <v/>
      </c>
      <c r="D492" s="25" t="str">
        <f t="shared" si="57"/>
        <v/>
      </c>
      <c r="E492" s="25" t="str">
        <f t="shared" si="57"/>
        <v/>
      </c>
      <c r="F492" s="25" t="str">
        <f t="shared" si="57"/>
        <v/>
      </c>
      <c r="G492" s="25" t="str">
        <f t="shared" si="57"/>
        <v/>
      </c>
      <c r="H492" s="25" t="str">
        <f t="shared" si="57"/>
        <v/>
      </c>
      <c r="I492" s="25" t="str">
        <f t="shared" si="57"/>
        <v/>
      </c>
      <c r="J492" s="25" t="str">
        <f t="shared" si="57"/>
        <v/>
      </c>
      <c r="K492" s="25">
        <f t="shared" si="57"/>
        <v>1491649</v>
      </c>
      <c r="L492" s="25">
        <f t="shared" si="57"/>
        <v>1325402</v>
      </c>
      <c r="M492" s="25">
        <f t="shared" si="57"/>
        <v>1322929</v>
      </c>
      <c r="N492" s="25">
        <f t="shared" si="57"/>
        <v>1288029</v>
      </c>
      <c r="O492" s="25">
        <f t="shared" si="57"/>
        <v>1289144</v>
      </c>
      <c r="P492" s="46">
        <f t="shared" si="57"/>
        <v>1447833</v>
      </c>
      <c r="Q492" s="47">
        <f t="shared" si="57"/>
        <v>1841281</v>
      </c>
      <c r="R492" s="24"/>
      <c r="S492" s="29" t="s">
        <v>208</v>
      </c>
      <c r="T492" s="29"/>
    </row>
    <row r="493" spans="2:20" s="60" customFormat="1" x14ac:dyDescent="0.25">
      <c r="B493" s="25" t="str">
        <f t="shared" si="57"/>
        <v/>
      </c>
      <c r="C493" s="25" t="str">
        <f t="shared" si="57"/>
        <v/>
      </c>
      <c r="D493" s="25" t="str">
        <f t="shared" si="57"/>
        <v/>
      </c>
      <c r="E493" s="25" t="str">
        <f t="shared" si="57"/>
        <v/>
      </c>
      <c r="F493" s="25" t="str">
        <f t="shared" si="57"/>
        <v/>
      </c>
      <c r="G493" s="25" t="str">
        <f t="shared" si="57"/>
        <v/>
      </c>
      <c r="H493" s="25" t="str">
        <f t="shared" si="57"/>
        <v/>
      </c>
      <c r="I493" s="25" t="str">
        <f t="shared" si="57"/>
        <v/>
      </c>
      <c r="J493" s="25" t="str">
        <f t="shared" si="57"/>
        <v/>
      </c>
      <c r="K493" s="25">
        <f t="shared" si="57"/>
        <v>1447794</v>
      </c>
      <c r="L493" s="25">
        <f t="shared" si="57"/>
        <v>1335587</v>
      </c>
      <c r="M493" s="25">
        <f t="shared" si="57"/>
        <v>1648280</v>
      </c>
      <c r="N493" s="25">
        <f t="shared" si="57"/>
        <v>1374102</v>
      </c>
      <c r="O493" s="25">
        <f t="shared" si="57"/>
        <v>1495530</v>
      </c>
      <c r="P493" s="46">
        <f t="shared" si="57"/>
        <v>1620265</v>
      </c>
      <c r="Q493" s="25">
        <f t="shared" si="57"/>
        <v>2041503</v>
      </c>
      <c r="R493" s="24"/>
      <c r="S493" s="29" t="s">
        <v>209</v>
      </c>
      <c r="T493" s="29"/>
    </row>
    <row r="494" spans="2:20" s="60" customFormat="1" x14ac:dyDescent="0.25">
      <c r="B494" s="25" t="str">
        <f t="shared" si="57"/>
        <v/>
      </c>
      <c r="C494" s="25" t="str">
        <f t="shared" si="57"/>
        <v/>
      </c>
      <c r="D494" s="25" t="str">
        <f t="shared" si="57"/>
        <v/>
      </c>
      <c r="E494" s="25" t="str">
        <f t="shared" si="57"/>
        <v/>
      </c>
      <c r="F494" s="25" t="str">
        <f t="shared" si="57"/>
        <v/>
      </c>
      <c r="G494" s="25" t="str">
        <f t="shared" si="57"/>
        <v/>
      </c>
      <c r="H494" s="25" t="str">
        <f t="shared" si="57"/>
        <v/>
      </c>
      <c r="I494" s="25" t="str">
        <f t="shared" si="57"/>
        <v/>
      </c>
      <c r="J494" s="25" t="str">
        <f t="shared" si="57"/>
        <v/>
      </c>
      <c r="K494" s="25">
        <f t="shared" si="57"/>
        <v>1458223</v>
      </c>
      <c r="L494" s="25">
        <f t="shared" si="57"/>
        <v>1240474</v>
      </c>
      <c r="M494" s="25">
        <f t="shared" si="57"/>
        <v>1138057</v>
      </c>
      <c r="N494" s="25">
        <f t="shared" si="57"/>
        <v>1223265</v>
      </c>
      <c r="O494" s="25">
        <f t="shared" si="57"/>
        <v>1161323</v>
      </c>
      <c r="P494" s="46">
        <f t="shared" si="57"/>
        <v>1675970</v>
      </c>
      <c r="Q494" s="25" t="str">
        <f t="shared" si="57"/>
        <v/>
      </c>
      <c r="R494" s="24"/>
      <c r="S494" s="29" t="s">
        <v>210</v>
      </c>
      <c r="T494" s="29"/>
    </row>
    <row r="495" spans="2:20" s="60" customFormat="1" x14ac:dyDescent="0.25">
      <c r="B495" s="25" t="str">
        <f t="shared" si="57"/>
        <v/>
      </c>
      <c r="C495" s="25" t="str">
        <f t="shared" si="57"/>
        <v/>
      </c>
      <c r="D495" s="25" t="str">
        <f t="shared" si="57"/>
        <v/>
      </c>
      <c r="E495" s="25" t="str">
        <f t="shared" si="57"/>
        <v/>
      </c>
      <c r="F495" s="25" t="str">
        <f t="shared" si="57"/>
        <v/>
      </c>
      <c r="G495" s="25" t="str">
        <f t="shared" si="57"/>
        <v/>
      </c>
      <c r="H495" s="25" t="str">
        <f t="shared" si="57"/>
        <v/>
      </c>
      <c r="I495" s="25" t="str">
        <f t="shared" si="57"/>
        <v/>
      </c>
      <c r="J495" s="25" t="str">
        <f t="shared" si="57"/>
        <v/>
      </c>
      <c r="K495" s="25">
        <f t="shared" si="57"/>
        <v>1321359.7</v>
      </c>
      <c r="L495" s="25">
        <f t="shared" si="57"/>
        <v>1314756.6000000001</v>
      </c>
      <c r="M495" s="25">
        <f t="shared" si="57"/>
        <v>1238447.04</v>
      </c>
      <c r="N495" s="25">
        <f t="shared" si="57"/>
        <v>1222567.3899999999</v>
      </c>
      <c r="O495" s="25">
        <f t="shared" si="57"/>
        <v>1304768.27</v>
      </c>
      <c r="P495" s="46">
        <f t="shared" si="57"/>
        <v>1615532.81</v>
      </c>
      <c r="Q495" s="50" t="str">
        <f t="shared" si="57"/>
        <v/>
      </c>
      <c r="R495" s="24"/>
      <c r="S495" s="29" t="s">
        <v>217</v>
      </c>
      <c r="T495" s="29"/>
    </row>
    <row r="496" spans="2:20" s="60" customFormat="1" x14ac:dyDescent="0.25">
      <c r="B496" s="47">
        <f>SUM(B492:B495)</f>
        <v>0</v>
      </c>
      <c r="C496" s="47">
        <f t="shared" ref="C496:M496" si="58">SUM(C492:C495)</f>
        <v>0</v>
      </c>
      <c r="D496" s="47">
        <f t="shared" si="58"/>
        <v>0</v>
      </c>
      <c r="E496" s="47">
        <f t="shared" si="58"/>
        <v>0</v>
      </c>
      <c r="F496" s="47">
        <f t="shared" si="58"/>
        <v>0</v>
      </c>
      <c r="G496" s="47">
        <f t="shared" si="58"/>
        <v>0</v>
      </c>
      <c r="H496" s="47">
        <f t="shared" si="58"/>
        <v>0</v>
      </c>
      <c r="I496" s="47">
        <f t="shared" si="58"/>
        <v>0</v>
      </c>
      <c r="J496" s="47">
        <f t="shared" si="58"/>
        <v>0</v>
      </c>
      <c r="K496" s="47">
        <f t="shared" si="58"/>
        <v>5719025.7000000002</v>
      </c>
      <c r="L496" s="47">
        <f t="shared" si="58"/>
        <v>5216219.5999999996</v>
      </c>
      <c r="M496" s="47">
        <f t="shared" si="58"/>
        <v>5347713.04</v>
      </c>
      <c r="N496" s="47">
        <f>IF(N493="",N492*4,IF(N494="",(N493+N492)*2,IF(N495="",((N494+N493+N492)/3)*4,SUM(N492:N495))))</f>
        <v>5107963.3899999997</v>
      </c>
      <c r="O496" s="47">
        <f>IF(O493="",O492*4,IF(O494="",(O493+O492)*2,IF(O495="",((O494+O493+O492)/3)*4,SUM(O492:O495))))</f>
        <v>5250765.2699999996</v>
      </c>
      <c r="P496" s="52">
        <f>IF(P493="",P492*4,IF(P494="",(P493+P492)*2,IF(P495="",((P494+P493+P492)/3)*4,SUM(P492:P495))))</f>
        <v>6359600.8100000005</v>
      </c>
      <c r="Q496" s="53">
        <f>IF(Q493="",Q492*4,IF(Q494="",(Q493+Q492)*2,IF(Q495="",((Q494+Q493+Q492)/3)*4,SUM(Q492:Q495))))</f>
        <v>7765568</v>
      </c>
      <c r="R496" s="24"/>
      <c r="S496" s="54" t="s">
        <v>211</v>
      </c>
      <c r="T496" s="54"/>
    </row>
    <row r="497" spans="2:20" x14ac:dyDescent="0.25">
      <c r="B497" s="327" t="s">
        <v>221</v>
      </c>
      <c r="C497" s="328"/>
      <c r="D497" s="328"/>
      <c r="E497" s="328"/>
      <c r="F497" s="328"/>
      <c r="G497" s="328"/>
      <c r="H497" s="328"/>
      <c r="I497" s="328"/>
      <c r="J497" s="328"/>
      <c r="K497" s="328"/>
      <c r="L497" s="328"/>
      <c r="M497" s="328"/>
      <c r="N497" s="328"/>
      <c r="O497" s="328"/>
      <c r="P497" s="328"/>
      <c r="Q497" s="61"/>
      <c r="R497" s="24"/>
      <c r="S497" s="29"/>
      <c r="T497" s="29"/>
    </row>
    <row r="498" spans="2:20" x14ac:dyDescent="0.25">
      <c r="B498" s="306" t="s">
        <v>132</v>
      </c>
      <c r="C498" s="307"/>
      <c r="D498" s="307"/>
      <c r="E498" s="307"/>
      <c r="F498" s="307"/>
      <c r="G498" s="307"/>
      <c r="H498" s="307"/>
      <c r="I498" s="307"/>
      <c r="J498" s="307"/>
      <c r="K498" s="307"/>
      <c r="L498" s="307"/>
      <c r="M498" s="307"/>
      <c r="N498" s="307"/>
      <c r="O498" s="307"/>
      <c r="P498" s="307"/>
      <c r="Q498" s="35"/>
      <c r="R498" s="24"/>
      <c r="S498" s="29"/>
      <c r="T498" s="29"/>
    </row>
    <row r="499" spans="2:20" x14ac:dyDescent="0.25">
      <c r="B499" s="25" t="str">
        <f t="shared" ref="B499:Q502" si="59">IFERROR(VLOOKUP($B$498,$130:$216,MATCH($S499&amp;"/"&amp;B$348,$128:$128,0),FALSE),"")</f>
        <v/>
      </c>
      <c r="C499" s="25" t="str">
        <f t="shared" si="59"/>
        <v/>
      </c>
      <c r="D499" s="25" t="str">
        <f t="shared" si="59"/>
        <v/>
      </c>
      <c r="E499" s="25" t="str">
        <f t="shared" si="59"/>
        <v/>
      </c>
      <c r="F499" s="25" t="str">
        <f t="shared" si="59"/>
        <v/>
      </c>
      <c r="G499" s="25" t="str">
        <f t="shared" si="59"/>
        <v/>
      </c>
      <c r="H499" s="25" t="str">
        <f t="shared" si="59"/>
        <v/>
      </c>
      <c r="I499" s="25" t="str">
        <f t="shared" si="59"/>
        <v/>
      </c>
      <c r="J499" s="25" t="str">
        <f t="shared" si="59"/>
        <v/>
      </c>
      <c r="K499" s="25">
        <f t="shared" si="59"/>
        <v>1135127</v>
      </c>
      <c r="L499" s="25">
        <f t="shared" si="59"/>
        <v>1095892</v>
      </c>
      <c r="M499" s="25">
        <f t="shared" si="59"/>
        <v>1060453</v>
      </c>
      <c r="N499" s="25">
        <f t="shared" si="59"/>
        <v>1033055</v>
      </c>
      <c r="O499" s="25">
        <f t="shared" si="59"/>
        <v>1065565</v>
      </c>
      <c r="P499" s="46">
        <f t="shared" si="59"/>
        <v>1229962</v>
      </c>
      <c r="Q499" s="47">
        <f t="shared" si="59"/>
        <v>1452000</v>
      </c>
      <c r="R499" s="24"/>
      <c r="S499" s="29" t="s">
        <v>208</v>
      </c>
      <c r="T499" s="29"/>
    </row>
    <row r="500" spans="2:20" x14ac:dyDescent="0.25">
      <c r="B500" s="25" t="str">
        <f t="shared" si="59"/>
        <v/>
      </c>
      <c r="C500" s="25" t="str">
        <f t="shared" si="59"/>
        <v/>
      </c>
      <c r="D500" s="25" t="str">
        <f t="shared" si="59"/>
        <v/>
      </c>
      <c r="E500" s="25" t="str">
        <f t="shared" si="59"/>
        <v/>
      </c>
      <c r="F500" s="25" t="str">
        <f t="shared" si="59"/>
        <v/>
      </c>
      <c r="G500" s="25" t="str">
        <f t="shared" si="59"/>
        <v/>
      </c>
      <c r="H500" s="25" t="str">
        <f t="shared" si="59"/>
        <v/>
      </c>
      <c r="I500" s="25" t="str">
        <f t="shared" si="59"/>
        <v/>
      </c>
      <c r="J500" s="25" t="str">
        <f t="shared" si="59"/>
        <v/>
      </c>
      <c r="K500" s="25">
        <f t="shared" si="59"/>
        <v>1110018</v>
      </c>
      <c r="L500" s="25">
        <f t="shared" si="59"/>
        <v>1119279</v>
      </c>
      <c r="M500" s="25">
        <f t="shared" si="59"/>
        <v>1326761</v>
      </c>
      <c r="N500" s="25">
        <f t="shared" si="59"/>
        <v>1075930</v>
      </c>
      <c r="O500" s="25">
        <f t="shared" si="59"/>
        <v>1174809</v>
      </c>
      <c r="P500" s="46">
        <f t="shared" si="59"/>
        <v>1325320</v>
      </c>
      <c r="Q500" s="25">
        <f t="shared" si="59"/>
        <v>1563650</v>
      </c>
      <c r="R500" s="24"/>
      <c r="S500" s="29" t="s">
        <v>209</v>
      </c>
      <c r="T500" s="29"/>
    </row>
    <row r="501" spans="2:20" x14ac:dyDescent="0.25">
      <c r="B501" s="25" t="str">
        <f t="shared" si="59"/>
        <v/>
      </c>
      <c r="C501" s="25" t="str">
        <f t="shared" si="59"/>
        <v/>
      </c>
      <c r="D501" s="25" t="str">
        <f t="shared" si="59"/>
        <v/>
      </c>
      <c r="E501" s="25" t="str">
        <f t="shared" si="59"/>
        <v/>
      </c>
      <c r="F501" s="25" t="str">
        <f t="shared" si="59"/>
        <v/>
      </c>
      <c r="G501" s="25" t="str">
        <f t="shared" si="59"/>
        <v/>
      </c>
      <c r="H501" s="25" t="str">
        <f t="shared" si="59"/>
        <v/>
      </c>
      <c r="I501" s="25" t="str">
        <f t="shared" si="59"/>
        <v/>
      </c>
      <c r="J501" s="25" t="str">
        <f t="shared" si="59"/>
        <v/>
      </c>
      <c r="K501" s="25">
        <f t="shared" si="59"/>
        <v>1107592</v>
      </c>
      <c r="L501" s="25">
        <f t="shared" si="59"/>
        <v>1074348</v>
      </c>
      <c r="M501" s="25">
        <f t="shared" si="59"/>
        <v>931360</v>
      </c>
      <c r="N501" s="25">
        <f t="shared" si="59"/>
        <v>981008</v>
      </c>
      <c r="O501" s="25">
        <f t="shared" si="59"/>
        <v>925853</v>
      </c>
      <c r="P501" s="46">
        <f t="shared" si="59"/>
        <v>1338895</v>
      </c>
      <c r="Q501" s="25" t="str">
        <f t="shared" si="59"/>
        <v/>
      </c>
      <c r="R501" s="24"/>
      <c r="S501" s="29" t="s">
        <v>210</v>
      </c>
      <c r="T501" s="29"/>
    </row>
    <row r="502" spans="2:20" x14ac:dyDescent="0.25">
      <c r="B502" s="50" t="str">
        <f t="shared" si="59"/>
        <v/>
      </c>
      <c r="C502" s="50" t="str">
        <f t="shared" si="59"/>
        <v/>
      </c>
      <c r="D502" s="50" t="str">
        <f t="shared" si="59"/>
        <v/>
      </c>
      <c r="E502" s="50" t="str">
        <f t="shared" si="59"/>
        <v/>
      </c>
      <c r="F502" s="50" t="str">
        <f t="shared" si="59"/>
        <v/>
      </c>
      <c r="G502" s="50" t="str">
        <f t="shared" si="59"/>
        <v/>
      </c>
      <c r="H502" s="50" t="str">
        <f t="shared" si="59"/>
        <v/>
      </c>
      <c r="I502" s="50" t="str">
        <f t="shared" si="59"/>
        <v/>
      </c>
      <c r="J502" s="50" t="str">
        <f t="shared" si="59"/>
        <v/>
      </c>
      <c r="K502" s="50">
        <f t="shared" si="59"/>
        <v>981917.01</v>
      </c>
      <c r="L502" s="50">
        <f t="shared" si="59"/>
        <v>1141729.6599999999</v>
      </c>
      <c r="M502" s="50">
        <f t="shared" si="59"/>
        <v>1024381.07</v>
      </c>
      <c r="N502" s="50">
        <f t="shared" si="59"/>
        <v>1003611.1</v>
      </c>
      <c r="O502" s="50">
        <f t="shared" si="59"/>
        <v>1054652.69</v>
      </c>
      <c r="P502" s="51">
        <f t="shared" si="59"/>
        <v>1259613.47</v>
      </c>
      <c r="Q502" s="50" t="str">
        <f t="shared" si="59"/>
        <v/>
      </c>
      <c r="R502" s="24"/>
      <c r="S502" s="29" t="s">
        <v>217</v>
      </c>
      <c r="T502" s="29"/>
    </row>
    <row r="503" spans="2:20" x14ac:dyDescent="0.25">
      <c r="B503" s="50">
        <f>SUM(B499:B502)</f>
        <v>0</v>
      </c>
      <c r="C503" s="50">
        <f t="shared" ref="C503:M503" si="60">SUM(C499:C502)</f>
        <v>0</v>
      </c>
      <c r="D503" s="50">
        <f t="shared" si="60"/>
        <v>0</v>
      </c>
      <c r="E503" s="50">
        <f t="shared" si="60"/>
        <v>0</v>
      </c>
      <c r="F503" s="50">
        <f t="shared" si="60"/>
        <v>0</v>
      </c>
      <c r="G503" s="50">
        <f t="shared" si="60"/>
        <v>0</v>
      </c>
      <c r="H503" s="50">
        <f t="shared" si="60"/>
        <v>0</v>
      </c>
      <c r="I503" s="50">
        <f t="shared" si="60"/>
        <v>0</v>
      </c>
      <c r="J503" s="50">
        <f t="shared" si="60"/>
        <v>0</v>
      </c>
      <c r="K503" s="50">
        <f t="shared" si="60"/>
        <v>4334654.01</v>
      </c>
      <c r="L503" s="50">
        <f t="shared" si="60"/>
        <v>4431248.66</v>
      </c>
      <c r="M503" s="50">
        <f t="shared" si="60"/>
        <v>4342955.07</v>
      </c>
      <c r="N503" s="50">
        <f>IF(N500="",N499*4,IF(N501="",(N500+N499)*2,IF(N502="",((N501+N500+N499)/3)*4,SUM(N499:N502))))</f>
        <v>4093604.1</v>
      </c>
      <c r="O503" s="50">
        <f>IF(O500="",O499*4,IF(O501="",(O500+O499)*2,IF(O502="",((O501+O500+O499)/3)*4,SUM(O499:O502))))</f>
        <v>4220879.6899999995</v>
      </c>
      <c r="P503" s="51">
        <f>IF(P500="",P499*4,IF(P501="",(P500+P499)*2,IF(P502="",((P501+P500+P499)/3)*4,SUM(P499:P502))))</f>
        <v>5153790.47</v>
      </c>
      <c r="Q503" s="53">
        <f>IF(Q500="",Q499*4,IF(Q501="",(Q500+Q499)*2,IF(Q502="",((Q501+Q500+Q499)/3)*4,SUM(Q499:Q502))))</f>
        <v>6031300</v>
      </c>
      <c r="R503" s="24"/>
      <c r="S503" s="29" t="s">
        <v>211</v>
      </c>
      <c r="T503" s="29"/>
    </row>
    <row r="504" spans="2:20" x14ac:dyDescent="0.25">
      <c r="B504" s="62" t="e">
        <f>B503/B$465</f>
        <v>#DIV/0!</v>
      </c>
      <c r="C504" s="63" t="e">
        <f>C503/C$465</f>
        <v>#DIV/0!</v>
      </c>
      <c r="D504" s="63" t="e">
        <f t="shared" ref="D504:Q504" si="61">D503/D$465</f>
        <v>#DIV/0!</v>
      </c>
      <c r="E504" s="63" t="e">
        <f t="shared" si="61"/>
        <v>#DIV/0!</v>
      </c>
      <c r="F504" s="63" t="e">
        <f t="shared" si="61"/>
        <v>#DIV/0!</v>
      </c>
      <c r="G504" s="63" t="e">
        <f t="shared" si="61"/>
        <v>#DIV/0!</v>
      </c>
      <c r="H504" s="63" t="e">
        <f t="shared" si="61"/>
        <v>#DIV/0!</v>
      </c>
      <c r="I504" s="63" t="e">
        <f t="shared" si="61"/>
        <v>#DIV/0!</v>
      </c>
      <c r="J504" s="63" t="e">
        <f t="shared" si="61"/>
        <v>#DIV/0!</v>
      </c>
      <c r="K504" s="63">
        <f t="shared" si="61"/>
        <v>0.76213550415102238</v>
      </c>
      <c r="L504" s="63">
        <f t="shared" si="61"/>
        <v>0.85151009069403338</v>
      </c>
      <c r="M504" s="63">
        <f t="shared" si="61"/>
        <v>0.81416960686387452</v>
      </c>
      <c r="N504" s="64">
        <f t="shared" si="61"/>
        <v>0.80277834529624703</v>
      </c>
      <c r="O504" s="64">
        <f t="shared" si="61"/>
        <v>0.80732052410355293</v>
      </c>
      <c r="P504" s="65">
        <f t="shared" si="61"/>
        <v>0.81285418004339838</v>
      </c>
      <c r="Q504" s="66">
        <f t="shared" si="61"/>
        <v>0.78080114420321212</v>
      </c>
      <c r="R504" s="24"/>
      <c r="S504" s="33" t="s">
        <v>212</v>
      </c>
      <c r="T504" s="33"/>
    </row>
    <row r="505" spans="2:20" s="36" customFormat="1" x14ac:dyDescent="0.25">
      <c r="B505" s="31"/>
      <c r="C505" s="32" t="e">
        <f t="shared" ref="C505:M505" si="62">C503/B503-1</f>
        <v>#DIV/0!</v>
      </c>
      <c r="D505" s="32" t="e">
        <f t="shared" si="62"/>
        <v>#DIV/0!</v>
      </c>
      <c r="E505" s="32" t="e">
        <f t="shared" si="62"/>
        <v>#DIV/0!</v>
      </c>
      <c r="F505" s="32" t="e">
        <f t="shared" si="62"/>
        <v>#DIV/0!</v>
      </c>
      <c r="G505" s="32" t="e">
        <f t="shared" si="62"/>
        <v>#DIV/0!</v>
      </c>
      <c r="H505" s="32" t="e">
        <f t="shared" si="62"/>
        <v>#DIV/0!</v>
      </c>
      <c r="I505" s="32" t="e">
        <f t="shared" si="62"/>
        <v>#DIV/0!</v>
      </c>
      <c r="J505" s="32" t="e">
        <f t="shared" si="62"/>
        <v>#DIV/0!</v>
      </c>
      <c r="K505" s="32" t="e">
        <f t="shared" si="62"/>
        <v>#DIV/0!</v>
      </c>
      <c r="L505" s="32">
        <f t="shared" si="62"/>
        <v>2.2284281462178424E-2</v>
      </c>
      <c r="M505" s="32">
        <f t="shared" si="62"/>
        <v>-1.9925216744663521E-2</v>
      </c>
      <c r="N505" s="32">
        <f>N503/M503-1</f>
        <v>-5.7415047123662744E-2</v>
      </c>
      <c r="O505" s="32">
        <f>O503/M503-1</f>
        <v>-2.8108828673652608E-2</v>
      </c>
      <c r="P505" s="67">
        <f>P503/N503-1</f>
        <v>0.25898605338996994</v>
      </c>
      <c r="Q505" s="32">
        <f>Q503/O503-1</f>
        <v>0.42892014057856276</v>
      </c>
      <c r="R505" s="48"/>
      <c r="S505" s="40" t="s">
        <v>218</v>
      </c>
      <c r="T505" s="40"/>
    </row>
    <row r="506" spans="2:20" x14ac:dyDescent="0.25">
      <c r="B506" s="330" t="s">
        <v>222</v>
      </c>
      <c r="C506" s="331"/>
      <c r="D506" s="331"/>
      <c r="E506" s="331"/>
      <c r="F506" s="331"/>
      <c r="G506" s="331"/>
      <c r="H506" s="331"/>
      <c r="I506" s="331"/>
      <c r="J506" s="331"/>
      <c r="K506" s="331"/>
      <c r="L506" s="331"/>
      <c r="M506" s="331"/>
      <c r="N506" s="331"/>
      <c r="O506" s="331"/>
      <c r="P506" s="331"/>
      <c r="Q506" s="41"/>
      <c r="R506" s="24"/>
      <c r="S506" s="29"/>
      <c r="T506" s="29"/>
    </row>
    <row r="507" spans="2:20" x14ac:dyDescent="0.25">
      <c r="B507" s="47" t="str">
        <f t="shared" ref="B507:Q511" si="63">IFERROR(B461-B499,"")</f>
        <v/>
      </c>
      <c r="C507" s="47" t="str">
        <f t="shared" si="63"/>
        <v/>
      </c>
      <c r="D507" s="47" t="str">
        <f t="shared" si="63"/>
        <v/>
      </c>
      <c r="E507" s="47" t="str">
        <f t="shared" si="63"/>
        <v/>
      </c>
      <c r="F507" s="47" t="str">
        <f t="shared" si="63"/>
        <v/>
      </c>
      <c r="G507" s="47" t="str">
        <f t="shared" si="63"/>
        <v/>
      </c>
      <c r="H507" s="47" t="str">
        <f t="shared" si="63"/>
        <v/>
      </c>
      <c r="I507" s="47" t="str">
        <f t="shared" si="63"/>
        <v/>
      </c>
      <c r="J507" s="47" t="str">
        <f t="shared" si="63"/>
        <v/>
      </c>
      <c r="K507" s="47">
        <f t="shared" si="63"/>
        <v>352988</v>
      </c>
      <c r="L507" s="47">
        <f t="shared" si="63"/>
        <v>225655</v>
      </c>
      <c r="M507" s="47">
        <f t="shared" si="63"/>
        <v>258910</v>
      </c>
      <c r="N507" s="47">
        <f t="shared" si="63"/>
        <v>252349</v>
      </c>
      <c r="O507" s="47">
        <f t="shared" si="63"/>
        <v>222217</v>
      </c>
      <c r="P507" s="52">
        <f t="shared" si="63"/>
        <v>212387</v>
      </c>
      <c r="Q507" s="47">
        <f t="shared" si="63"/>
        <v>380533</v>
      </c>
      <c r="R507" s="24"/>
      <c r="S507" s="29" t="s">
        <v>208</v>
      </c>
      <c r="T507" s="29"/>
    </row>
    <row r="508" spans="2:20" x14ac:dyDescent="0.25">
      <c r="B508" s="25" t="str">
        <f t="shared" si="63"/>
        <v/>
      </c>
      <c r="C508" s="25" t="str">
        <f t="shared" si="63"/>
        <v/>
      </c>
      <c r="D508" s="25" t="str">
        <f t="shared" si="63"/>
        <v/>
      </c>
      <c r="E508" s="25" t="str">
        <f t="shared" si="63"/>
        <v/>
      </c>
      <c r="F508" s="25" t="str">
        <f t="shared" si="63"/>
        <v/>
      </c>
      <c r="G508" s="25" t="str">
        <f t="shared" si="63"/>
        <v/>
      </c>
      <c r="H508" s="25" t="str">
        <f t="shared" si="63"/>
        <v/>
      </c>
      <c r="I508" s="25" t="str">
        <f t="shared" si="63"/>
        <v/>
      </c>
      <c r="J508" s="25" t="str">
        <f t="shared" si="63"/>
        <v/>
      </c>
      <c r="K508" s="25">
        <f t="shared" si="63"/>
        <v>328902</v>
      </c>
      <c r="L508" s="25">
        <f t="shared" si="63"/>
        <v>213717</v>
      </c>
      <c r="M508" s="25">
        <f t="shared" si="63"/>
        <v>318326</v>
      </c>
      <c r="N508" s="25">
        <f t="shared" si="63"/>
        <v>294098</v>
      </c>
      <c r="O508" s="25">
        <f t="shared" si="63"/>
        <v>317899</v>
      </c>
      <c r="P508" s="46">
        <f t="shared" si="63"/>
        <v>291136</v>
      </c>
      <c r="Q508" s="25">
        <f t="shared" si="63"/>
        <v>466068</v>
      </c>
      <c r="R508" s="24"/>
      <c r="S508" s="29" t="s">
        <v>209</v>
      </c>
      <c r="T508" s="29"/>
    </row>
    <row r="509" spans="2:20" x14ac:dyDescent="0.25">
      <c r="B509" s="25" t="str">
        <f t="shared" si="63"/>
        <v/>
      </c>
      <c r="C509" s="25" t="str">
        <f t="shared" si="63"/>
        <v/>
      </c>
      <c r="D509" s="25" t="str">
        <f t="shared" si="63"/>
        <v/>
      </c>
      <c r="E509" s="25" t="str">
        <f t="shared" si="63"/>
        <v/>
      </c>
      <c r="F509" s="25" t="str">
        <f t="shared" si="63"/>
        <v/>
      </c>
      <c r="G509" s="25" t="str">
        <f t="shared" si="63"/>
        <v/>
      </c>
      <c r="H509" s="25" t="str">
        <f t="shared" si="63"/>
        <v/>
      </c>
      <c r="I509" s="25" t="str">
        <f t="shared" si="63"/>
        <v/>
      </c>
      <c r="J509" s="25" t="str">
        <f t="shared" si="63"/>
        <v/>
      </c>
      <c r="K509" s="25">
        <f t="shared" si="63"/>
        <v>348311</v>
      </c>
      <c r="L509" s="25">
        <f t="shared" si="63"/>
        <v>162808</v>
      </c>
      <c r="M509" s="25">
        <f t="shared" si="63"/>
        <v>204000</v>
      </c>
      <c r="N509" s="25">
        <f t="shared" si="63"/>
        <v>241115</v>
      </c>
      <c r="O509" s="25">
        <f t="shared" si="63"/>
        <v>233039</v>
      </c>
      <c r="P509" s="46">
        <f t="shared" si="63"/>
        <v>325321</v>
      </c>
      <c r="Q509" s="25" t="str">
        <f t="shared" si="63"/>
        <v/>
      </c>
      <c r="R509" s="24"/>
      <c r="S509" s="29" t="s">
        <v>210</v>
      </c>
      <c r="T509" s="29"/>
    </row>
    <row r="510" spans="2:20" x14ac:dyDescent="0.25">
      <c r="B510" s="50" t="str">
        <f t="shared" si="63"/>
        <v/>
      </c>
      <c r="C510" s="50" t="str">
        <f t="shared" si="63"/>
        <v/>
      </c>
      <c r="D510" s="50" t="str">
        <f t="shared" si="63"/>
        <v/>
      </c>
      <c r="E510" s="50" t="str">
        <f t="shared" si="63"/>
        <v/>
      </c>
      <c r="F510" s="50" t="str">
        <f t="shared" si="63"/>
        <v/>
      </c>
      <c r="G510" s="50" t="str">
        <f t="shared" si="63"/>
        <v/>
      </c>
      <c r="H510" s="50" t="str">
        <f t="shared" si="63"/>
        <v/>
      </c>
      <c r="I510" s="50" t="str">
        <f t="shared" si="63"/>
        <v/>
      </c>
      <c r="J510" s="50" t="str">
        <f t="shared" si="63"/>
        <v/>
      </c>
      <c r="K510" s="50">
        <f t="shared" si="63"/>
        <v>322655.91999999993</v>
      </c>
      <c r="L510" s="50">
        <f t="shared" si="63"/>
        <v>170559.77000000002</v>
      </c>
      <c r="M510" s="50">
        <f t="shared" si="63"/>
        <v>210023.12</v>
      </c>
      <c r="N510" s="50">
        <f t="shared" si="63"/>
        <v>218129.52000000014</v>
      </c>
      <c r="O510" s="50">
        <f t="shared" si="63"/>
        <v>234222.93999999994</v>
      </c>
      <c r="P510" s="51">
        <f t="shared" si="63"/>
        <v>357728.40999999992</v>
      </c>
      <c r="Q510" s="50" t="str">
        <f t="shared" si="63"/>
        <v/>
      </c>
      <c r="R510" s="24"/>
      <c r="S510" s="29" t="s">
        <v>217</v>
      </c>
      <c r="T510" s="29"/>
    </row>
    <row r="511" spans="2:20" x14ac:dyDescent="0.25">
      <c r="B511" s="47">
        <f t="shared" si="63"/>
        <v>0</v>
      </c>
      <c r="C511" s="47">
        <f t="shared" si="63"/>
        <v>0</v>
      </c>
      <c r="D511" s="47">
        <f t="shared" si="63"/>
        <v>0</v>
      </c>
      <c r="E511" s="47">
        <f t="shared" si="63"/>
        <v>0</v>
      </c>
      <c r="F511" s="47">
        <f t="shared" si="63"/>
        <v>0</v>
      </c>
      <c r="G511" s="47">
        <f t="shared" si="63"/>
        <v>0</v>
      </c>
      <c r="H511" s="47">
        <f t="shared" si="63"/>
        <v>0</v>
      </c>
      <c r="I511" s="47">
        <f t="shared" si="63"/>
        <v>0</v>
      </c>
      <c r="J511" s="47">
        <f t="shared" si="63"/>
        <v>0</v>
      </c>
      <c r="K511" s="47">
        <f t="shared" si="63"/>
        <v>1352856.92</v>
      </c>
      <c r="L511" s="47">
        <f t="shared" si="63"/>
        <v>772739.76999999955</v>
      </c>
      <c r="M511" s="47">
        <f t="shared" si="63"/>
        <v>991259.11999999918</v>
      </c>
      <c r="N511" s="47">
        <f t="shared" si="63"/>
        <v>1005691.52</v>
      </c>
      <c r="O511" s="47">
        <f t="shared" si="63"/>
        <v>1007377.9400000004</v>
      </c>
      <c r="P511" s="52">
        <f t="shared" si="63"/>
        <v>1186572.4100000001</v>
      </c>
      <c r="Q511" s="53">
        <f t="shared" si="63"/>
        <v>1693202</v>
      </c>
      <c r="R511" s="24"/>
      <c r="S511" s="68" t="s">
        <v>211</v>
      </c>
      <c r="T511" s="68"/>
    </row>
    <row r="512" spans="2:20" x14ac:dyDescent="0.25">
      <c r="B512" s="32" t="e">
        <f t="shared" ref="B512:Q512" si="64">B511/B$465</f>
        <v>#DIV/0!</v>
      </c>
      <c r="C512" s="32" t="e">
        <f t="shared" si="64"/>
        <v>#DIV/0!</v>
      </c>
      <c r="D512" s="32" t="e">
        <f t="shared" si="64"/>
        <v>#DIV/0!</v>
      </c>
      <c r="E512" s="32" t="e">
        <f t="shared" si="64"/>
        <v>#DIV/0!</v>
      </c>
      <c r="F512" s="32" t="e">
        <f t="shared" si="64"/>
        <v>#DIV/0!</v>
      </c>
      <c r="G512" s="32" t="e">
        <f t="shared" si="64"/>
        <v>#DIV/0!</v>
      </c>
      <c r="H512" s="32" t="e">
        <f t="shared" si="64"/>
        <v>#DIV/0!</v>
      </c>
      <c r="I512" s="32" t="e">
        <f t="shared" si="64"/>
        <v>#DIV/0!</v>
      </c>
      <c r="J512" s="32" t="e">
        <f t="shared" si="64"/>
        <v>#DIV/0!</v>
      </c>
      <c r="K512" s="32">
        <f t="shared" si="64"/>
        <v>0.23786449584897765</v>
      </c>
      <c r="L512" s="32">
        <f t="shared" si="64"/>
        <v>0.14848990930596662</v>
      </c>
      <c r="M512" s="32">
        <f t="shared" si="64"/>
        <v>0.18583039313612551</v>
      </c>
      <c r="N512" s="32">
        <f t="shared" si="64"/>
        <v>0.197221654703753</v>
      </c>
      <c r="O512" s="32">
        <f t="shared" si="64"/>
        <v>0.19267947589644707</v>
      </c>
      <c r="P512" s="67">
        <f t="shared" si="64"/>
        <v>0.18714581995660162</v>
      </c>
      <c r="Q512" s="32">
        <f t="shared" si="64"/>
        <v>0.21919885579678794</v>
      </c>
      <c r="R512" s="24"/>
      <c r="S512" s="69" t="s">
        <v>223</v>
      </c>
      <c r="T512" s="69"/>
    </row>
    <row r="513" spans="2:20" s="36" customFormat="1" x14ac:dyDescent="0.25">
      <c r="B513" s="31"/>
      <c r="C513" s="32" t="e">
        <f t="shared" ref="C513:M513" si="65">C511/B511-1</f>
        <v>#DIV/0!</v>
      </c>
      <c r="D513" s="32" t="e">
        <f t="shared" si="65"/>
        <v>#DIV/0!</v>
      </c>
      <c r="E513" s="32" t="e">
        <f t="shared" si="65"/>
        <v>#DIV/0!</v>
      </c>
      <c r="F513" s="32" t="e">
        <f t="shared" si="65"/>
        <v>#DIV/0!</v>
      </c>
      <c r="G513" s="32" t="e">
        <f t="shared" si="65"/>
        <v>#DIV/0!</v>
      </c>
      <c r="H513" s="32" t="e">
        <f t="shared" si="65"/>
        <v>#DIV/0!</v>
      </c>
      <c r="I513" s="32" t="e">
        <f t="shared" si="65"/>
        <v>#DIV/0!</v>
      </c>
      <c r="J513" s="32" t="e">
        <f t="shared" si="65"/>
        <v>#DIV/0!</v>
      </c>
      <c r="K513" s="32" t="e">
        <f t="shared" si="65"/>
        <v>#DIV/0!</v>
      </c>
      <c r="L513" s="32">
        <f t="shared" si="65"/>
        <v>-0.42880894603399777</v>
      </c>
      <c r="M513" s="32">
        <f t="shared" si="65"/>
        <v>0.2827851735908451</v>
      </c>
      <c r="N513" s="32">
        <f>N511/M511-1</f>
        <v>1.455966427829769E-2</v>
      </c>
      <c r="O513" s="32">
        <f>O511/M511-1</f>
        <v>1.6260955056838444E-2</v>
      </c>
      <c r="P513" s="67">
        <f>P511/N511-1</f>
        <v>0.17985722898409251</v>
      </c>
      <c r="Q513" s="32">
        <f>Q511/O511-1</f>
        <v>0.68080114996363661</v>
      </c>
      <c r="R513" s="48"/>
      <c r="S513" s="40" t="s">
        <v>218</v>
      </c>
      <c r="T513" s="40"/>
    </row>
    <row r="514" spans="2:20" x14ac:dyDescent="0.25">
      <c r="B514" s="327" t="s">
        <v>224</v>
      </c>
      <c r="C514" s="328"/>
      <c r="D514" s="328"/>
      <c r="E514" s="328"/>
      <c r="F514" s="328"/>
      <c r="G514" s="328"/>
      <c r="H514" s="328"/>
      <c r="I514" s="328"/>
      <c r="J514" s="328"/>
      <c r="K514" s="328"/>
      <c r="L514" s="328"/>
      <c r="M514" s="328"/>
      <c r="N514" s="328"/>
      <c r="O514" s="328"/>
      <c r="P514" s="328"/>
      <c r="Q514" s="61"/>
      <c r="R514" s="24"/>
      <c r="S514" s="6"/>
      <c r="T514" s="6"/>
    </row>
    <row r="515" spans="2:20" x14ac:dyDescent="0.25">
      <c r="B515" s="306" t="s">
        <v>135</v>
      </c>
      <c r="C515" s="307"/>
      <c r="D515" s="307"/>
      <c r="E515" s="307"/>
      <c r="F515" s="307"/>
      <c r="G515" s="307"/>
      <c r="H515" s="307"/>
      <c r="I515" s="307"/>
      <c r="J515" s="307"/>
      <c r="K515" s="307"/>
      <c r="L515" s="307"/>
      <c r="M515" s="307"/>
      <c r="N515" s="307"/>
      <c r="O515" s="307"/>
      <c r="P515" s="307"/>
      <c r="Q515" s="35"/>
      <c r="R515" s="24"/>
      <c r="S515" s="6"/>
      <c r="T515" s="6"/>
    </row>
    <row r="516" spans="2:20" x14ac:dyDescent="0.25">
      <c r="B516" s="47" t="str">
        <f t="shared" ref="B516:Q519" si="66">IFERROR(VLOOKUP($B$515,$130:$216,MATCH($S516&amp;"/"&amp;B$348,$128:$128,0),FALSE),"")</f>
        <v/>
      </c>
      <c r="C516" s="47" t="str">
        <f t="shared" si="66"/>
        <v/>
      </c>
      <c r="D516" s="47" t="str">
        <f t="shared" si="66"/>
        <v/>
      </c>
      <c r="E516" s="47" t="str">
        <f t="shared" si="66"/>
        <v/>
      </c>
      <c r="F516" s="47" t="str">
        <f t="shared" si="66"/>
        <v/>
      </c>
      <c r="G516" s="47" t="str">
        <f t="shared" si="66"/>
        <v/>
      </c>
      <c r="H516" s="47" t="str">
        <f t="shared" si="66"/>
        <v/>
      </c>
      <c r="I516" s="47" t="str">
        <f t="shared" si="66"/>
        <v/>
      </c>
      <c r="J516" s="47" t="str">
        <f t="shared" si="66"/>
        <v/>
      </c>
      <c r="K516" s="47">
        <f t="shared" si="66"/>
        <v>201756</v>
      </c>
      <c r="L516" s="47">
        <f t="shared" si="66"/>
        <v>141602</v>
      </c>
      <c r="M516" s="47">
        <f t="shared" si="66"/>
        <v>95506</v>
      </c>
      <c r="N516" s="47">
        <f t="shared" si="66"/>
        <v>62412</v>
      </c>
      <c r="O516" s="47">
        <f t="shared" si="66"/>
        <v>62741</v>
      </c>
      <c r="P516" s="52">
        <f t="shared" si="66"/>
        <v>57749</v>
      </c>
      <c r="Q516" s="47">
        <f t="shared" si="66"/>
        <v>83390</v>
      </c>
      <c r="R516" s="24"/>
      <c r="S516" s="29" t="s">
        <v>208</v>
      </c>
      <c r="T516" s="29"/>
    </row>
    <row r="517" spans="2:20" x14ac:dyDescent="0.25">
      <c r="B517" s="25" t="str">
        <f t="shared" si="66"/>
        <v/>
      </c>
      <c r="C517" s="25" t="str">
        <f t="shared" si="66"/>
        <v/>
      </c>
      <c r="D517" s="25" t="str">
        <f t="shared" si="66"/>
        <v/>
      </c>
      <c r="E517" s="25" t="str">
        <f t="shared" si="66"/>
        <v/>
      </c>
      <c r="F517" s="25" t="str">
        <f t="shared" si="66"/>
        <v/>
      </c>
      <c r="G517" s="25" t="str">
        <f t="shared" si="66"/>
        <v/>
      </c>
      <c r="H517" s="25" t="str">
        <f t="shared" si="66"/>
        <v/>
      </c>
      <c r="I517" s="25" t="str">
        <f t="shared" si="66"/>
        <v/>
      </c>
      <c r="J517" s="25" t="str">
        <f t="shared" si="66"/>
        <v/>
      </c>
      <c r="K517" s="25">
        <f t="shared" si="66"/>
        <v>175122</v>
      </c>
      <c r="L517" s="25">
        <f t="shared" si="66"/>
        <v>168315</v>
      </c>
      <c r="M517" s="25">
        <f t="shared" si="66"/>
        <v>144758</v>
      </c>
      <c r="N517" s="25">
        <f t="shared" si="66"/>
        <v>72893</v>
      </c>
      <c r="O517" s="25">
        <f t="shared" si="66"/>
        <v>89271</v>
      </c>
      <c r="P517" s="46">
        <f t="shared" si="66"/>
        <v>74626</v>
      </c>
      <c r="Q517" s="25">
        <f t="shared" si="66"/>
        <v>111456</v>
      </c>
      <c r="R517" s="24"/>
      <c r="S517" s="29" t="s">
        <v>209</v>
      </c>
      <c r="T517" s="29"/>
    </row>
    <row r="518" spans="2:20" x14ac:dyDescent="0.25">
      <c r="B518" s="25" t="str">
        <f t="shared" si="66"/>
        <v/>
      </c>
      <c r="C518" s="25" t="str">
        <f t="shared" si="66"/>
        <v/>
      </c>
      <c r="D518" s="25" t="str">
        <f t="shared" si="66"/>
        <v/>
      </c>
      <c r="E518" s="25" t="str">
        <f t="shared" si="66"/>
        <v/>
      </c>
      <c r="F518" s="25" t="str">
        <f t="shared" si="66"/>
        <v/>
      </c>
      <c r="G518" s="25" t="str">
        <f t="shared" si="66"/>
        <v/>
      </c>
      <c r="H518" s="25" t="str">
        <f t="shared" si="66"/>
        <v/>
      </c>
      <c r="I518" s="25" t="str">
        <f t="shared" si="66"/>
        <v/>
      </c>
      <c r="J518" s="25" t="str">
        <f t="shared" si="66"/>
        <v/>
      </c>
      <c r="K518" s="25">
        <f t="shared" si="66"/>
        <v>198614</v>
      </c>
      <c r="L518" s="25">
        <f t="shared" si="66"/>
        <v>102790</v>
      </c>
      <c r="M518" s="25">
        <f t="shared" si="66"/>
        <v>91162</v>
      </c>
      <c r="N518" s="25">
        <f t="shared" si="66"/>
        <v>63821</v>
      </c>
      <c r="O518" s="25">
        <f t="shared" si="66"/>
        <v>53747</v>
      </c>
      <c r="P518" s="46">
        <f t="shared" si="66"/>
        <v>73445</v>
      </c>
      <c r="Q518" s="25" t="str">
        <f t="shared" si="66"/>
        <v/>
      </c>
      <c r="R518" s="24"/>
      <c r="S518" s="29" t="s">
        <v>210</v>
      </c>
      <c r="T518" s="29"/>
    </row>
    <row r="519" spans="2:20" x14ac:dyDescent="0.25">
      <c r="B519" s="50" t="str">
        <f t="shared" si="66"/>
        <v/>
      </c>
      <c r="C519" s="50" t="str">
        <f t="shared" si="66"/>
        <v/>
      </c>
      <c r="D519" s="50" t="str">
        <f t="shared" si="66"/>
        <v/>
      </c>
      <c r="E519" s="50" t="str">
        <f t="shared" si="66"/>
        <v/>
      </c>
      <c r="F519" s="50" t="str">
        <f t="shared" si="66"/>
        <v/>
      </c>
      <c r="G519" s="50" t="str">
        <f t="shared" si="66"/>
        <v/>
      </c>
      <c r="H519" s="50" t="str">
        <f t="shared" si="66"/>
        <v/>
      </c>
      <c r="I519" s="50" t="str">
        <f t="shared" si="66"/>
        <v/>
      </c>
      <c r="J519" s="50" t="str">
        <f t="shared" si="66"/>
        <v/>
      </c>
      <c r="K519" s="50">
        <f t="shared" si="66"/>
        <v>135909.96</v>
      </c>
      <c r="L519" s="50">
        <f t="shared" si="66"/>
        <v>101920.53</v>
      </c>
      <c r="M519" s="50">
        <f t="shared" si="66"/>
        <v>75746.52</v>
      </c>
      <c r="N519" s="50">
        <f t="shared" si="66"/>
        <v>93824.33</v>
      </c>
      <c r="O519" s="50">
        <f t="shared" si="66"/>
        <v>71262.98</v>
      </c>
      <c r="P519" s="51">
        <f t="shared" si="66"/>
        <v>87162.73</v>
      </c>
      <c r="Q519" s="50" t="str">
        <f t="shared" si="66"/>
        <v/>
      </c>
      <c r="R519" s="24"/>
      <c r="S519" s="29" t="s">
        <v>217</v>
      </c>
      <c r="T519" s="29"/>
    </row>
    <row r="520" spans="2:20" x14ac:dyDescent="0.25">
      <c r="B520" s="50">
        <f>SUM(B516:B519)</f>
        <v>0</v>
      </c>
      <c r="C520" s="50">
        <f t="shared" ref="C520:M520" si="67">SUM(C516:C519)</f>
        <v>0</v>
      </c>
      <c r="D520" s="50">
        <f t="shared" si="67"/>
        <v>0</v>
      </c>
      <c r="E520" s="50">
        <f t="shared" si="67"/>
        <v>0</v>
      </c>
      <c r="F520" s="50">
        <f t="shared" si="67"/>
        <v>0</v>
      </c>
      <c r="G520" s="50">
        <f t="shared" si="67"/>
        <v>0</v>
      </c>
      <c r="H520" s="50">
        <f t="shared" si="67"/>
        <v>0</v>
      </c>
      <c r="I520" s="50">
        <f t="shared" si="67"/>
        <v>0</v>
      </c>
      <c r="J520" s="50">
        <f t="shared" si="67"/>
        <v>0</v>
      </c>
      <c r="K520" s="50">
        <f t="shared" si="67"/>
        <v>711401.96</v>
      </c>
      <c r="L520" s="50">
        <f t="shared" si="67"/>
        <v>514627.53</v>
      </c>
      <c r="M520" s="50">
        <f t="shared" si="67"/>
        <v>407172.52</v>
      </c>
      <c r="N520" s="50">
        <f>IF(N517="",N516*4,IF(N518="",(N517+N516)*2,IF(N519="",((N518+N517+N516)/3)*4,SUM(N516:N519))))</f>
        <v>292950.33</v>
      </c>
      <c r="O520" s="50">
        <f>IF(O517="",O516*4,IF(O518="",(O517+O516)*2,IF(O519="",((O518+O517+O516)/3)*4,SUM(O516:O519))))</f>
        <v>277021.98</v>
      </c>
      <c r="P520" s="51">
        <f>IF(P517="",P516*4,IF(P518="",(P517+P516)*2,IF(P519="",((P518+P517+P516)/3)*4,SUM(P516:P519))))</f>
        <v>292982.73</v>
      </c>
      <c r="Q520" s="53">
        <f>IF(Q517="",Q516*4,IF(Q518="",(Q517+Q516)*2,IF(Q519="",((Q518+Q517+Q516)/3)*4,SUM(Q516:Q519))))</f>
        <v>389692</v>
      </c>
      <c r="R520" s="24"/>
      <c r="S520" s="54" t="s">
        <v>211</v>
      </c>
      <c r="T520" s="54"/>
    </row>
    <row r="521" spans="2:20" x14ac:dyDescent="0.25">
      <c r="B521" s="32" t="e">
        <f t="shared" ref="B521:M521" si="68">+B520/(B$465+B$472)</f>
        <v>#DIV/0!</v>
      </c>
      <c r="C521" s="32" t="e">
        <f t="shared" si="68"/>
        <v>#DIV/0!</v>
      </c>
      <c r="D521" s="32" t="e">
        <f t="shared" si="68"/>
        <v>#DIV/0!</v>
      </c>
      <c r="E521" s="32" t="e">
        <f t="shared" si="68"/>
        <v>#DIV/0!</v>
      </c>
      <c r="F521" s="32" t="e">
        <f t="shared" si="68"/>
        <v>#DIV/0!</v>
      </c>
      <c r="G521" s="32" t="e">
        <f t="shared" si="68"/>
        <v>#DIV/0!</v>
      </c>
      <c r="H521" s="32" t="e">
        <f t="shared" si="68"/>
        <v>#DIV/0!</v>
      </c>
      <c r="I521" s="32" t="e">
        <f t="shared" si="68"/>
        <v>#DIV/0!</v>
      </c>
      <c r="J521" s="32" t="e">
        <f t="shared" si="68"/>
        <v>#DIV/0!</v>
      </c>
      <c r="K521" s="32">
        <f t="shared" si="68"/>
        <v>0.12441233064525267</v>
      </c>
      <c r="L521" s="32">
        <f t="shared" si="68"/>
        <v>9.8673463203238276E-2</v>
      </c>
      <c r="M521" s="32">
        <f t="shared" si="68"/>
        <v>7.614770826972965E-2</v>
      </c>
      <c r="N521" s="32">
        <f>+N520/(N$465+N$472)</f>
        <v>5.7354509686922031E-2</v>
      </c>
      <c r="O521" s="32">
        <f>+O520/(O$465+O$472)</f>
        <v>5.2760021212264217E-2</v>
      </c>
      <c r="P521" s="67">
        <f>+P520/(P$465+P$472)</f>
        <v>4.6076092247823976E-2</v>
      </c>
      <c r="Q521" s="32">
        <f>+Q520/(Q$465+Q$472)</f>
        <v>5.0208258390890846E-2</v>
      </c>
      <c r="R521" s="24"/>
      <c r="S521" s="33" t="s">
        <v>212</v>
      </c>
      <c r="T521" s="33"/>
    </row>
    <row r="522" spans="2:20" s="36" customFormat="1" x14ac:dyDescent="0.25">
      <c r="B522" s="31"/>
      <c r="C522" s="32" t="e">
        <f t="shared" ref="C522:M522" si="69">C520/B520-1</f>
        <v>#DIV/0!</v>
      </c>
      <c r="D522" s="32" t="e">
        <f t="shared" si="69"/>
        <v>#DIV/0!</v>
      </c>
      <c r="E522" s="32" t="e">
        <f t="shared" si="69"/>
        <v>#DIV/0!</v>
      </c>
      <c r="F522" s="32" t="e">
        <f t="shared" si="69"/>
        <v>#DIV/0!</v>
      </c>
      <c r="G522" s="32" t="e">
        <f t="shared" si="69"/>
        <v>#DIV/0!</v>
      </c>
      <c r="H522" s="32" t="e">
        <f t="shared" si="69"/>
        <v>#DIV/0!</v>
      </c>
      <c r="I522" s="32" t="e">
        <f t="shared" si="69"/>
        <v>#DIV/0!</v>
      </c>
      <c r="J522" s="32" t="e">
        <f t="shared" si="69"/>
        <v>#DIV/0!</v>
      </c>
      <c r="K522" s="32" t="e">
        <f t="shared" si="69"/>
        <v>#DIV/0!</v>
      </c>
      <c r="L522" s="32">
        <f t="shared" si="69"/>
        <v>-0.27660091068627357</v>
      </c>
      <c r="M522" s="32">
        <f t="shared" si="69"/>
        <v>-0.20880151903260991</v>
      </c>
      <c r="N522" s="32">
        <f>N520/M520-1</f>
        <v>-0.28052529183452757</v>
      </c>
      <c r="O522" s="32">
        <f>O520/M520-1</f>
        <v>-0.31964470490297336</v>
      </c>
      <c r="P522" s="67">
        <f>P520/N520-1</f>
        <v>1.1059895375420403E-4</v>
      </c>
      <c r="Q522" s="32">
        <f>Q520/O520-1</f>
        <v>0.40671870152686096</v>
      </c>
      <c r="R522" s="48"/>
      <c r="S522" s="40" t="s">
        <v>218</v>
      </c>
      <c r="T522" s="40"/>
    </row>
    <row r="523" spans="2:20" x14ac:dyDescent="0.25">
      <c r="B523" s="306" t="s">
        <v>136</v>
      </c>
      <c r="C523" s="307"/>
      <c r="D523" s="307"/>
      <c r="E523" s="307"/>
      <c r="F523" s="307"/>
      <c r="G523" s="307"/>
      <c r="H523" s="307"/>
      <c r="I523" s="307"/>
      <c r="J523" s="307"/>
      <c r="K523" s="307"/>
      <c r="L523" s="307"/>
      <c r="M523" s="307"/>
      <c r="N523" s="307"/>
      <c r="O523" s="307"/>
      <c r="P523" s="307"/>
      <c r="Q523" s="35"/>
      <c r="R523" s="24"/>
      <c r="S523" s="6"/>
      <c r="T523" s="6"/>
    </row>
    <row r="524" spans="2:20" x14ac:dyDescent="0.25">
      <c r="B524" s="47" t="str">
        <f t="shared" ref="B524:Q527" si="70">IFERROR(VLOOKUP($B$523,$130:$216,MATCH($S524&amp;"/"&amp;B$348,$128:$128,0),FALSE),"")</f>
        <v/>
      </c>
      <c r="C524" s="47" t="str">
        <f t="shared" si="70"/>
        <v/>
      </c>
      <c r="D524" s="47" t="str">
        <f t="shared" si="70"/>
        <v/>
      </c>
      <c r="E524" s="47" t="str">
        <f t="shared" si="70"/>
        <v/>
      </c>
      <c r="F524" s="47" t="str">
        <f t="shared" si="70"/>
        <v/>
      </c>
      <c r="G524" s="47" t="str">
        <f t="shared" si="70"/>
        <v/>
      </c>
      <c r="H524" s="47" t="str">
        <f t="shared" si="70"/>
        <v/>
      </c>
      <c r="I524" s="47" t="str">
        <f t="shared" si="70"/>
        <v/>
      </c>
      <c r="J524" s="47" t="str">
        <f t="shared" si="70"/>
        <v/>
      </c>
      <c r="K524" s="47">
        <f t="shared" si="70"/>
        <v>43992</v>
      </c>
      <c r="L524" s="47">
        <f t="shared" si="70"/>
        <v>31692</v>
      </c>
      <c r="M524" s="47">
        <f t="shared" si="70"/>
        <v>36535</v>
      </c>
      <c r="N524" s="47">
        <f t="shared" si="70"/>
        <v>42998</v>
      </c>
      <c r="O524" s="47">
        <f t="shared" si="70"/>
        <v>33882</v>
      </c>
      <c r="P524" s="52">
        <f t="shared" si="70"/>
        <v>38803</v>
      </c>
      <c r="Q524" s="47">
        <f t="shared" si="70"/>
        <v>36445</v>
      </c>
      <c r="R524" s="24"/>
      <c r="S524" s="29" t="s">
        <v>208</v>
      </c>
      <c r="T524" s="29"/>
    </row>
    <row r="525" spans="2:20" x14ac:dyDescent="0.25">
      <c r="B525" s="25" t="str">
        <f t="shared" si="70"/>
        <v/>
      </c>
      <c r="C525" s="25" t="str">
        <f t="shared" si="70"/>
        <v/>
      </c>
      <c r="D525" s="25" t="str">
        <f t="shared" si="70"/>
        <v/>
      </c>
      <c r="E525" s="25" t="str">
        <f t="shared" si="70"/>
        <v/>
      </c>
      <c r="F525" s="25" t="str">
        <f t="shared" si="70"/>
        <v/>
      </c>
      <c r="G525" s="25" t="str">
        <f t="shared" si="70"/>
        <v/>
      </c>
      <c r="H525" s="25" t="str">
        <f t="shared" si="70"/>
        <v/>
      </c>
      <c r="I525" s="25" t="str">
        <f t="shared" si="70"/>
        <v/>
      </c>
      <c r="J525" s="25" t="str">
        <f t="shared" si="70"/>
        <v/>
      </c>
      <c r="K525" s="25">
        <f t="shared" si="70"/>
        <v>38548</v>
      </c>
      <c r="L525" s="25">
        <f t="shared" si="70"/>
        <v>39031</v>
      </c>
      <c r="M525" s="25">
        <f t="shared" si="70"/>
        <v>40573</v>
      </c>
      <c r="N525" s="25">
        <f t="shared" si="70"/>
        <v>41300</v>
      </c>
      <c r="O525" s="25">
        <f t="shared" si="70"/>
        <v>43576</v>
      </c>
      <c r="P525" s="46">
        <f t="shared" si="70"/>
        <v>43925</v>
      </c>
      <c r="Q525" s="25">
        <f t="shared" si="70"/>
        <v>46751</v>
      </c>
      <c r="R525" s="24"/>
      <c r="S525" s="29" t="s">
        <v>209</v>
      </c>
      <c r="T525" s="29"/>
    </row>
    <row r="526" spans="2:20" x14ac:dyDescent="0.25">
      <c r="B526" s="25" t="str">
        <f t="shared" si="70"/>
        <v/>
      </c>
      <c r="C526" s="25" t="str">
        <f t="shared" si="70"/>
        <v/>
      </c>
      <c r="D526" s="25" t="str">
        <f t="shared" si="70"/>
        <v/>
      </c>
      <c r="E526" s="25" t="str">
        <f t="shared" si="70"/>
        <v/>
      </c>
      <c r="F526" s="25" t="str">
        <f t="shared" si="70"/>
        <v/>
      </c>
      <c r="G526" s="25" t="str">
        <f t="shared" si="70"/>
        <v/>
      </c>
      <c r="H526" s="25" t="str">
        <f t="shared" si="70"/>
        <v/>
      </c>
      <c r="I526" s="25" t="str">
        <f t="shared" si="70"/>
        <v/>
      </c>
      <c r="J526" s="25" t="str">
        <f t="shared" si="70"/>
        <v/>
      </c>
      <c r="K526" s="25">
        <f t="shared" si="70"/>
        <v>37676</v>
      </c>
      <c r="L526" s="25">
        <f t="shared" si="70"/>
        <v>31366</v>
      </c>
      <c r="M526" s="25">
        <f t="shared" si="70"/>
        <v>38215</v>
      </c>
      <c r="N526" s="25">
        <f t="shared" si="70"/>
        <v>39867</v>
      </c>
      <c r="O526" s="25">
        <f t="shared" si="70"/>
        <v>38678</v>
      </c>
      <c r="P526" s="46">
        <f t="shared" si="70"/>
        <v>41692</v>
      </c>
      <c r="Q526" s="25" t="str">
        <f t="shared" si="70"/>
        <v/>
      </c>
      <c r="R526" s="24"/>
      <c r="S526" s="29" t="s">
        <v>210</v>
      </c>
      <c r="T526" s="29"/>
    </row>
    <row r="527" spans="2:20" x14ac:dyDescent="0.25">
      <c r="B527" s="50" t="str">
        <f t="shared" si="70"/>
        <v/>
      </c>
      <c r="C527" s="50" t="str">
        <f t="shared" si="70"/>
        <v/>
      </c>
      <c r="D527" s="50" t="str">
        <f t="shared" si="70"/>
        <v/>
      </c>
      <c r="E527" s="50" t="str">
        <f t="shared" si="70"/>
        <v/>
      </c>
      <c r="F527" s="50" t="str">
        <f t="shared" si="70"/>
        <v/>
      </c>
      <c r="G527" s="50" t="str">
        <f t="shared" si="70"/>
        <v/>
      </c>
      <c r="H527" s="50" t="str">
        <f t="shared" si="70"/>
        <v/>
      </c>
      <c r="I527" s="50" t="str">
        <f t="shared" si="70"/>
        <v/>
      </c>
      <c r="J527" s="50" t="str">
        <f t="shared" si="70"/>
        <v/>
      </c>
      <c r="K527" s="50">
        <f t="shared" si="70"/>
        <v>64548.160000000003</v>
      </c>
      <c r="L527" s="50">
        <f t="shared" si="70"/>
        <v>37192.33</v>
      </c>
      <c r="M527" s="50">
        <f t="shared" si="70"/>
        <v>54113.81</v>
      </c>
      <c r="N527" s="50">
        <f t="shared" si="70"/>
        <v>41057.89</v>
      </c>
      <c r="O527" s="50">
        <f t="shared" si="70"/>
        <v>52209.9</v>
      </c>
      <c r="P527" s="51">
        <f t="shared" si="70"/>
        <v>47775.43</v>
      </c>
      <c r="Q527" s="50" t="str">
        <f t="shared" si="70"/>
        <v/>
      </c>
      <c r="R527" s="24"/>
      <c r="S527" s="29" t="s">
        <v>217</v>
      </c>
      <c r="T527" s="29"/>
    </row>
    <row r="528" spans="2:20" x14ac:dyDescent="0.25">
      <c r="B528" s="50">
        <f>SUM(B524:B527)</f>
        <v>0</v>
      </c>
      <c r="C528" s="50">
        <f t="shared" ref="C528:M528" si="71">SUM(C524:C527)</f>
        <v>0</v>
      </c>
      <c r="D528" s="50">
        <f t="shared" si="71"/>
        <v>0</v>
      </c>
      <c r="E528" s="50">
        <f t="shared" si="71"/>
        <v>0</v>
      </c>
      <c r="F528" s="50">
        <f t="shared" si="71"/>
        <v>0</v>
      </c>
      <c r="G528" s="50">
        <f t="shared" si="71"/>
        <v>0</v>
      </c>
      <c r="H528" s="50">
        <f t="shared" si="71"/>
        <v>0</v>
      </c>
      <c r="I528" s="50">
        <f t="shared" si="71"/>
        <v>0</v>
      </c>
      <c r="J528" s="50">
        <f t="shared" si="71"/>
        <v>0</v>
      </c>
      <c r="K528" s="50">
        <f t="shared" si="71"/>
        <v>184764.16</v>
      </c>
      <c r="L528" s="50">
        <f t="shared" si="71"/>
        <v>139281.33000000002</v>
      </c>
      <c r="M528" s="50">
        <f t="shared" si="71"/>
        <v>169436.81</v>
      </c>
      <c r="N528" s="50">
        <f>IF(N525="",N524*4,IF(N526="",(N525+N524)*2,IF(N527="",((N526+N525+N524)/3)*4,SUM(N524:N527))))</f>
        <v>165222.89000000001</v>
      </c>
      <c r="O528" s="50">
        <f>IF(O525="",O524*4,IF(O526="",(O525+O524)*2,IF(O527="",((O526+O525+O524)/3)*4,SUM(O524:O527))))</f>
        <v>168345.9</v>
      </c>
      <c r="P528" s="51">
        <f>IF(P525="",P524*4,IF(P526="",(P525+P524)*2,IF(P527="",((P526+P525+P524)/3)*4,SUM(P524:P527))))</f>
        <v>172195.43</v>
      </c>
      <c r="Q528" s="53">
        <f>IF(Q525="",Q524*4,IF(Q526="",(Q525+Q524)*2,IF(Q527="",((Q526+Q525+Q524)/3)*4,SUM(Q524:Q527))))</f>
        <v>166392</v>
      </c>
      <c r="R528" s="24"/>
      <c r="S528" s="54" t="s">
        <v>211</v>
      </c>
      <c r="T528" s="54"/>
    </row>
    <row r="529" spans="2:20" x14ac:dyDescent="0.25">
      <c r="B529" s="32" t="e">
        <f t="shared" ref="B529:Q529" si="72">+B528/(B$465+B$472)</f>
        <v>#DIV/0!</v>
      </c>
      <c r="C529" s="32" t="e">
        <f t="shared" si="72"/>
        <v>#DIV/0!</v>
      </c>
      <c r="D529" s="32" t="e">
        <f t="shared" si="72"/>
        <v>#DIV/0!</v>
      </c>
      <c r="E529" s="32" t="e">
        <f t="shared" si="72"/>
        <v>#DIV/0!</v>
      </c>
      <c r="F529" s="32" t="e">
        <f t="shared" si="72"/>
        <v>#DIV/0!</v>
      </c>
      <c r="G529" s="32" t="e">
        <f t="shared" si="72"/>
        <v>#DIV/0!</v>
      </c>
      <c r="H529" s="32" t="e">
        <f t="shared" si="72"/>
        <v>#DIV/0!</v>
      </c>
      <c r="I529" s="32" t="e">
        <f t="shared" si="72"/>
        <v>#DIV/0!</v>
      </c>
      <c r="J529" s="32" t="e">
        <f t="shared" si="72"/>
        <v>#DIV/0!</v>
      </c>
      <c r="K529" s="32">
        <f t="shared" si="72"/>
        <v>3.2312168166239476E-2</v>
      </c>
      <c r="L529" s="32">
        <f t="shared" si="72"/>
        <v>2.6705472190057707E-2</v>
      </c>
      <c r="M529" s="32">
        <f t="shared" si="72"/>
        <v>3.1687366274211266E-2</v>
      </c>
      <c r="N529" s="32">
        <f t="shared" si="72"/>
        <v>3.234772886245342E-2</v>
      </c>
      <c r="O529" s="32">
        <f t="shared" si="72"/>
        <v>3.2062196851663935E-2</v>
      </c>
      <c r="P529" s="67">
        <f t="shared" si="72"/>
        <v>2.7080410225318454E-2</v>
      </c>
      <c r="Q529" s="32">
        <f t="shared" si="72"/>
        <v>2.1438090928674724E-2</v>
      </c>
      <c r="R529" s="24"/>
      <c r="S529" s="33" t="s">
        <v>212</v>
      </c>
      <c r="T529" s="33"/>
    </row>
    <row r="530" spans="2:20" s="36" customFormat="1" x14ac:dyDescent="0.25">
      <c r="B530" s="31"/>
      <c r="C530" s="32" t="e">
        <f t="shared" ref="C530:M530" si="73">C528/B528-1</f>
        <v>#DIV/0!</v>
      </c>
      <c r="D530" s="32" t="e">
        <f t="shared" si="73"/>
        <v>#DIV/0!</v>
      </c>
      <c r="E530" s="32" t="e">
        <f t="shared" si="73"/>
        <v>#DIV/0!</v>
      </c>
      <c r="F530" s="32" t="e">
        <f t="shared" si="73"/>
        <v>#DIV/0!</v>
      </c>
      <c r="G530" s="32" t="e">
        <f t="shared" si="73"/>
        <v>#DIV/0!</v>
      </c>
      <c r="H530" s="32" t="e">
        <f t="shared" si="73"/>
        <v>#DIV/0!</v>
      </c>
      <c r="I530" s="32" t="e">
        <f t="shared" si="73"/>
        <v>#DIV/0!</v>
      </c>
      <c r="J530" s="32" t="e">
        <f t="shared" si="73"/>
        <v>#DIV/0!</v>
      </c>
      <c r="K530" s="32" t="e">
        <f t="shared" si="73"/>
        <v>#DIV/0!</v>
      </c>
      <c r="L530" s="32">
        <f t="shared" si="73"/>
        <v>-0.24616695142607736</v>
      </c>
      <c r="M530" s="32">
        <f t="shared" si="73"/>
        <v>0.21650769704740735</v>
      </c>
      <c r="N530" s="32">
        <f>N528/M528-1</f>
        <v>-2.4870156608826521E-2</v>
      </c>
      <c r="O530" s="32">
        <f>O528/M528-1</f>
        <v>-6.4384474660494906E-3</v>
      </c>
      <c r="P530" s="67">
        <f>P528/N528-1</f>
        <v>4.2200811279841322E-2</v>
      </c>
      <c r="Q530" s="32">
        <f>Q528/O528-1</f>
        <v>-1.160646027019363E-2</v>
      </c>
      <c r="R530" s="48"/>
      <c r="S530" s="70" t="s">
        <v>218</v>
      </c>
      <c r="T530" s="70"/>
    </row>
    <row r="531" spans="2:20" x14ac:dyDescent="0.25">
      <c r="B531" s="327" t="s">
        <v>134</v>
      </c>
      <c r="C531" s="328"/>
      <c r="D531" s="328"/>
      <c r="E531" s="328"/>
      <c r="F531" s="328"/>
      <c r="G531" s="328"/>
      <c r="H531" s="328"/>
      <c r="I531" s="328"/>
      <c r="J531" s="328"/>
      <c r="K531" s="328"/>
      <c r="L531" s="328"/>
      <c r="M531" s="328"/>
      <c r="N531" s="328"/>
      <c r="O531" s="328"/>
      <c r="P531" s="328"/>
      <c r="Q531" s="61"/>
      <c r="R531" s="24"/>
      <c r="S531" s="6"/>
      <c r="T531" s="6"/>
    </row>
    <row r="532" spans="2:20" x14ac:dyDescent="0.25">
      <c r="B532" s="47" t="str">
        <f t="shared" ref="B532:Q535" si="74">IFERROR(VLOOKUP($B$531,$130:$216,MATCH($S532&amp;"/"&amp;B$348,$128:$128,0),FALSE),"")</f>
        <v/>
      </c>
      <c r="C532" s="47" t="str">
        <f t="shared" si="74"/>
        <v/>
      </c>
      <c r="D532" s="47" t="str">
        <f t="shared" si="74"/>
        <v/>
      </c>
      <c r="E532" s="47" t="str">
        <f t="shared" si="74"/>
        <v/>
      </c>
      <c r="F532" s="47" t="str">
        <f t="shared" si="74"/>
        <v/>
      </c>
      <c r="G532" s="47" t="str">
        <f t="shared" si="74"/>
        <v/>
      </c>
      <c r="H532" s="47" t="str">
        <f t="shared" si="74"/>
        <v/>
      </c>
      <c r="I532" s="47" t="str">
        <f t="shared" si="74"/>
        <v/>
      </c>
      <c r="J532" s="47" t="str">
        <f t="shared" si="74"/>
        <v/>
      </c>
      <c r="K532" s="47">
        <f t="shared" si="74"/>
        <v>245748</v>
      </c>
      <c r="L532" s="47">
        <f t="shared" si="74"/>
        <v>173294</v>
      </c>
      <c r="M532" s="47">
        <f t="shared" si="74"/>
        <v>132041</v>
      </c>
      <c r="N532" s="47">
        <f t="shared" si="74"/>
        <v>105410</v>
      </c>
      <c r="O532" s="47">
        <f t="shared" si="74"/>
        <v>96623</v>
      </c>
      <c r="P532" s="52">
        <f t="shared" si="74"/>
        <v>96552</v>
      </c>
      <c r="Q532" s="47">
        <f t="shared" si="74"/>
        <v>119835</v>
      </c>
      <c r="R532" s="24"/>
      <c r="S532" s="29" t="s">
        <v>208</v>
      </c>
      <c r="T532" s="29"/>
    </row>
    <row r="533" spans="2:20" x14ac:dyDescent="0.25">
      <c r="B533" s="25" t="str">
        <f t="shared" si="74"/>
        <v/>
      </c>
      <c r="C533" s="25" t="str">
        <f t="shared" si="74"/>
        <v/>
      </c>
      <c r="D533" s="25" t="str">
        <f t="shared" si="74"/>
        <v/>
      </c>
      <c r="E533" s="25" t="str">
        <f t="shared" si="74"/>
        <v/>
      </c>
      <c r="F533" s="25" t="str">
        <f t="shared" si="74"/>
        <v/>
      </c>
      <c r="G533" s="25" t="str">
        <f t="shared" si="74"/>
        <v/>
      </c>
      <c r="H533" s="25" t="str">
        <f t="shared" si="74"/>
        <v/>
      </c>
      <c r="I533" s="25" t="str">
        <f t="shared" si="74"/>
        <v/>
      </c>
      <c r="J533" s="25" t="str">
        <f t="shared" si="74"/>
        <v/>
      </c>
      <c r="K533" s="25">
        <f t="shared" si="74"/>
        <v>213670</v>
      </c>
      <c r="L533" s="25">
        <f t="shared" si="74"/>
        <v>207346</v>
      </c>
      <c r="M533" s="25">
        <f t="shared" si="74"/>
        <v>185331</v>
      </c>
      <c r="N533" s="25">
        <f t="shared" si="74"/>
        <v>114193</v>
      </c>
      <c r="O533" s="25">
        <f t="shared" si="74"/>
        <v>132847</v>
      </c>
      <c r="P533" s="46">
        <f t="shared" si="74"/>
        <v>118551</v>
      </c>
      <c r="Q533" s="25">
        <f t="shared" si="74"/>
        <v>158207</v>
      </c>
      <c r="R533" s="24"/>
      <c r="S533" s="29" t="s">
        <v>209</v>
      </c>
      <c r="T533" s="29"/>
    </row>
    <row r="534" spans="2:20" x14ac:dyDescent="0.25">
      <c r="B534" s="25" t="str">
        <f t="shared" si="74"/>
        <v/>
      </c>
      <c r="C534" s="25" t="str">
        <f t="shared" si="74"/>
        <v/>
      </c>
      <c r="D534" s="25" t="str">
        <f t="shared" si="74"/>
        <v/>
      </c>
      <c r="E534" s="25" t="str">
        <f t="shared" si="74"/>
        <v/>
      </c>
      <c r="F534" s="25" t="str">
        <f t="shared" si="74"/>
        <v/>
      </c>
      <c r="G534" s="25" t="str">
        <f t="shared" si="74"/>
        <v/>
      </c>
      <c r="H534" s="25" t="str">
        <f t="shared" si="74"/>
        <v/>
      </c>
      <c r="I534" s="25" t="str">
        <f t="shared" si="74"/>
        <v/>
      </c>
      <c r="J534" s="25" t="str">
        <f t="shared" si="74"/>
        <v/>
      </c>
      <c r="K534" s="25">
        <f t="shared" si="74"/>
        <v>236290</v>
      </c>
      <c r="L534" s="25">
        <f t="shared" si="74"/>
        <v>134156</v>
      </c>
      <c r="M534" s="25">
        <f t="shared" si="74"/>
        <v>129377</v>
      </c>
      <c r="N534" s="25">
        <f t="shared" si="74"/>
        <v>103688</v>
      </c>
      <c r="O534" s="25">
        <f t="shared" si="74"/>
        <v>92425</v>
      </c>
      <c r="P534" s="46">
        <f t="shared" si="74"/>
        <v>115137</v>
      </c>
      <c r="Q534" s="25" t="str">
        <f t="shared" si="74"/>
        <v/>
      </c>
      <c r="R534" s="24"/>
      <c r="S534" s="29" t="s">
        <v>210</v>
      </c>
      <c r="T534" s="29"/>
    </row>
    <row r="535" spans="2:20" x14ac:dyDescent="0.25">
      <c r="B535" s="50" t="str">
        <f t="shared" si="74"/>
        <v/>
      </c>
      <c r="C535" s="50" t="str">
        <f t="shared" si="74"/>
        <v/>
      </c>
      <c r="D535" s="50" t="str">
        <f t="shared" si="74"/>
        <v/>
      </c>
      <c r="E535" s="50" t="str">
        <f t="shared" si="74"/>
        <v/>
      </c>
      <c r="F535" s="50" t="str">
        <f t="shared" si="74"/>
        <v/>
      </c>
      <c r="G535" s="50" t="str">
        <f t="shared" si="74"/>
        <v/>
      </c>
      <c r="H535" s="50" t="str">
        <f t="shared" si="74"/>
        <v/>
      </c>
      <c r="I535" s="50" t="str">
        <f t="shared" si="74"/>
        <v/>
      </c>
      <c r="J535" s="50" t="str">
        <f t="shared" si="74"/>
        <v/>
      </c>
      <c r="K535" s="50">
        <f t="shared" si="74"/>
        <v>200458.12</v>
      </c>
      <c r="L535" s="50">
        <f t="shared" si="74"/>
        <v>139112.85999999999</v>
      </c>
      <c r="M535" s="50">
        <f t="shared" si="74"/>
        <v>129860.33</v>
      </c>
      <c r="N535" s="50">
        <f t="shared" si="74"/>
        <v>134882.23000000001</v>
      </c>
      <c r="O535" s="50">
        <f t="shared" si="74"/>
        <v>123472.88</v>
      </c>
      <c r="P535" s="51">
        <f t="shared" si="74"/>
        <v>134938.17000000001</v>
      </c>
      <c r="Q535" s="50" t="str">
        <f t="shared" si="74"/>
        <v/>
      </c>
      <c r="R535" s="24"/>
      <c r="S535" s="29" t="s">
        <v>217</v>
      </c>
      <c r="T535" s="29"/>
    </row>
    <row r="536" spans="2:20" x14ac:dyDescent="0.25">
      <c r="B536" s="53">
        <f t="shared" ref="B536:M536" si="75">SUM(B532:B535)</f>
        <v>0</v>
      </c>
      <c r="C536" s="53">
        <f t="shared" si="75"/>
        <v>0</v>
      </c>
      <c r="D536" s="53">
        <f t="shared" si="75"/>
        <v>0</v>
      </c>
      <c r="E536" s="53">
        <f t="shared" si="75"/>
        <v>0</v>
      </c>
      <c r="F536" s="53">
        <f t="shared" si="75"/>
        <v>0</v>
      </c>
      <c r="G536" s="53">
        <f t="shared" si="75"/>
        <v>0</v>
      </c>
      <c r="H536" s="53">
        <f t="shared" si="75"/>
        <v>0</v>
      </c>
      <c r="I536" s="53">
        <f t="shared" si="75"/>
        <v>0</v>
      </c>
      <c r="J536" s="53">
        <f t="shared" si="75"/>
        <v>0</v>
      </c>
      <c r="K536" s="53">
        <f t="shared" si="75"/>
        <v>896166.12</v>
      </c>
      <c r="L536" s="53">
        <f t="shared" si="75"/>
        <v>653908.86</v>
      </c>
      <c r="M536" s="53">
        <f t="shared" si="75"/>
        <v>576609.32999999996</v>
      </c>
      <c r="N536" s="53">
        <f>IF(N533="",N532*4,IF(N534="",(N533+N532)*2,IF(N535="",((N534+N533+N532)/3)*4,SUM(N532:N535))))</f>
        <v>458173.23</v>
      </c>
      <c r="O536" s="53">
        <f>IF(O533="",O532*4,IF(O534="",(O533+O532)*2,IF(O535="",((O534+O533+O532)/3)*4,SUM(O532:O535))))</f>
        <v>445367.88</v>
      </c>
      <c r="P536" s="71">
        <f>IF(P533="",P532*4,IF(P534="",(P533+P532)*2,IF(P535="",((P534+P533+P532)/3)*4,SUM(P532:P535))))</f>
        <v>465178.17000000004</v>
      </c>
      <c r="Q536" s="53">
        <f>IF(Q533="",Q532*4,IF(Q534="",(Q533+Q532)*2,IF(Q535="",((Q534+Q533+Q532)/3)*4,SUM(Q532:Q535))))</f>
        <v>556084</v>
      </c>
      <c r="R536" s="24"/>
      <c r="S536" s="54" t="s">
        <v>211</v>
      </c>
      <c r="T536" s="54"/>
    </row>
    <row r="537" spans="2:20" x14ac:dyDescent="0.25">
      <c r="B537" s="62" t="e">
        <f t="shared" ref="B537:Q537" si="76">+B536/(B$465+B$472)</f>
        <v>#DIV/0!</v>
      </c>
      <c r="C537" s="32" t="e">
        <f t="shared" si="76"/>
        <v>#DIV/0!</v>
      </c>
      <c r="D537" s="32" t="e">
        <f t="shared" si="76"/>
        <v>#DIV/0!</v>
      </c>
      <c r="E537" s="32" t="e">
        <f t="shared" si="76"/>
        <v>#DIV/0!</v>
      </c>
      <c r="F537" s="32" t="e">
        <f t="shared" si="76"/>
        <v>#DIV/0!</v>
      </c>
      <c r="G537" s="32" t="e">
        <f t="shared" si="76"/>
        <v>#DIV/0!</v>
      </c>
      <c r="H537" s="32" t="e">
        <f t="shared" si="76"/>
        <v>#DIV/0!</v>
      </c>
      <c r="I537" s="32" t="e">
        <f t="shared" si="76"/>
        <v>#DIV/0!</v>
      </c>
      <c r="J537" s="32" t="e">
        <f t="shared" si="76"/>
        <v>#DIV/0!</v>
      </c>
      <c r="K537" s="32">
        <f t="shared" si="76"/>
        <v>0.15672449881149217</v>
      </c>
      <c r="L537" s="32">
        <f t="shared" si="76"/>
        <v>0.12537893539329598</v>
      </c>
      <c r="M537" s="32">
        <f t="shared" si="76"/>
        <v>0.10783507454394091</v>
      </c>
      <c r="N537" s="32">
        <f t="shared" si="76"/>
        <v>8.9702240507199132E-2</v>
      </c>
      <c r="O537" s="32">
        <f t="shared" si="76"/>
        <v>8.4822218063928159E-2</v>
      </c>
      <c r="P537" s="67">
        <f t="shared" si="76"/>
        <v>7.3156504045798001E-2</v>
      </c>
      <c r="Q537" s="32">
        <f t="shared" si="76"/>
        <v>7.1646349319565567E-2</v>
      </c>
      <c r="R537" s="24"/>
      <c r="S537" s="33" t="s">
        <v>212</v>
      </c>
      <c r="T537" s="33"/>
    </row>
    <row r="538" spans="2:20" s="36" customFormat="1" x14ac:dyDescent="0.25">
      <c r="B538" s="31"/>
      <c r="C538" s="32" t="e">
        <f t="shared" ref="C538:M538" si="77">C536/B536-1</f>
        <v>#DIV/0!</v>
      </c>
      <c r="D538" s="32" t="e">
        <f t="shared" si="77"/>
        <v>#DIV/0!</v>
      </c>
      <c r="E538" s="32" t="e">
        <f t="shared" si="77"/>
        <v>#DIV/0!</v>
      </c>
      <c r="F538" s="32" t="e">
        <f t="shared" si="77"/>
        <v>#DIV/0!</v>
      </c>
      <c r="G538" s="32" t="e">
        <f t="shared" si="77"/>
        <v>#DIV/0!</v>
      </c>
      <c r="H538" s="32" t="e">
        <f t="shared" si="77"/>
        <v>#DIV/0!</v>
      </c>
      <c r="I538" s="32" t="e">
        <f t="shared" si="77"/>
        <v>#DIV/0!</v>
      </c>
      <c r="J538" s="32" t="e">
        <f t="shared" si="77"/>
        <v>#DIV/0!</v>
      </c>
      <c r="K538" s="32" t="e">
        <f t="shared" si="77"/>
        <v>#DIV/0!</v>
      </c>
      <c r="L538" s="32">
        <f t="shared" si="77"/>
        <v>-0.27032628727361396</v>
      </c>
      <c r="M538" s="32">
        <f t="shared" si="77"/>
        <v>-0.1182114736906914</v>
      </c>
      <c r="N538" s="32">
        <f>N536/M536-1</f>
        <v>-0.2054009427839123</v>
      </c>
      <c r="O538" s="32">
        <f>O536/M536-1</f>
        <v>-0.22760896012556708</v>
      </c>
      <c r="P538" s="67">
        <f>P536/N536-1</f>
        <v>1.5288846098668873E-2</v>
      </c>
      <c r="Q538" s="32">
        <f>Q536/O536-1</f>
        <v>0.2485947572150915</v>
      </c>
      <c r="R538" s="48"/>
      <c r="S538" s="40" t="s">
        <v>218</v>
      </c>
      <c r="T538" s="40"/>
    </row>
    <row r="539" spans="2:20" x14ac:dyDescent="0.25">
      <c r="B539" s="306" t="s">
        <v>159</v>
      </c>
      <c r="C539" s="307"/>
      <c r="D539" s="307"/>
      <c r="E539" s="307"/>
      <c r="F539" s="307"/>
      <c r="G539" s="307"/>
      <c r="H539" s="307"/>
      <c r="I539" s="307"/>
      <c r="J539" s="307"/>
      <c r="K539" s="307"/>
      <c r="L539" s="307"/>
      <c r="M539" s="307"/>
      <c r="N539" s="307"/>
      <c r="O539" s="307"/>
      <c r="P539" s="307"/>
      <c r="Q539" s="35"/>
      <c r="R539" s="24"/>
      <c r="S539" s="6"/>
      <c r="T539" s="6"/>
    </row>
    <row r="540" spans="2:20" x14ac:dyDescent="0.25">
      <c r="B540" s="47" t="str">
        <f t="shared" ref="B540:Q543" si="78">IFERROR(VLOOKUP($B$539,$130:$216,MATCH($S540&amp;"/"&amp;B$348,$128:$128,0),FALSE),"")</f>
        <v/>
      </c>
      <c r="C540" s="47" t="str">
        <f t="shared" si="78"/>
        <v/>
      </c>
      <c r="D540" s="47" t="str">
        <f t="shared" si="78"/>
        <v/>
      </c>
      <c r="E540" s="47" t="str">
        <f t="shared" si="78"/>
        <v/>
      </c>
      <c r="F540" s="47" t="str">
        <f t="shared" si="78"/>
        <v/>
      </c>
      <c r="G540" s="47" t="str">
        <f t="shared" si="78"/>
        <v/>
      </c>
      <c r="H540" s="47" t="str">
        <f t="shared" si="78"/>
        <v/>
      </c>
      <c r="I540" s="47" t="str">
        <f t="shared" si="78"/>
        <v/>
      </c>
      <c r="J540" s="47" t="str">
        <f t="shared" si="78"/>
        <v/>
      </c>
      <c r="K540" s="47">
        <f t="shared" si="78"/>
        <v>0</v>
      </c>
      <c r="L540" s="47">
        <f t="shared" si="78"/>
        <v>0</v>
      </c>
      <c r="M540" s="47">
        <f t="shared" si="78"/>
        <v>0</v>
      </c>
      <c r="N540" s="47">
        <f t="shared" si="78"/>
        <v>0</v>
      </c>
      <c r="O540" s="47">
        <f t="shared" si="78"/>
        <v>0</v>
      </c>
      <c r="P540" s="52">
        <f t="shared" si="78"/>
        <v>0</v>
      </c>
      <c r="Q540" s="53">
        <f t="shared" si="78"/>
        <v>0</v>
      </c>
      <c r="R540" s="24"/>
      <c r="S540" s="29" t="s">
        <v>208</v>
      </c>
      <c r="T540" s="29"/>
    </row>
    <row r="541" spans="2:20" x14ac:dyDescent="0.25">
      <c r="B541" s="25" t="str">
        <f t="shared" si="78"/>
        <v/>
      </c>
      <c r="C541" s="25" t="str">
        <f t="shared" si="78"/>
        <v/>
      </c>
      <c r="D541" s="25" t="str">
        <f t="shared" si="78"/>
        <v/>
      </c>
      <c r="E541" s="25" t="str">
        <f t="shared" si="78"/>
        <v/>
      </c>
      <c r="F541" s="25" t="str">
        <f t="shared" si="78"/>
        <v/>
      </c>
      <c r="G541" s="25" t="str">
        <f t="shared" si="78"/>
        <v/>
      </c>
      <c r="H541" s="25" t="str">
        <f t="shared" si="78"/>
        <v/>
      </c>
      <c r="I541" s="25" t="str">
        <f t="shared" si="78"/>
        <v/>
      </c>
      <c r="J541" s="25" t="str">
        <f t="shared" si="78"/>
        <v/>
      </c>
      <c r="K541" s="25">
        <f t="shared" si="78"/>
        <v>0</v>
      </c>
      <c r="L541" s="25">
        <f t="shared" si="78"/>
        <v>0</v>
      </c>
      <c r="M541" s="25">
        <f t="shared" si="78"/>
        <v>0</v>
      </c>
      <c r="N541" s="25">
        <f t="shared" si="78"/>
        <v>0</v>
      </c>
      <c r="O541" s="25">
        <f t="shared" si="78"/>
        <v>0</v>
      </c>
      <c r="P541" s="46">
        <f t="shared" si="78"/>
        <v>0</v>
      </c>
      <c r="Q541" s="47">
        <f t="shared" si="78"/>
        <v>0</v>
      </c>
      <c r="R541" s="24"/>
      <c r="S541" s="29" t="s">
        <v>209</v>
      </c>
      <c r="T541" s="29"/>
    </row>
    <row r="542" spans="2:20" x14ac:dyDescent="0.25">
      <c r="B542" s="25" t="str">
        <f t="shared" si="78"/>
        <v/>
      </c>
      <c r="C542" s="25" t="str">
        <f t="shared" si="78"/>
        <v/>
      </c>
      <c r="D542" s="25" t="str">
        <f t="shared" si="78"/>
        <v/>
      </c>
      <c r="E542" s="25" t="str">
        <f t="shared" si="78"/>
        <v/>
      </c>
      <c r="F542" s="25" t="str">
        <f t="shared" si="78"/>
        <v/>
      </c>
      <c r="G542" s="25" t="str">
        <f t="shared" si="78"/>
        <v/>
      </c>
      <c r="H542" s="25" t="str">
        <f t="shared" si="78"/>
        <v/>
      </c>
      <c r="I542" s="25" t="str">
        <f t="shared" si="78"/>
        <v/>
      </c>
      <c r="J542" s="25" t="str">
        <f t="shared" si="78"/>
        <v/>
      </c>
      <c r="K542" s="25">
        <f t="shared" si="78"/>
        <v>0</v>
      </c>
      <c r="L542" s="25">
        <f t="shared" si="78"/>
        <v>0</v>
      </c>
      <c r="M542" s="25">
        <f t="shared" si="78"/>
        <v>0</v>
      </c>
      <c r="N542" s="25">
        <f t="shared" si="78"/>
        <v>0</v>
      </c>
      <c r="O542" s="25">
        <f t="shared" si="78"/>
        <v>0</v>
      </c>
      <c r="P542" s="46">
        <f t="shared" si="78"/>
        <v>0</v>
      </c>
      <c r="Q542" s="25" t="str">
        <f t="shared" si="78"/>
        <v/>
      </c>
      <c r="R542" s="24"/>
      <c r="S542" s="29" t="s">
        <v>210</v>
      </c>
      <c r="T542" s="29"/>
    </row>
    <row r="543" spans="2:20" x14ac:dyDescent="0.25">
      <c r="B543" s="50" t="str">
        <f t="shared" si="78"/>
        <v/>
      </c>
      <c r="C543" s="50" t="str">
        <f t="shared" si="78"/>
        <v/>
      </c>
      <c r="D543" s="50" t="str">
        <f t="shared" si="78"/>
        <v/>
      </c>
      <c r="E543" s="50" t="str">
        <f t="shared" si="78"/>
        <v/>
      </c>
      <c r="F543" s="50" t="str">
        <f t="shared" si="78"/>
        <v/>
      </c>
      <c r="G543" s="50" t="str">
        <f t="shared" si="78"/>
        <v/>
      </c>
      <c r="H543" s="50" t="str">
        <f t="shared" si="78"/>
        <v/>
      </c>
      <c r="I543" s="50" t="str">
        <f t="shared" si="78"/>
        <v/>
      </c>
      <c r="J543" s="50" t="str">
        <f t="shared" si="78"/>
        <v/>
      </c>
      <c r="K543" s="50">
        <f t="shared" si="78"/>
        <v>0</v>
      </c>
      <c r="L543" s="50">
        <f t="shared" si="78"/>
        <v>0</v>
      </c>
      <c r="M543" s="50">
        <f t="shared" si="78"/>
        <v>0</v>
      </c>
      <c r="N543" s="50">
        <f t="shared" si="78"/>
        <v>0</v>
      </c>
      <c r="O543" s="50">
        <f t="shared" si="78"/>
        <v>0</v>
      </c>
      <c r="P543" s="51">
        <f t="shared" si="78"/>
        <v>0</v>
      </c>
      <c r="Q543" s="50" t="str">
        <f t="shared" si="78"/>
        <v/>
      </c>
      <c r="R543" s="24"/>
      <c r="S543" s="29" t="s">
        <v>217</v>
      </c>
      <c r="T543" s="29"/>
    </row>
    <row r="544" spans="2:20" x14ac:dyDescent="0.25">
      <c r="B544" s="50">
        <f>SUM(B540:B543)</f>
        <v>0</v>
      </c>
      <c r="C544" s="50">
        <f t="shared" ref="C544:M544" si="79">SUM(C540:C543)</f>
        <v>0</v>
      </c>
      <c r="D544" s="50">
        <f t="shared" si="79"/>
        <v>0</v>
      </c>
      <c r="E544" s="50">
        <f t="shared" si="79"/>
        <v>0</v>
      </c>
      <c r="F544" s="50">
        <f t="shared" si="79"/>
        <v>0</v>
      </c>
      <c r="G544" s="50">
        <f t="shared" si="79"/>
        <v>0</v>
      </c>
      <c r="H544" s="50">
        <f t="shared" si="79"/>
        <v>0</v>
      </c>
      <c r="I544" s="50">
        <f t="shared" si="79"/>
        <v>0</v>
      </c>
      <c r="J544" s="50">
        <f t="shared" si="79"/>
        <v>0</v>
      </c>
      <c r="K544" s="50">
        <f t="shared" si="79"/>
        <v>0</v>
      </c>
      <c r="L544" s="50">
        <f t="shared" si="79"/>
        <v>0</v>
      </c>
      <c r="M544" s="50">
        <f t="shared" si="79"/>
        <v>0</v>
      </c>
      <c r="N544" s="50">
        <f>IF(N541="",N540*4,IF(N542="",(N541+N540)*2,IF(N543="",((N542+N541+N540)/3)*4,SUM(N540:N543))))</f>
        <v>0</v>
      </c>
      <c r="O544" s="50">
        <f>IF(O541="",O540*4,IF(O542="",(O541+O540)*2,IF(O543="",((O542+O541+O540)/3)*4,SUM(O540:O543))))</f>
        <v>0</v>
      </c>
      <c r="P544" s="51">
        <f>IF(P541="",P540*4,IF(P542="",(P541+P540)*2,IF(P543="",((P542+P541+P540)/3)*4,SUM(P540:P543))))</f>
        <v>0</v>
      </c>
      <c r="Q544" s="53">
        <f>IF(Q541="",Q540*4,IF(Q542="",(Q541+Q540)*2,IF(Q543="",((Q542+Q541+Q540)/3)*4,SUM(Q540:Q543))))</f>
        <v>0</v>
      </c>
      <c r="R544" s="24"/>
      <c r="S544" s="29" t="s">
        <v>211</v>
      </c>
      <c r="T544" s="29"/>
    </row>
    <row r="545" spans="2:20" x14ac:dyDescent="0.25">
      <c r="B545" s="62" t="e">
        <f t="shared" ref="B545:Q545" si="80">+B544/(B$465+B$472)</f>
        <v>#DIV/0!</v>
      </c>
      <c r="C545" s="63" t="e">
        <f t="shared" si="80"/>
        <v>#DIV/0!</v>
      </c>
      <c r="D545" s="63" t="e">
        <f t="shared" si="80"/>
        <v>#DIV/0!</v>
      </c>
      <c r="E545" s="63" t="e">
        <f t="shared" si="80"/>
        <v>#DIV/0!</v>
      </c>
      <c r="F545" s="63" t="e">
        <f t="shared" si="80"/>
        <v>#DIV/0!</v>
      </c>
      <c r="G545" s="63" t="e">
        <f t="shared" si="80"/>
        <v>#DIV/0!</v>
      </c>
      <c r="H545" s="63" t="e">
        <f t="shared" si="80"/>
        <v>#DIV/0!</v>
      </c>
      <c r="I545" s="63" t="e">
        <f t="shared" si="80"/>
        <v>#DIV/0!</v>
      </c>
      <c r="J545" s="63" t="e">
        <f t="shared" si="80"/>
        <v>#DIV/0!</v>
      </c>
      <c r="K545" s="63">
        <f t="shared" si="80"/>
        <v>0</v>
      </c>
      <c r="L545" s="63">
        <f t="shared" si="80"/>
        <v>0</v>
      </c>
      <c r="M545" s="63">
        <f t="shared" si="80"/>
        <v>0</v>
      </c>
      <c r="N545" s="64">
        <f t="shared" si="80"/>
        <v>0</v>
      </c>
      <c r="O545" s="64">
        <f t="shared" si="80"/>
        <v>0</v>
      </c>
      <c r="P545" s="65">
        <f t="shared" si="80"/>
        <v>0</v>
      </c>
      <c r="Q545" s="66">
        <f t="shared" si="80"/>
        <v>0</v>
      </c>
      <c r="R545" s="24"/>
      <c r="S545" s="33" t="s">
        <v>212</v>
      </c>
      <c r="T545" s="33"/>
    </row>
    <row r="546" spans="2:20" x14ac:dyDescent="0.25">
      <c r="B546" s="330" t="s">
        <v>225</v>
      </c>
      <c r="C546" s="331"/>
      <c r="D546" s="331"/>
      <c r="E546" s="331"/>
      <c r="F546" s="331"/>
      <c r="G546" s="331"/>
      <c r="H546" s="331"/>
      <c r="I546" s="331"/>
      <c r="J546" s="331"/>
      <c r="K546" s="331"/>
      <c r="L546" s="331"/>
      <c r="M546" s="331"/>
      <c r="N546" s="331"/>
      <c r="O546" s="331"/>
      <c r="P546" s="331"/>
      <c r="Q546" s="41"/>
      <c r="R546" s="24"/>
      <c r="S546" s="6"/>
      <c r="T546" s="6"/>
    </row>
    <row r="547" spans="2:20" x14ac:dyDescent="0.25">
      <c r="B547" s="47" t="str">
        <f t="shared" ref="B547:Q551" si="81">IFERROR(B507+B468-B532-B540,"")</f>
        <v/>
      </c>
      <c r="C547" s="47" t="str">
        <f t="shared" si="81"/>
        <v/>
      </c>
      <c r="D547" s="47" t="str">
        <f t="shared" si="81"/>
        <v/>
      </c>
      <c r="E547" s="47" t="str">
        <f t="shared" si="81"/>
        <v/>
      </c>
      <c r="F547" s="47" t="str">
        <f t="shared" si="81"/>
        <v/>
      </c>
      <c r="G547" s="47" t="str">
        <f t="shared" si="81"/>
        <v/>
      </c>
      <c r="H547" s="47" t="str">
        <f t="shared" si="81"/>
        <v/>
      </c>
      <c r="I547" s="47" t="str">
        <f t="shared" si="81"/>
        <v/>
      </c>
      <c r="J547" s="47" t="str">
        <f t="shared" si="81"/>
        <v/>
      </c>
      <c r="K547" s="47">
        <f t="shared" si="81"/>
        <v>110774</v>
      </c>
      <c r="L547" s="47">
        <f t="shared" si="81"/>
        <v>56216</v>
      </c>
      <c r="M547" s="47">
        <f t="shared" si="81"/>
        <v>130435</v>
      </c>
      <c r="N547" s="47">
        <f t="shared" si="81"/>
        <v>149564</v>
      </c>
      <c r="O547" s="47">
        <f t="shared" si="81"/>
        <v>126956</v>
      </c>
      <c r="P547" s="52">
        <f t="shared" si="81"/>
        <v>121319</v>
      </c>
      <c r="Q547" s="47">
        <f t="shared" si="81"/>
        <v>268670</v>
      </c>
      <c r="R547" s="24"/>
      <c r="S547" s="29" t="s">
        <v>208</v>
      </c>
      <c r="T547" s="29"/>
    </row>
    <row r="548" spans="2:20" x14ac:dyDescent="0.25">
      <c r="B548" s="25" t="str">
        <f t="shared" si="81"/>
        <v/>
      </c>
      <c r="C548" s="25" t="str">
        <f t="shared" si="81"/>
        <v/>
      </c>
      <c r="D548" s="25" t="str">
        <f t="shared" si="81"/>
        <v/>
      </c>
      <c r="E548" s="25" t="str">
        <f t="shared" si="81"/>
        <v/>
      </c>
      <c r="F548" s="25" t="str">
        <f t="shared" si="81"/>
        <v/>
      </c>
      <c r="G548" s="25" t="str">
        <f t="shared" si="81"/>
        <v/>
      </c>
      <c r="H548" s="25" t="str">
        <f t="shared" si="81"/>
        <v/>
      </c>
      <c r="I548" s="25" t="str">
        <f t="shared" si="81"/>
        <v/>
      </c>
      <c r="J548" s="25" t="str">
        <f t="shared" si="81"/>
        <v/>
      </c>
      <c r="K548" s="25">
        <f t="shared" si="81"/>
        <v>123651</v>
      </c>
      <c r="L548" s="25">
        <f t="shared" si="81"/>
        <v>8566</v>
      </c>
      <c r="M548" s="25">
        <f t="shared" si="81"/>
        <v>135890</v>
      </c>
      <c r="N548" s="25">
        <f t="shared" si="81"/>
        <v>183799</v>
      </c>
      <c r="O548" s="25">
        <f t="shared" si="81"/>
        <v>187778</v>
      </c>
      <c r="P548" s="46">
        <f t="shared" si="81"/>
        <v>176294</v>
      </c>
      <c r="Q548" s="25">
        <f t="shared" si="81"/>
        <v>318394</v>
      </c>
      <c r="R548" s="24"/>
      <c r="S548" s="29" t="s">
        <v>209</v>
      </c>
      <c r="T548" s="29"/>
    </row>
    <row r="549" spans="2:20" x14ac:dyDescent="0.25">
      <c r="B549" s="25" t="str">
        <f t="shared" si="81"/>
        <v/>
      </c>
      <c r="C549" s="25" t="str">
        <f t="shared" si="81"/>
        <v/>
      </c>
      <c r="D549" s="25" t="str">
        <f t="shared" si="81"/>
        <v/>
      </c>
      <c r="E549" s="25" t="str">
        <f t="shared" si="81"/>
        <v/>
      </c>
      <c r="F549" s="25" t="str">
        <f t="shared" si="81"/>
        <v/>
      </c>
      <c r="G549" s="25" t="str">
        <f t="shared" si="81"/>
        <v/>
      </c>
      <c r="H549" s="25" t="str">
        <f t="shared" si="81"/>
        <v/>
      </c>
      <c r="I549" s="25" t="str">
        <f t="shared" si="81"/>
        <v/>
      </c>
      <c r="J549" s="25" t="str">
        <f t="shared" si="81"/>
        <v/>
      </c>
      <c r="K549" s="25">
        <f t="shared" si="81"/>
        <v>114340</v>
      </c>
      <c r="L549" s="25">
        <f t="shared" si="81"/>
        <v>31970</v>
      </c>
      <c r="M549" s="25">
        <f t="shared" si="81"/>
        <v>77320</v>
      </c>
      <c r="N549" s="25">
        <f t="shared" si="81"/>
        <v>138569</v>
      </c>
      <c r="O549" s="25">
        <f t="shared" si="81"/>
        <v>143045</v>
      </c>
      <c r="P549" s="46">
        <f t="shared" si="81"/>
        <v>221762</v>
      </c>
      <c r="Q549" s="25" t="str">
        <f t="shared" si="81"/>
        <v/>
      </c>
      <c r="R549" s="24"/>
      <c r="S549" s="29" t="s">
        <v>210</v>
      </c>
      <c r="T549" s="29"/>
    </row>
    <row r="550" spans="2:20" x14ac:dyDescent="0.25">
      <c r="B550" s="50" t="str">
        <f t="shared" si="81"/>
        <v/>
      </c>
      <c r="C550" s="50" t="str">
        <f t="shared" si="81"/>
        <v/>
      </c>
      <c r="D550" s="50" t="str">
        <f t="shared" si="81"/>
        <v/>
      </c>
      <c r="E550" s="50" t="str">
        <f t="shared" si="81"/>
        <v/>
      </c>
      <c r="F550" s="50" t="str">
        <f t="shared" si="81"/>
        <v/>
      </c>
      <c r="G550" s="50" t="str">
        <f t="shared" si="81"/>
        <v/>
      </c>
      <c r="H550" s="50" t="str">
        <f t="shared" si="81"/>
        <v/>
      </c>
      <c r="I550" s="50" t="str">
        <f t="shared" si="81"/>
        <v/>
      </c>
      <c r="J550" s="50" t="str">
        <f t="shared" si="81"/>
        <v/>
      </c>
      <c r="K550" s="50">
        <f t="shared" si="81"/>
        <v>138513.35999999993</v>
      </c>
      <c r="L550" s="50">
        <f t="shared" si="81"/>
        <v>33550.780000000028</v>
      </c>
      <c r="M550" s="50">
        <f t="shared" si="81"/>
        <v>83931.430000000008</v>
      </c>
      <c r="N550" s="50">
        <f t="shared" si="81"/>
        <v>84002.89000000013</v>
      </c>
      <c r="O550" s="50">
        <f t="shared" si="81"/>
        <v>126577.45999999993</v>
      </c>
      <c r="P550" s="51">
        <f t="shared" si="81"/>
        <v>220327.75999999992</v>
      </c>
      <c r="Q550" s="50" t="str">
        <f t="shared" si="81"/>
        <v/>
      </c>
      <c r="R550" s="24"/>
      <c r="S550" s="29" t="s">
        <v>217</v>
      </c>
      <c r="T550" s="29"/>
    </row>
    <row r="551" spans="2:20" x14ac:dyDescent="0.25">
      <c r="B551" s="53">
        <f t="shared" si="81"/>
        <v>0</v>
      </c>
      <c r="C551" s="50">
        <f t="shared" si="81"/>
        <v>0</v>
      </c>
      <c r="D551" s="50">
        <f t="shared" si="81"/>
        <v>0</v>
      </c>
      <c r="E551" s="50">
        <f t="shared" si="81"/>
        <v>0</v>
      </c>
      <c r="F551" s="50">
        <f t="shared" si="81"/>
        <v>0</v>
      </c>
      <c r="G551" s="50">
        <f t="shared" si="81"/>
        <v>0</v>
      </c>
      <c r="H551" s="50">
        <f t="shared" si="81"/>
        <v>0</v>
      </c>
      <c r="I551" s="50">
        <f t="shared" si="81"/>
        <v>0</v>
      </c>
      <c r="J551" s="50">
        <f t="shared" si="81"/>
        <v>0</v>
      </c>
      <c r="K551" s="50">
        <f t="shared" si="81"/>
        <v>487278.36</v>
      </c>
      <c r="L551" s="50">
        <f t="shared" si="81"/>
        <v>130302.77999999956</v>
      </c>
      <c r="M551" s="50">
        <f t="shared" si="81"/>
        <v>427576.42999999924</v>
      </c>
      <c r="N551" s="50">
        <f t="shared" si="81"/>
        <v>555934.89</v>
      </c>
      <c r="O551" s="50">
        <f t="shared" si="81"/>
        <v>584356.46000000043</v>
      </c>
      <c r="P551" s="51">
        <f t="shared" si="81"/>
        <v>739702.76000000013</v>
      </c>
      <c r="Q551" s="53">
        <f t="shared" si="81"/>
        <v>1174128</v>
      </c>
      <c r="R551" s="24"/>
      <c r="S551" s="29" t="s">
        <v>211</v>
      </c>
      <c r="T551" s="29"/>
    </row>
    <row r="552" spans="2:20" x14ac:dyDescent="0.25">
      <c r="B552" s="32" t="e">
        <f t="shared" ref="B552:O552" si="82">+B551/(B$465+B$472)</f>
        <v>#DIV/0!</v>
      </c>
      <c r="C552" s="32" t="e">
        <f t="shared" si="82"/>
        <v>#DIV/0!</v>
      </c>
      <c r="D552" s="32" t="e">
        <f t="shared" si="82"/>
        <v>#DIV/0!</v>
      </c>
      <c r="E552" s="32" t="e">
        <f t="shared" si="82"/>
        <v>#DIV/0!</v>
      </c>
      <c r="F552" s="32" t="e">
        <f t="shared" si="82"/>
        <v>#DIV/0!</v>
      </c>
      <c r="G552" s="32" t="e">
        <f t="shared" si="82"/>
        <v>#DIV/0!</v>
      </c>
      <c r="H552" s="32" t="e">
        <f t="shared" si="82"/>
        <v>#DIV/0!</v>
      </c>
      <c r="I552" s="32" t="e">
        <f t="shared" si="82"/>
        <v>#DIV/0!</v>
      </c>
      <c r="J552" s="32" t="e">
        <f t="shared" si="82"/>
        <v>#DIV/0!</v>
      </c>
      <c r="K552" s="32">
        <f t="shared" si="82"/>
        <v>8.5216853268996431E-2</v>
      </c>
      <c r="L552" s="32">
        <f t="shared" si="82"/>
        <v>2.4983946287540443E-2</v>
      </c>
      <c r="M552" s="32">
        <f t="shared" si="82"/>
        <v>7.9963562508227282E-2</v>
      </c>
      <c r="N552" s="32">
        <f t="shared" si="82"/>
        <v>0.1088422499261323</v>
      </c>
      <c r="O552" s="32">
        <f t="shared" si="82"/>
        <v>0.11129318772872697</v>
      </c>
      <c r="P552" s="67">
        <f>+P551/(P$465+P$472)</f>
        <v>0.11632976662388941</v>
      </c>
      <c r="Q552" s="32">
        <f>+Q551/(Q$465+Q$472)</f>
        <v>0.15127567927486293</v>
      </c>
      <c r="R552" s="24"/>
      <c r="S552" s="33" t="s">
        <v>226</v>
      </c>
      <c r="T552" s="33"/>
    </row>
    <row r="553" spans="2:20" s="36" customFormat="1" x14ac:dyDescent="0.25">
      <c r="B553" s="31"/>
      <c r="C553" s="32" t="e">
        <f t="shared" ref="C553:M553" si="83">C551/B551-1</f>
        <v>#DIV/0!</v>
      </c>
      <c r="D553" s="32" t="e">
        <f t="shared" si="83"/>
        <v>#DIV/0!</v>
      </c>
      <c r="E553" s="32" t="e">
        <f t="shared" si="83"/>
        <v>#DIV/0!</v>
      </c>
      <c r="F553" s="32" t="e">
        <f t="shared" si="83"/>
        <v>#DIV/0!</v>
      </c>
      <c r="G553" s="32" t="e">
        <f t="shared" si="83"/>
        <v>#DIV/0!</v>
      </c>
      <c r="H553" s="32" t="e">
        <f t="shared" si="83"/>
        <v>#DIV/0!</v>
      </c>
      <c r="I553" s="32" t="e">
        <f t="shared" si="83"/>
        <v>#DIV/0!</v>
      </c>
      <c r="J553" s="32" t="e">
        <f t="shared" si="83"/>
        <v>#DIV/0!</v>
      </c>
      <c r="K553" s="32" t="e">
        <f t="shared" si="83"/>
        <v>#DIV/0!</v>
      </c>
      <c r="L553" s="32">
        <f t="shared" si="83"/>
        <v>-0.73259066953024643</v>
      </c>
      <c r="M553" s="32">
        <f t="shared" si="83"/>
        <v>2.2814068126558826</v>
      </c>
      <c r="N553" s="32">
        <f>N551/M551-1</f>
        <v>0.30020003675132645</v>
      </c>
      <c r="O553" s="32">
        <f>O551/M551-1</f>
        <v>0.36667135744596924</v>
      </c>
      <c r="P553" s="67">
        <f>P551/N551-1</f>
        <v>0.33055646138705219</v>
      </c>
      <c r="Q553" s="32">
        <f>Q551/O551-1</f>
        <v>1.0092667410573317</v>
      </c>
      <c r="R553" s="48"/>
      <c r="S553" s="40" t="s">
        <v>218</v>
      </c>
      <c r="T553" s="40"/>
    </row>
    <row r="554" spans="2:20" x14ac:dyDescent="0.25">
      <c r="B554" s="330" t="s">
        <v>227</v>
      </c>
      <c r="C554" s="331"/>
      <c r="D554" s="331"/>
      <c r="E554" s="331"/>
      <c r="F554" s="331"/>
      <c r="G554" s="331"/>
      <c r="H554" s="331"/>
      <c r="I554" s="331"/>
      <c r="J554" s="331"/>
      <c r="K554" s="331"/>
      <c r="L554" s="331"/>
      <c r="M554" s="331"/>
      <c r="N554" s="331"/>
      <c r="O554" s="331"/>
      <c r="P554" s="331"/>
      <c r="Q554" s="41"/>
      <c r="R554" s="24"/>
      <c r="S554" s="33"/>
      <c r="T554" s="33"/>
    </row>
    <row r="555" spans="2:20" x14ac:dyDescent="0.25">
      <c r="B555" s="47" t="str">
        <f t="shared" ref="B555:Q555" si="84">IFERROR(B547+B593,"")</f>
        <v/>
      </c>
      <c r="C555" s="47" t="str">
        <f t="shared" si="84"/>
        <v/>
      </c>
      <c r="D555" s="47" t="str">
        <f t="shared" si="84"/>
        <v/>
      </c>
      <c r="E555" s="47" t="str">
        <f t="shared" si="84"/>
        <v/>
      </c>
      <c r="F555" s="47" t="str">
        <f t="shared" si="84"/>
        <v/>
      </c>
      <c r="G555" s="47" t="str">
        <f t="shared" si="84"/>
        <v/>
      </c>
      <c r="H555" s="47" t="str">
        <f t="shared" si="84"/>
        <v/>
      </c>
      <c r="I555" s="47" t="str">
        <f t="shared" si="84"/>
        <v/>
      </c>
      <c r="J555" s="47" t="str">
        <f t="shared" si="84"/>
        <v/>
      </c>
      <c r="K555" s="47">
        <f t="shared" si="84"/>
        <v>239893</v>
      </c>
      <c r="L555" s="47">
        <f t="shared" si="84"/>
        <v>197029</v>
      </c>
      <c r="M555" s="47">
        <f t="shared" si="84"/>
        <v>271044</v>
      </c>
      <c r="N555" s="47">
        <f t="shared" si="84"/>
        <v>296785</v>
      </c>
      <c r="O555" s="47">
        <f t="shared" si="84"/>
        <v>268868</v>
      </c>
      <c r="P555" s="52">
        <f t="shared" si="84"/>
        <v>265023</v>
      </c>
      <c r="Q555" s="47">
        <f t="shared" si="84"/>
        <v>408622</v>
      </c>
      <c r="R555" s="24"/>
      <c r="S555" s="29" t="s">
        <v>208</v>
      </c>
      <c r="T555" s="29"/>
    </row>
    <row r="556" spans="2:20" x14ac:dyDescent="0.25">
      <c r="B556" s="25" t="str">
        <f t="shared" ref="B556:Q558" si="85">IFERROR(B548+B594-B593,"")</f>
        <v/>
      </c>
      <c r="C556" s="25" t="str">
        <f t="shared" si="85"/>
        <v/>
      </c>
      <c r="D556" s="25" t="str">
        <f t="shared" si="85"/>
        <v/>
      </c>
      <c r="E556" s="25" t="str">
        <f t="shared" si="85"/>
        <v/>
      </c>
      <c r="F556" s="25" t="str">
        <f t="shared" si="85"/>
        <v/>
      </c>
      <c r="G556" s="25" t="str">
        <f t="shared" si="85"/>
        <v/>
      </c>
      <c r="H556" s="25" t="str">
        <f t="shared" si="85"/>
        <v/>
      </c>
      <c r="I556" s="25" t="str">
        <f t="shared" si="85"/>
        <v/>
      </c>
      <c r="J556" s="25" t="str">
        <f t="shared" si="85"/>
        <v/>
      </c>
      <c r="K556" s="25">
        <f t="shared" si="85"/>
        <v>253468</v>
      </c>
      <c r="L556" s="25">
        <f t="shared" si="85"/>
        <v>150582</v>
      </c>
      <c r="M556" s="25">
        <f t="shared" si="85"/>
        <v>278176</v>
      </c>
      <c r="N556" s="25">
        <f t="shared" si="85"/>
        <v>331314</v>
      </c>
      <c r="O556" s="25">
        <f t="shared" si="85"/>
        <v>335570</v>
      </c>
      <c r="P556" s="46">
        <f t="shared" si="85"/>
        <v>318094</v>
      </c>
      <c r="Q556" s="25">
        <f t="shared" si="85"/>
        <v>460027</v>
      </c>
      <c r="R556" s="24"/>
      <c r="S556" s="29" t="s">
        <v>209</v>
      </c>
      <c r="T556" s="29"/>
    </row>
    <row r="557" spans="2:20" x14ac:dyDescent="0.25">
      <c r="B557" s="25" t="str">
        <f t="shared" si="85"/>
        <v/>
      </c>
      <c r="C557" s="25" t="str">
        <f t="shared" si="85"/>
        <v/>
      </c>
      <c r="D557" s="25" t="str">
        <f t="shared" si="85"/>
        <v/>
      </c>
      <c r="E557" s="25" t="str">
        <f t="shared" si="85"/>
        <v/>
      </c>
      <c r="F557" s="25" t="str">
        <f t="shared" si="85"/>
        <v/>
      </c>
      <c r="G557" s="25" t="str">
        <f t="shared" si="85"/>
        <v/>
      </c>
      <c r="H557" s="25" t="str">
        <f t="shared" si="85"/>
        <v/>
      </c>
      <c r="I557" s="25" t="str">
        <f t="shared" si="85"/>
        <v/>
      </c>
      <c r="J557" s="25" t="str">
        <f t="shared" si="85"/>
        <v/>
      </c>
      <c r="K557" s="25">
        <f t="shared" si="85"/>
        <v>244942</v>
      </c>
      <c r="L557" s="25">
        <f t="shared" si="85"/>
        <v>175229</v>
      </c>
      <c r="M557" s="25">
        <f t="shared" si="85"/>
        <v>222825</v>
      </c>
      <c r="N557" s="25">
        <f t="shared" si="85"/>
        <v>287829</v>
      </c>
      <c r="O557" s="25">
        <f t="shared" si="85"/>
        <v>289966</v>
      </c>
      <c r="P557" s="46">
        <f t="shared" si="85"/>
        <v>363221</v>
      </c>
      <c r="Q557" s="25" t="str">
        <f t="shared" si="85"/>
        <v/>
      </c>
      <c r="R557" s="24"/>
      <c r="S557" s="29" t="s">
        <v>210</v>
      </c>
      <c r="T557" s="29"/>
    </row>
    <row r="558" spans="2:20" x14ac:dyDescent="0.25">
      <c r="B558" s="50" t="str">
        <f t="shared" si="85"/>
        <v/>
      </c>
      <c r="C558" s="50" t="str">
        <f t="shared" si="85"/>
        <v/>
      </c>
      <c r="D558" s="50" t="str">
        <f t="shared" si="85"/>
        <v/>
      </c>
      <c r="E558" s="50" t="str">
        <f t="shared" si="85"/>
        <v/>
      </c>
      <c r="F558" s="50" t="str">
        <f t="shared" si="85"/>
        <v/>
      </c>
      <c r="G558" s="50" t="str">
        <f t="shared" si="85"/>
        <v/>
      </c>
      <c r="H558" s="50" t="str">
        <f t="shared" si="85"/>
        <v/>
      </c>
      <c r="I558" s="50" t="str">
        <f t="shared" si="85"/>
        <v/>
      </c>
      <c r="J558" s="50" t="str">
        <f t="shared" si="85"/>
        <v/>
      </c>
      <c r="K558" s="50">
        <f t="shared" si="85"/>
        <v>272169.77999999991</v>
      </c>
      <c r="L558" s="50">
        <f t="shared" si="85"/>
        <v>177058.22999999998</v>
      </c>
      <c r="M558" s="50">
        <f t="shared" si="85"/>
        <v>229794.44000000006</v>
      </c>
      <c r="N558" s="50">
        <f t="shared" si="85"/>
        <v>232477.65000000014</v>
      </c>
      <c r="O558" s="50">
        <f t="shared" si="85"/>
        <v>273779.43999999994</v>
      </c>
      <c r="P558" s="51">
        <f t="shared" si="85"/>
        <v>363551.36999999988</v>
      </c>
      <c r="Q558" s="50" t="str">
        <f t="shared" si="85"/>
        <v/>
      </c>
      <c r="R558" s="24"/>
      <c r="S558" s="29" t="s">
        <v>217</v>
      </c>
      <c r="T558" s="29"/>
    </row>
    <row r="559" spans="2:20" x14ac:dyDescent="0.25">
      <c r="B559" s="53" t="str">
        <f t="shared" ref="B559:Q559" si="86">IFERROR(B551+B596,"")</f>
        <v/>
      </c>
      <c r="C559" s="50" t="str">
        <f t="shared" si="86"/>
        <v/>
      </c>
      <c r="D559" s="50" t="str">
        <f t="shared" si="86"/>
        <v/>
      </c>
      <c r="E559" s="50" t="str">
        <f t="shared" si="86"/>
        <v/>
      </c>
      <c r="F559" s="50" t="str">
        <f t="shared" si="86"/>
        <v/>
      </c>
      <c r="G559" s="50" t="str">
        <f t="shared" si="86"/>
        <v/>
      </c>
      <c r="H559" s="50" t="str">
        <f t="shared" si="86"/>
        <v/>
      </c>
      <c r="I559" s="50" t="str">
        <f t="shared" si="86"/>
        <v/>
      </c>
      <c r="J559" s="50" t="str">
        <f t="shared" si="86"/>
        <v/>
      </c>
      <c r="K559" s="50">
        <f t="shared" si="86"/>
        <v>1010472.78</v>
      </c>
      <c r="L559" s="50">
        <f t="shared" si="86"/>
        <v>699898.22999999952</v>
      </c>
      <c r="M559" s="50">
        <f t="shared" si="86"/>
        <v>1001839.4399999992</v>
      </c>
      <c r="N559" s="50">
        <f t="shared" si="86"/>
        <v>1148405.6499999999</v>
      </c>
      <c r="O559" s="50">
        <f t="shared" si="86"/>
        <v>1168183.4400000004</v>
      </c>
      <c r="P559" s="51">
        <f t="shared" si="86"/>
        <v>1309889.3700000001</v>
      </c>
      <c r="Q559" s="53">
        <f t="shared" si="86"/>
        <v>1737298</v>
      </c>
      <c r="R559" s="24"/>
      <c r="S559" s="29" t="s">
        <v>211</v>
      </c>
      <c r="T559" s="29"/>
    </row>
    <row r="560" spans="2:20" x14ac:dyDescent="0.25">
      <c r="B560" s="32" t="e">
        <f t="shared" ref="B560:Q560" si="87">+B559/(B$465+B$472)</f>
        <v>#VALUE!</v>
      </c>
      <c r="C560" s="32" t="e">
        <f t="shared" si="87"/>
        <v>#VALUE!</v>
      </c>
      <c r="D560" s="32" t="e">
        <f t="shared" si="87"/>
        <v>#VALUE!</v>
      </c>
      <c r="E560" s="32" t="e">
        <f t="shared" si="87"/>
        <v>#VALUE!</v>
      </c>
      <c r="F560" s="32" t="e">
        <f t="shared" si="87"/>
        <v>#VALUE!</v>
      </c>
      <c r="G560" s="32" t="e">
        <f t="shared" si="87"/>
        <v>#VALUE!</v>
      </c>
      <c r="H560" s="32" t="e">
        <f t="shared" si="87"/>
        <v>#VALUE!</v>
      </c>
      <c r="I560" s="32" t="e">
        <f t="shared" si="87"/>
        <v>#VALUE!</v>
      </c>
      <c r="J560" s="32" t="e">
        <f t="shared" si="87"/>
        <v>#VALUE!</v>
      </c>
      <c r="K560" s="32">
        <f t="shared" si="87"/>
        <v>0.17671482605050409</v>
      </c>
      <c r="L560" s="32">
        <f t="shared" si="87"/>
        <v>0.13419682822626405</v>
      </c>
      <c r="M560" s="32">
        <f t="shared" si="87"/>
        <v>0.18735983806134379</v>
      </c>
      <c r="N560" s="32">
        <f t="shared" si="87"/>
        <v>0.22483757904434168</v>
      </c>
      <c r="O560" s="32">
        <f t="shared" si="87"/>
        <v>0.22248553372629784</v>
      </c>
      <c r="P560" s="67">
        <f t="shared" si="87"/>
        <v>0.20600048148422959</v>
      </c>
      <c r="Q560" s="32">
        <f t="shared" si="87"/>
        <v>0.22383499503704948</v>
      </c>
      <c r="R560" s="24"/>
      <c r="S560" s="33" t="s">
        <v>228</v>
      </c>
      <c r="T560" s="33"/>
    </row>
    <row r="561" spans="2:20" s="36" customFormat="1" x14ac:dyDescent="0.25">
      <c r="B561" s="31"/>
      <c r="C561" s="32" t="e">
        <f t="shared" ref="C561:M561" si="88">C559/B559-1</f>
        <v>#VALUE!</v>
      </c>
      <c r="D561" s="32" t="e">
        <f t="shared" si="88"/>
        <v>#VALUE!</v>
      </c>
      <c r="E561" s="32" t="e">
        <f t="shared" si="88"/>
        <v>#VALUE!</v>
      </c>
      <c r="F561" s="32" t="e">
        <f t="shared" si="88"/>
        <v>#VALUE!</v>
      </c>
      <c r="G561" s="32" t="e">
        <f t="shared" si="88"/>
        <v>#VALUE!</v>
      </c>
      <c r="H561" s="32" t="e">
        <f t="shared" si="88"/>
        <v>#VALUE!</v>
      </c>
      <c r="I561" s="32" t="e">
        <f t="shared" si="88"/>
        <v>#VALUE!</v>
      </c>
      <c r="J561" s="32" t="e">
        <f t="shared" si="88"/>
        <v>#VALUE!</v>
      </c>
      <c r="K561" s="32" t="e">
        <f t="shared" si="88"/>
        <v>#VALUE!</v>
      </c>
      <c r="L561" s="32">
        <f t="shared" si="88"/>
        <v>-0.30735568156521798</v>
      </c>
      <c r="M561" s="32">
        <f t="shared" si="88"/>
        <v>0.43140730617364165</v>
      </c>
      <c r="N561" s="32">
        <f>N559/M559-1</f>
        <v>0.14629710525271467</v>
      </c>
      <c r="O561" s="32">
        <f>O559/M559-1</f>
        <v>0.16603858199074417</v>
      </c>
      <c r="P561" s="67">
        <f>P559/N559-1</f>
        <v>0.14061557429641725</v>
      </c>
      <c r="Q561" s="32">
        <f>Q559/O559-1</f>
        <v>0.48717910262449826</v>
      </c>
      <c r="R561" s="48"/>
      <c r="S561" s="40" t="s">
        <v>218</v>
      </c>
      <c r="T561" s="40"/>
    </row>
    <row r="562" spans="2:20" x14ac:dyDescent="0.25">
      <c r="B562" s="306" t="s">
        <v>140</v>
      </c>
      <c r="C562" s="307"/>
      <c r="D562" s="307"/>
      <c r="E562" s="307"/>
      <c r="F562" s="307"/>
      <c r="G562" s="307"/>
      <c r="H562" s="307"/>
      <c r="I562" s="307"/>
      <c r="J562" s="307"/>
      <c r="K562" s="307"/>
      <c r="L562" s="307"/>
      <c r="M562" s="307"/>
      <c r="N562" s="307"/>
      <c r="O562" s="307"/>
      <c r="P562" s="307"/>
      <c r="Q562" s="35"/>
      <c r="R562" s="24"/>
      <c r="S562" s="6"/>
      <c r="T562" s="6"/>
    </row>
    <row r="563" spans="2:20" x14ac:dyDescent="0.25">
      <c r="B563" s="47" t="str">
        <f t="shared" ref="B563:Q566" si="89">IFERROR(VLOOKUP($B$562,$130:$216,MATCH($S563&amp;"/"&amp;B$348,$128:$128,0),FALSE),"")</f>
        <v/>
      </c>
      <c r="C563" s="47" t="str">
        <f t="shared" si="89"/>
        <v/>
      </c>
      <c r="D563" s="47" t="str">
        <f t="shared" si="89"/>
        <v/>
      </c>
      <c r="E563" s="47" t="str">
        <f t="shared" si="89"/>
        <v/>
      </c>
      <c r="F563" s="47" t="str">
        <f t="shared" si="89"/>
        <v/>
      </c>
      <c r="G563" s="47" t="str">
        <f t="shared" si="89"/>
        <v/>
      </c>
      <c r="H563" s="47" t="str">
        <f t="shared" si="89"/>
        <v/>
      </c>
      <c r="I563" s="47" t="str">
        <f t="shared" si="89"/>
        <v/>
      </c>
      <c r="J563" s="47" t="str">
        <f t="shared" si="89"/>
        <v/>
      </c>
      <c r="K563" s="72">
        <f t="shared" si="89"/>
        <v>18005</v>
      </c>
      <c r="L563" s="72">
        <f t="shared" si="89"/>
        <v>16134</v>
      </c>
      <c r="M563" s="72">
        <f t="shared" si="89"/>
        <v>11699</v>
      </c>
      <c r="N563" s="72">
        <f t="shared" si="89"/>
        <v>5296</v>
      </c>
      <c r="O563" s="72">
        <f t="shared" si="89"/>
        <v>860</v>
      </c>
      <c r="P563" s="266">
        <f t="shared" si="89"/>
        <v>488</v>
      </c>
      <c r="Q563" s="72">
        <f t="shared" si="89"/>
        <v>444</v>
      </c>
      <c r="R563" s="24"/>
      <c r="S563" s="29" t="s">
        <v>208</v>
      </c>
      <c r="T563" s="29"/>
    </row>
    <row r="564" spans="2:20" x14ac:dyDescent="0.25">
      <c r="B564" s="25" t="str">
        <f t="shared" si="89"/>
        <v/>
      </c>
      <c r="C564" s="25" t="str">
        <f t="shared" si="89"/>
        <v/>
      </c>
      <c r="D564" s="25" t="str">
        <f t="shared" si="89"/>
        <v/>
      </c>
      <c r="E564" s="25" t="str">
        <f t="shared" si="89"/>
        <v/>
      </c>
      <c r="F564" s="25" t="str">
        <f t="shared" si="89"/>
        <v/>
      </c>
      <c r="G564" s="25" t="str">
        <f t="shared" si="89"/>
        <v/>
      </c>
      <c r="H564" s="25" t="str">
        <f t="shared" si="89"/>
        <v/>
      </c>
      <c r="I564" s="25" t="str">
        <f t="shared" si="89"/>
        <v/>
      </c>
      <c r="J564" s="25" t="str">
        <f t="shared" si="89"/>
        <v/>
      </c>
      <c r="K564" s="73">
        <f t="shared" si="89"/>
        <v>16250</v>
      </c>
      <c r="L564" s="73">
        <f t="shared" si="89"/>
        <v>15976</v>
      </c>
      <c r="M564" s="73">
        <f t="shared" si="89"/>
        <v>10160</v>
      </c>
      <c r="N564" s="73">
        <f t="shared" si="89"/>
        <v>3736</v>
      </c>
      <c r="O564" s="73">
        <f t="shared" si="89"/>
        <v>644</v>
      </c>
      <c r="P564" s="267">
        <f t="shared" si="89"/>
        <v>469</v>
      </c>
      <c r="Q564" s="73">
        <f t="shared" si="89"/>
        <v>485</v>
      </c>
      <c r="R564" s="24"/>
      <c r="S564" s="29" t="s">
        <v>209</v>
      </c>
      <c r="T564" s="29"/>
    </row>
    <row r="565" spans="2:20" x14ac:dyDescent="0.25">
      <c r="B565" s="25" t="str">
        <f t="shared" si="89"/>
        <v/>
      </c>
      <c r="C565" s="25" t="str">
        <f t="shared" si="89"/>
        <v/>
      </c>
      <c r="D565" s="25" t="str">
        <f t="shared" si="89"/>
        <v/>
      </c>
      <c r="E565" s="25" t="str">
        <f t="shared" si="89"/>
        <v/>
      </c>
      <c r="F565" s="25" t="str">
        <f t="shared" si="89"/>
        <v/>
      </c>
      <c r="G565" s="25" t="str">
        <f t="shared" si="89"/>
        <v/>
      </c>
      <c r="H565" s="25" t="str">
        <f t="shared" si="89"/>
        <v/>
      </c>
      <c r="I565" s="25" t="str">
        <f t="shared" si="89"/>
        <v/>
      </c>
      <c r="J565" s="25" t="str">
        <f t="shared" si="89"/>
        <v/>
      </c>
      <c r="K565" s="73">
        <f t="shared" si="89"/>
        <v>15574</v>
      </c>
      <c r="L565" s="73">
        <f t="shared" si="89"/>
        <v>14371</v>
      </c>
      <c r="M565" s="73">
        <f t="shared" si="89"/>
        <v>8118</v>
      </c>
      <c r="N565" s="73">
        <f t="shared" si="89"/>
        <v>2946</v>
      </c>
      <c r="O565" s="73">
        <f t="shared" si="89"/>
        <v>621</v>
      </c>
      <c r="P565" s="267">
        <f t="shared" si="89"/>
        <v>327</v>
      </c>
      <c r="Q565" s="73" t="str">
        <f t="shared" si="89"/>
        <v/>
      </c>
      <c r="R565" s="24"/>
      <c r="S565" s="29" t="s">
        <v>210</v>
      </c>
      <c r="T565" s="29"/>
    </row>
    <row r="566" spans="2:20" x14ac:dyDescent="0.25">
      <c r="B566" s="50" t="str">
        <f t="shared" si="89"/>
        <v/>
      </c>
      <c r="C566" s="50" t="str">
        <f t="shared" si="89"/>
        <v/>
      </c>
      <c r="D566" s="50" t="str">
        <f t="shared" si="89"/>
        <v/>
      </c>
      <c r="E566" s="50" t="str">
        <f t="shared" si="89"/>
        <v/>
      </c>
      <c r="F566" s="50" t="str">
        <f t="shared" si="89"/>
        <v/>
      </c>
      <c r="G566" s="50" t="str">
        <f t="shared" si="89"/>
        <v/>
      </c>
      <c r="H566" s="50" t="str">
        <f t="shared" si="89"/>
        <v/>
      </c>
      <c r="I566" s="50" t="str">
        <f t="shared" si="89"/>
        <v/>
      </c>
      <c r="J566" s="50" t="str">
        <f t="shared" si="89"/>
        <v/>
      </c>
      <c r="K566" s="74">
        <f t="shared" si="89"/>
        <v>14519.5</v>
      </c>
      <c r="L566" s="74">
        <f t="shared" si="89"/>
        <v>12966.19</v>
      </c>
      <c r="M566" s="74">
        <f t="shared" si="89"/>
        <v>6888.12</v>
      </c>
      <c r="N566" s="74">
        <f t="shared" si="89"/>
        <v>1952.95</v>
      </c>
      <c r="O566" s="74">
        <f t="shared" si="89"/>
        <v>508.02</v>
      </c>
      <c r="P566" s="268">
        <f t="shared" si="89"/>
        <v>464.06</v>
      </c>
      <c r="Q566" s="74" t="str">
        <f t="shared" si="89"/>
        <v/>
      </c>
      <c r="R566" s="24"/>
      <c r="S566" s="29" t="s">
        <v>217</v>
      </c>
      <c r="T566" s="29"/>
    </row>
    <row r="567" spans="2:20" x14ac:dyDescent="0.25">
      <c r="B567" s="50">
        <f>SUM(B563:B566)</f>
        <v>0</v>
      </c>
      <c r="C567" s="50">
        <f t="shared" ref="C567:M567" si="90">SUM(C563:C566)</f>
        <v>0</v>
      </c>
      <c r="D567" s="50">
        <f t="shared" si="90"/>
        <v>0</v>
      </c>
      <c r="E567" s="50">
        <f t="shared" si="90"/>
        <v>0</v>
      </c>
      <c r="F567" s="50">
        <f t="shared" si="90"/>
        <v>0</v>
      </c>
      <c r="G567" s="50">
        <f t="shared" si="90"/>
        <v>0</v>
      </c>
      <c r="H567" s="50">
        <f t="shared" si="90"/>
        <v>0</v>
      </c>
      <c r="I567" s="50">
        <f t="shared" si="90"/>
        <v>0</v>
      </c>
      <c r="J567" s="50">
        <f t="shared" si="90"/>
        <v>0</v>
      </c>
      <c r="K567" s="74">
        <f t="shared" si="90"/>
        <v>64348.5</v>
      </c>
      <c r="L567" s="74">
        <f t="shared" si="90"/>
        <v>59447.19</v>
      </c>
      <c r="M567" s="74">
        <f t="shared" si="90"/>
        <v>36865.120000000003</v>
      </c>
      <c r="N567" s="74">
        <f>IF(N564="",N563*4,IF(N565="",(N564+N563)*2,IF(N566="",((N565+N564+N563)/3)*4,SUM(N563:N566))))</f>
        <v>13930.95</v>
      </c>
      <c r="O567" s="74">
        <f>IF(O564="",O563*4,IF(O565="",(O564+O563)*2,IF(O566="",((O565+O564+O563)/3)*4,SUM(O563:O566))))</f>
        <v>2633.02</v>
      </c>
      <c r="P567" s="268">
        <f>IF(P564="",P563*4,IF(P565="",(P564+P563)*2,IF(P566="",((P565+P564+P563)/3)*4,SUM(P563:P566))))</f>
        <v>1748.06</v>
      </c>
      <c r="Q567" s="75">
        <f>IF(Q564="",Q563*4,IF(Q565="",(Q564+Q563)*2,IF(Q566="",((Q565+Q564+Q563)/3)*4,SUM(Q563:Q566))))</f>
        <v>1858</v>
      </c>
      <c r="R567" s="24"/>
      <c r="S567" s="29" t="s">
        <v>211</v>
      </c>
      <c r="T567" s="29"/>
    </row>
    <row r="568" spans="2:20" x14ac:dyDescent="0.25">
      <c r="B568" s="32" t="e">
        <f t="shared" ref="B568:Q568" si="91">+B567/(B$465+B$472)</f>
        <v>#DIV/0!</v>
      </c>
      <c r="C568" s="32" t="e">
        <f t="shared" si="91"/>
        <v>#DIV/0!</v>
      </c>
      <c r="D568" s="32" t="e">
        <f t="shared" si="91"/>
        <v>#DIV/0!</v>
      </c>
      <c r="E568" s="32" t="e">
        <f t="shared" si="91"/>
        <v>#DIV/0!</v>
      </c>
      <c r="F568" s="32" t="e">
        <f t="shared" si="91"/>
        <v>#DIV/0!</v>
      </c>
      <c r="G568" s="32" t="e">
        <f t="shared" si="91"/>
        <v>#DIV/0!</v>
      </c>
      <c r="H568" s="32" t="e">
        <f t="shared" si="91"/>
        <v>#DIV/0!</v>
      </c>
      <c r="I568" s="32" t="e">
        <f t="shared" si="91"/>
        <v>#DIV/0!</v>
      </c>
      <c r="J568" s="32" t="e">
        <f t="shared" si="91"/>
        <v>#DIV/0!</v>
      </c>
      <c r="K568" s="32">
        <f t="shared" si="91"/>
        <v>1.1253478776648356E-2</v>
      </c>
      <c r="L568" s="32">
        <f t="shared" si="91"/>
        <v>1.1398263351750565E-2</v>
      </c>
      <c r="M568" s="269">
        <f>+M567/(M$465+M$472)</f>
        <v>6.8943611496389201E-3</v>
      </c>
      <c r="N568" s="269">
        <f t="shared" si="91"/>
        <v>2.727434397233915E-3</v>
      </c>
      <c r="O568" s="269">
        <f t="shared" si="91"/>
        <v>5.0146992326138135E-4</v>
      </c>
      <c r="P568" s="270">
        <f t="shared" si="91"/>
        <v>2.7490962970660825E-4</v>
      </c>
      <c r="Q568" s="269">
        <f t="shared" si="91"/>
        <v>2.3938634637168634E-4</v>
      </c>
      <c r="R568" s="24"/>
      <c r="S568" s="33" t="s">
        <v>212</v>
      </c>
      <c r="T568" s="33"/>
    </row>
    <row r="569" spans="2:20" x14ac:dyDescent="0.25">
      <c r="B569" s="330" t="s">
        <v>229</v>
      </c>
      <c r="C569" s="331"/>
      <c r="D569" s="331"/>
      <c r="E569" s="331"/>
      <c r="F569" s="331"/>
      <c r="G569" s="331"/>
      <c r="H569" s="331"/>
      <c r="I569" s="331"/>
      <c r="J569" s="331"/>
      <c r="K569" s="331"/>
      <c r="L569" s="331"/>
      <c r="M569" s="331"/>
      <c r="N569" s="331"/>
      <c r="O569" s="331"/>
      <c r="P569" s="331"/>
      <c r="Q569" s="41"/>
      <c r="R569" s="24"/>
      <c r="S569" s="6"/>
      <c r="T569" s="6"/>
    </row>
    <row r="570" spans="2:20" x14ac:dyDescent="0.25">
      <c r="B570" s="47" t="str">
        <f t="shared" ref="B570:Q573" si="92">IFERROR(B547-B563,"")</f>
        <v/>
      </c>
      <c r="C570" s="47" t="str">
        <f t="shared" si="92"/>
        <v/>
      </c>
      <c r="D570" s="47" t="str">
        <f t="shared" si="92"/>
        <v/>
      </c>
      <c r="E570" s="47" t="str">
        <f t="shared" si="92"/>
        <v/>
      </c>
      <c r="F570" s="47" t="str">
        <f t="shared" si="92"/>
        <v/>
      </c>
      <c r="G570" s="47" t="str">
        <f t="shared" si="92"/>
        <v/>
      </c>
      <c r="H570" s="47" t="str">
        <f t="shared" si="92"/>
        <v/>
      </c>
      <c r="I570" s="47" t="str">
        <f t="shared" si="92"/>
        <v/>
      </c>
      <c r="J570" s="47" t="str">
        <f t="shared" si="92"/>
        <v/>
      </c>
      <c r="K570" s="47">
        <f t="shared" si="92"/>
        <v>92769</v>
      </c>
      <c r="L570" s="47">
        <f t="shared" si="92"/>
        <v>40082</v>
      </c>
      <c r="M570" s="47">
        <f t="shared" si="92"/>
        <v>118736</v>
      </c>
      <c r="N570" s="47">
        <f t="shared" si="92"/>
        <v>144268</v>
      </c>
      <c r="O570" s="47">
        <f t="shared" si="92"/>
        <v>126096</v>
      </c>
      <c r="P570" s="52">
        <f t="shared" si="92"/>
        <v>120831</v>
      </c>
      <c r="Q570" s="47">
        <f t="shared" si="92"/>
        <v>268226</v>
      </c>
      <c r="R570" s="24"/>
      <c r="S570" s="29" t="s">
        <v>208</v>
      </c>
      <c r="T570" s="29"/>
    </row>
    <row r="571" spans="2:20" x14ac:dyDescent="0.25">
      <c r="B571" s="25" t="str">
        <f t="shared" si="92"/>
        <v/>
      </c>
      <c r="C571" s="25" t="str">
        <f t="shared" si="92"/>
        <v/>
      </c>
      <c r="D571" s="25" t="str">
        <f t="shared" si="92"/>
        <v/>
      </c>
      <c r="E571" s="25" t="str">
        <f t="shared" si="92"/>
        <v/>
      </c>
      <c r="F571" s="25" t="str">
        <f t="shared" si="92"/>
        <v/>
      </c>
      <c r="G571" s="25" t="str">
        <f t="shared" si="92"/>
        <v/>
      </c>
      <c r="H571" s="25" t="str">
        <f t="shared" si="92"/>
        <v/>
      </c>
      <c r="I571" s="25" t="str">
        <f t="shared" si="92"/>
        <v/>
      </c>
      <c r="J571" s="25" t="str">
        <f t="shared" si="92"/>
        <v/>
      </c>
      <c r="K571" s="25">
        <f t="shared" si="92"/>
        <v>107401</v>
      </c>
      <c r="L571" s="25">
        <f t="shared" si="92"/>
        <v>-7410</v>
      </c>
      <c r="M571" s="25">
        <f t="shared" si="92"/>
        <v>125730</v>
      </c>
      <c r="N571" s="25">
        <f t="shared" si="92"/>
        <v>180063</v>
      </c>
      <c r="O571" s="25">
        <f t="shared" si="92"/>
        <v>187134</v>
      </c>
      <c r="P571" s="46">
        <f t="shared" si="92"/>
        <v>175825</v>
      </c>
      <c r="Q571" s="25">
        <f t="shared" si="92"/>
        <v>317909</v>
      </c>
      <c r="R571" s="24"/>
      <c r="S571" s="29" t="s">
        <v>209</v>
      </c>
      <c r="T571" s="29"/>
    </row>
    <row r="572" spans="2:20" x14ac:dyDescent="0.25">
      <c r="B572" s="25" t="str">
        <f t="shared" si="92"/>
        <v/>
      </c>
      <c r="C572" s="25" t="str">
        <f t="shared" si="92"/>
        <v/>
      </c>
      <c r="D572" s="25" t="str">
        <f t="shared" si="92"/>
        <v/>
      </c>
      <c r="E572" s="25" t="str">
        <f t="shared" si="92"/>
        <v/>
      </c>
      <c r="F572" s="25" t="str">
        <f t="shared" si="92"/>
        <v/>
      </c>
      <c r="G572" s="25" t="str">
        <f t="shared" si="92"/>
        <v/>
      </c>
      <c r="H572" s="25" t="str">
        <f t="shared" si="92"/>
        <v/>
      </c>
      <c r="I572" s="25" t="str">
        <f t="shared" si="92"/>
        <v/>
      </c>
      <c r="J572" s="25" t="str">
        <f t="shared" si="92"/>
        <v/>
      </c>
      <c r="K572" s="25">
        <f t="shared" si="92"/>
        <v>98766</v>
      </c>
      <c r="L572" s="25">
        <f t="shared" si="92"/>
        <v>17599</v>
      </c>
      <c r="M572" s="25">
        <f t="shared" si="92"/>
        <v>69202</v>
      </c>
      <c r="N572" s="25">
        <f t="shared" si="92"/>
        <v>135623</v>
      </c>
      <c r="O572" s="25">
        <f t="shared" si="92"/>
        <v>142424</v>
      </c>
      <c r="P572" s="46">
        <f t="shared" si="92"/>
        <v>221435</v>
      </c>
      <c r="Q572" s="25" t="str">
        <f t="shared" si="92"/>
        <v/>
      </c>
      <c r="R572" s="24"/>
      <c r="S572" s="29" t="s">
        <v>210</v>
      </c>
      <c r="T572" s="29"/>
    </row>
    <row r="573" spans="2:20" x14ac:dyDescent="0.25">
      <c r="B573" s="25" t="str">
        <f t="shared" si="92"/>
        <v/>
      </c>
      <c r="C573" s="50" t="str">
        <f t="shared" si="92"/>
        <v/>
      </c>
      <c r="D573" s="50" t="str">
        <f t="shared" si="92"/>
        <v/>
      </c>
      <c r="E573" s="50" t="str">
        <f t="shared" si="92"/>
        <v/>
      </c>
      <c r="F573" s="50" t="str">
        <f t="shared" si="92"/>
        <v/>
      </c>
      <c r="G573" s="50" t="str">
        <f t="shared" si="92"/>
        <v/>
      </c>
      <c r="H573" s="50" t="str">
        <f t="shared" si="92"/>
        <v/>
      </c>
      <c r="I573" s="50" t="str">
        <f t="shared" si="92"/>
        <v/>
      </c>
      <c r="J573" s="50" t="str">
        <f t="shared" si="92"/>
        <v/>
      </c>
      <c r="K573" s="50">
        <f t="shared" si="92"/>
        <v>123993.85999999993</v>
      </c>
      <c r="L573" s="50">
        <f t="shared" si="92"/>
        <v>20584.590000000026</v>
      </c>
      <c r="M573" s="50">
        <f t="shared" si="92"/>
        <v>77043.310000000012</v>
      </c>
      <c r="N573" s="50">
        <f t="shared" si="92"/>
        <v>82049.940000000133</v>
      </c>
      <c r="O573" s="50">
        <f t="shared" si="92"/>
        <v>126069.43999999993</v>
      </c>
      <c r="P573" s="51">
        <f t="shared" si="92"/>
        <v>219863.69999999992</v>
      </c>
      <c r="Q573" s="50" t="str">
        <f t="shared" si="92"/>
        <v/>
      </c>
      <c r="R573" s="24"/>
      <c r="S573" s="29" t="s">
        <v>217</v>
      </c>
      <c r="T573" s="29"/>
    </row>
    <row r="574" spans="2:20" x14ac:dyDescent="0.25">
      <c r="B574" s="53">
        <f t="shared" ref="B574:M574" si="93">B551-B567</f>
        <v>0</v>
      </c>
      <c r="C574" s="50">
        <f t="shared" si="93"/>
        <v>0</v>
      </c>
      <c r="D574" s="50">
        <f t="shared" si="93"/>
        <v>0</v>
      </c>
      <c r="E574" s="50">
        <f t="shared" si="93"/>
        <v>0</v>
      </c>
      <c r="F574" s="50">
        <f t="shared" si="93"/>
        <v>0</v>
      </c>
      <c r="G574" s="50">
        <f t="shared" si="93"/>
        <v>0</v>
      </c>
      <c r="H574" s="50">
        <f t="shared" si="93"/>
        <v>0</v>
      </c>
      <c r="I574" s="50">
        <f t="shared" si="93"/>
        <v>0</v>
      </c>
      <c r="J574" s="50">
        <f t="shared" si="93"/>
        <v>0</v>
      </c>
      <c r="K574" s="50">
        <f t="shared" si="93"/>
        <v>422929.86</v>
      </c>
      <c r="L574" s="50">
        <f t="shared" si="93"/>
        <v>70855.58999999956</v>
      </c>
      <c r="M574" s="50">
        <f t="shared" si="93"/>
        <v>390711.30999999924</v>
      </c>
      <c r="N574" s="50">
        <f>IFERROR(N551-N567,"")</f>
        <v>542003.94000000006</v>
      </c>
      <c r="O574" s="50">
        <f>IFERROR(O551-O567,"")</f>
        <v>581723.44000000041</v>
      </c>
      <c r="P574" s="51">
        <f>IFERROR(P551-P567,"")</f>
        <v>737954.70000000007</v>
      </c>
      <c r="Q574" s="53">
        <f>IFERROR(Q551-Q567,"")</f>
        <v>1172270</v>
      </c>
      <c r="R574" s="24"/>
      <c r="S574" s="29" t="s">
        <v>211</v>
      </c>
      <c r="T574" s="29"/>
    </row>
    <row r="575" spans="2:20" x14ac:dyDescent="0.25">
      <c r="B575" s="32" t="e">
        <f t="shared" ref="B575:Q575" si="94">+B574/(B$465+B$472)</f>
        <v>#DIV/0!</v>
      </c>
      <c r="C575" s="32" t="e">
        <f t="shared" si="94"/>
        <v>#DIV/0!</v>
      </c>
      <c r="D575" s="32" t="e">
        <f t="shared" si="94"/>
        <v>#DIV/0!</v>
      </c>
      <c r="E575" s="32" t="e">
        <f t="shared" si="94"/>
        <v>#DIV/0!</v>
      </c>
      <c r="F575" s="32" t="e">
        <f t="shared" si="94"/>
        <v>#DIV/0!</v>
      </c>
      <c r="G575" s="32" t="e">
        <f t="shared" si="94"/>
        <v>#DIV/0!</v>
      </c>
      <c r="H575" s="32" t="e">
        <f t="shared" si="94"/>
        <v>#DIV/0!</v>
      </c>
      <c r="I575" s="32" t="e">
        <f t="shared" si="94"/>
        <v>#DIV/0!</v>
      </c>
      <c r="J575" s="32" t="e">
        <f t="shared" si="94"/>
        <v>#DIV/0!</v>
      </c>
      <c r="K575" s="32">
        <f t="shared" si="94"/>
        <v>7.3963374492348077E-2</v>
      </c>
      <c r="L575" s="32">
        <f t="shared" si="94"/>
        <v>1.358568293578988E-2</v>
      </c>
      <c r="M575" s="32">
        <f t="shared" si="94"/>
        <v>7.3069201358588368E-2</v>
      </c>
      <c r="N575" s="32">
        <f t="shared" si="94"/>
        <v>0.1061148155288984</v>
      </c>
      <c r="O575" s="32">
        <f t="shared" si="94"/>
        <v>0.11079171780546559</v>
      </c>
      <c r="P575" s="67">
        <f t="shared" si="94"/>
        <v>0.1160548569941828</v>
      </c>
      <c r="Q575" s="32">
        <f t="shared" si="94"/>
        <v>0.15103629292849124</v>
      </c>
      <c r="R575" s="24"/>
      <c r="S575" s="33" t="s">
        <v>230</v>
      </c>
      <c r="T575" s="33"/>
    </row>
    <row r="576" spans="2:20" x14ac:dyDescent="0.25">
      <c r="B576" s="337" t="s">
        <v>141</v>
      </c>
      <c r="C576" s="338"/>
      <c r="D576" s="338"/>
      <c r="E576" s="338"/>
      <c r="F576" s="338"/>
      <c r="G576" s="338"/>
      <c r="H576" s="338"/>
      <c r="I576" s="338"/>
      <c r="J576" s="338"/>
      <c r="K576" s="338"/>
      <c r="L576" s="338"/>
      <c r="M576" s="338"/>
      <c r="N576" s="338"/>
      <c r="O576" s="338"/>
      <c r="P576" s="338"/>
      <c r="Q576" s="77"/>
      <c r="R576" s="24"/>
      <c r="S576" s="6"/>
      <c r="T576" s="6"/>
    </row>
    <row r="577" spans="2:20" x14ac:dyDescent="0.25">
      <c r="B577" s="47" t="str">
        <f t="shared" ref="B577:Q580" si="95">IFERROR(VLOOKUP($B$576,$130:$216,MATCH($S577&amp;"/"&amp;B$348,$128:$128,0),FALSE),"")</f>
        <v/>
      </c>
      <c r="C577" s="47" t="str">
        <f t="shared" si="95"/>
        <v/>
      </c>
      <c r="D577" s="47" t="str">
        <f t="shared" si="95"/>
        <v/>
      </c>
      <c r="E577" s="47" t="str">
        <f t="shared" si="95"/>
        <v/>
      </c>
      <c r="F577" s="47" t="str">
        <f t="shared" si="95"/>
        <v/>
      </c>
      <c r="G577" s="47" t="str">
        <f t="shared" si="95"/>
        <v/>
      </c>
      <c r="H577" s="47" t="str">
        <f t="shared" si="95"/>
        <v/>
      </c>
      <c r="I577" s="47" t="str">
        <f t="shared" si="95"/>
        <v/>
      </c>
      <c r="J577" s="47" t="str">
        <f t="shared" si="95"/>
        <v/>
      </c>
      <c r="K577" s="47">
        <f t="shared" si="95"/>
        <v>-13509</v>
      </c>
      <c r="L577" s="47">
        <f t="shared" si="95"/>
        <v>-24138</v>
      </c>
      <c r="M577" s="47">
        <f t="shared" si="95"/>
        <v>-1913</v>
      </c>
      <c r="N577" s="47">
        <f t="shared" si="95"/>
        <v>-6546</v>
      </c>
      <c r="O577" s="47">
        <f t="shared" si="95"/>
        <v>18118</v>
      </c>
      <c r="P577" s="52">
        <f t="shared" si="95"/>
        <v>46859</v>
      </c>
      <c r="Q577" s="47">
        <f t="shared" si="95"/>
        <v>56761</v>
      </c>
      <c r="R577" s="24"/>
      <c r="S577" s="29" t="s">
        <v>208</v>
      </c>
      <c r="T577" s="29"/>
    </row>
    <row r="578" spans="2:20" x14ac:dyDescent="0.25">
      <c r="B578" s="25" t="str">
        <f t="shared" si="95"/>
        <v/>
      </c>
      <c r="C578" s="25" t="str">
        <f t="shared" si="95"/>
        <v/>
      </c>
      <c r="D578" s="25" t="str">
        <f t="shared" si="95"/>
        <v/>
      </c>
      <c r="E578" s="25" t="str">
        <f t="shared" si="95"/>
        <v/>
      </c>
      <c r="F578" s="25" t="str">
        <f t="shared" si="95"/>
        <v/>
      </c>
      <c r="G578" s="25" t="str">
        <f t="shared" si="95"/>
        <v/>
      </c>
      <c r="H578" s="25" t="str">
        <f t="shared" si="95"/>
        <v/>
      </c>
      <c r="I578" s="25" t="str">
        <f t="shared" si="95"/>
        <v/>
      </c>
      <c r="J578" s="25" t="str">
        <f t="shared" si="95"/>
        <v/>
      </c>
      <c r="K578" s="25">
        <f t="shared" si="95"/>
        <v>-1293</v>
      </c>
      <c r="L578" s="25">
        <f t="shared" si="95"/>
        <v>-32129</v>
      </c>
      <c r="M578" s="25">
        <f t="shared" si="95"/>
        <v>-15569</v>
      </c>
      <c r="N578" s="25">
        <f t="shared" si="95"/>
        <v>32311</v>
      </c>
      <c r="O578" s="25">
        <f t="shared" si="95"/>
        <v>31536</v>
      </c>
      <c r="P578" s="46">
        <f t="shared" si="95"/>
        <v>38018</v>
      </c>
      <c r="Q578" s="25">
        <f t="shared" si="95"/>
        <v>64587</v>
      </c>
      <c r="R578" s="24"/>
      <c r="S578" s="29" t="s">
        <v>209</v>
      </c>
      <c r="T578" s="29"/>
    </row>
    <row r="579" spans="2:20" x14ac:dyDescent="0.25">
      <c r="B579" s="25" t="str">
        <f t="shared" si="95"/>
        <v/>
      </c>
      <c r="C579" s="25" t="str">
        <f t="shared" si="95"/>
        <v/>
      </c>
      <c r="D579" s="25" t="str">
        <f t="shared" si="95"/>
        <v/>
      </c>
      <c r="E579" s="25" t="str">
        <f t="shared" si="95"/>
        <v/>
      </c>
      <c r="F579" s="25" t="str">
        <f t="shared" si="95"/>
        <v/>
      </c>
      <c r="G579" s="25" t="str">
        <f t="shared" si="95"/>
        <v/>
      </c>
      <c r="H579" s="25" t="str">
        <f t="shared" si="95"/>
        <v/>
      </c>
      <c r="I579" s="25" t="str">
        <f t="shared" si="95"/>
        <v/>
      </c>
      <c r="J579" s="25" t="str">
        <f t="shared" si="95"/>
        <v/>
      </c>
      <c r="K579" s="25">
        <f t="shared" si="95"/>
        <v>11368</v>
      </c>
      <c r="L579" s="25">
        <f t="shared" si="95"/>
        <v>-17682</v>
      </c>
      <c r="M579" s="25">
        <f t="shared" si="95"/>
        <v>-2160</v>
      </c>
      <c r="N579" s="25">
        <f t="shared" si="95"/>
        <v>20536</v>
      </c>
      <c r="O579" s="25">
        <f t="shared" si="95"/>
        <v>23065</v>
      </c>
      <c r="P579" s="46">
        <f t="shared" si="95"/>
        <v>50415</v>
      </c>
      <c r="Q579" s="25" t="str">
        <f t="shared" si="95"/>
        <v/>
      </c>
      <c r="R579" s="24"/>
      <c r="S579" s="29" t="s">
        <v>210</v>
      </c>
      <c r="T579" s="29"/>
    </row>
    <row r="580" spans="2:20" x14ac:dyDescent="0.25">
      <c r="B580" s="50" t="str">
        <f t="shared" si="95"/>
        <v/>
      </c>
      <c r="C580" s="50" t="str">
        <f t="shared" si="95"/>
        <v/>
      </c>
      <c r="D580" s="50" t="str">
        <f t="shared" si="95"/>
        <v/>
      </c>
      <c r="E580" s="50" t="str">
        <f t="shared" si="95"/>
        <v/>
      </c>
      <c r="F580" s="50" t="str">
        <f t="shared" si="95"/>
        <v/>
      </c>
      <c r="G580" s="50" t="str">
        <f t="shared" si="95"/>
        <v/>
      </c>
      <c r="H580" s="50" t="str">
        <f t="shared" si="95"/>
        <v/>
      </c>
      <c r="I580" s="50" t="str">
        <f t="shared" si="95"/>
        <v/>
      </c>
      <c r="J580" s="50" t="str">
        <f t="shared" si="95"/>
        <v/>
      </c>
      <c r="K580" s="50">
        <f t="shared" si="95"/>
        <v>-21877.93</v>
      </c>
      <c r="L580" s="50">
        <f t="shared" si="95"/>
        <v>-8232.77</v>
      </c>
      <c r="M580" s="50">
        <f t="shared" si="95"/>
        <v>-26298.65</v>
      </c>
      <c r="N580" s="50">
        <f t="shared" si="95"/>
        <v>8374.1</v>
      </c>
      <c r="O580" s="50">
        <f t="shared" si="95"/>
        <v>21345.27</v>
      </c>
      <c r="P580" s="51">
        <f t="shared" si="95"/>
        <v>44193.81</v>
      </c>
      <c r="Q580" s="50" t="str">
        <f t="shared" si="95"/>
        <v/>
      </c>
      <c r="R580" s="24"/>
      <c r="S580" s="29" t="s">
        <v>217</v>
      </c>
      <c r="T580" s="29"/>
    </row>
    <row r="581" spans="2:20" x14ac:dyDescent="0.25">
      <c r="B581" s="50">
        <f>SUM(B577:B580)</f>
        <v>0</v>
      </c>
      <c r="C581" s="50">
        <f t="shared" ref="C581:M581" si="96">SUM(C577:C580)</f>
        <v>0</v>
      </c>
      <c r="D581" s="50">
        <f t="shared" si="96"/>
        <v>0</v>
      </c>
      <c r="E581" s="50">
        <f t="shared" si="96"/>
        <v>0</v>
      </c>
      <c r="F581" s="50">
        <f t="shared" si="96"/>
        <v>0</v>
      </c>
      <c r="G581" s="50">
        <f t="shared" si="96"/>
        <v>0</v>
      </c>
      <c r="H581" s="50">
        <f t="shared" si="96"/>
        <v>0</v>
      </c>
      <c r="I581" s="50">
        <f t="shared" si="96"/>
        <v>0</v>
      </c>
      <c r="J581" s="50">
        <f t="shared" si="96"/>
        <v>0</v>
      </c>
      <c r="K581" s="50">
        <f t="shared" si="96"/>
        <v>-25311.93</v>
      </c>
      <c r="L581" s="50">
        <f t="shared" si="96"/>
        <v>-82181.77</v>
      </c>
      <c r="M581" s="50">
        <f t="shared" si="96"/>
        <v>-45940.65</v>
      </c>
      <c r="N581" s="50">
        <f>IF(N578="",N577*4,IF(N579="",(N578+N577)*2,IF(N580="",((N579+N578+N577)/3)*4,SUM(N577:N580))))</f>
        <v>54675.1</v>
      </c>
      <c r="O581" s="50">
        <f>IF(O578="",O577*4,IF(O579="",(O578+O577)*2,IF(O580="",((O579+O578+O577)/3)*4,SUM(O577:O580))))</f>
        <v>94064.27</v>
      </c>
      <c r="P581" s="51">
        <f>IF(P578="",P577*4,IF(P579="",(P578+P577)*2,IF(P580="",((P579+P578+P577)/3)*4,SUM(P577:P580))))</f>
        <v>179485.81</v>
      </c>
      <c r="Q581" s="53">
        <f>IF(Q578="",Q577*4,IF(Q579="",(Q578+Q577)*2,IF(Q580="",((Q579+Q578+Q577)/3)*4,SUM(Q577:Q580))))</f>
        <v>242696</v>
      </c>
      <c r="R581" s="24"/>
      <c r="S581" s="29" t="s">
        <v>211</v>
      </c>
      <c r="T581" s="29"/>
    </row>
    <row r="582" spans="2:20" x14ac:dyDescent="0.25">
      <c r="B582" s="32" t="e">
        <f t="shared" ref="B582:M582" si="97">+B581/B$574</f>
        <v>#DIV/0!</v>
      </c>
      <c r="C582" s="32" t="e">
        <f t="shared" si="97"/>
        <v>#DIV/0!</v>
      </c>
      <c r="D582" s="32" t="e">
        <f t="shared" si="97"/>
        <v>#DIV/0!</v>
      </c>
      <c r="E582" s="32" t="e">
        <f t="shared" si="97"/>
        <v>#DIV/0!</v>
      </c>
      <c r="F582" s="32" t="e">
        <f t="shared" si="97"/>
        <v>#DIV/0!</v>
      </c>
      <c r="G582" s="32" t="e">
        <f t="shared" si="97"/>
        <v>#DIV/0!</v>
      </c>
      <c r="H582" s="32" t="e">
        <f t="shared" si="97"/>
        <v>#DIV/0!</v>
      </c>
      <c r="I582" s="32" t="e">
        <f t="shared" si="97"/>
        <v>#DIV/0!</v>
      </c>
      <c r="J582" s="32" t="e">
        <f t="shared" si="97"/>
        <v>#DIV/0!</v>
      </c>
      <c r="K582" s="32">
        <f t="shared" si="97"/>
        <v>-5.9849001912515708E-2</v>
      </c>
      <c r="L582" s="32">
        <f t="shared" si="97"/>
        <v>-1.1598487853957677</v>
      </c>
      <c r="M582" s="32">
        <f t="shared" si="97"/>
        <v>-0.11758208381528575</v>
      </c>
      <c r="N582" s="32">
        <f>+N581/N$574</f>
        <v>0.10087583496164251</v>
      </c>
      <c r="O582" s="32">
        <f>+O581/O$574</f>
        <v>0.16169929477141223</v>
      </c>
      <c r="P582" s="67">
        <f>+P581/P$574</f>
        <v>0.2432206340036861</v>
      </c>
      <c r="Q582" s="32">
        <f>+Q581/Q$574</f>
        <v>0.20703080348383904</v>
      </c>
      <c r="R582" s="24"/>
      <c r="S582" s="33" t="s">
        <v>231</v>
      </c>
      <c r="T582" s="33"/>
    </row>
    <row r="583" spans="2:20" x14ac:dyDescent="0.25">
      <c r="B583" s="330" t="s">
        <v>155</v>
      </c>
      <c r="C583" s="331"/>
      <c r="D583" s="331"/>
      <c r="E583" s="331"/>
      <c r="F583" s="331"/>
      <c r="G583" s="331"/>
      <c r="H583" s="331"/>
      <c r="I583" s="331"/>
      <c r="J583" s="331"/>
      <c r="K583" s="331"/>
      <c r="L583" s="331"/>
      <c r="M583" s="331"/>
      <c r="N583" s="331"/>
      <c r="O583" s="331"/>
      <c r="P583" s="331"/>
      <c r="Q583" s="41"/>
      <c r="R583" s="24"/>
      <c r="S583" s="6"/>
      <c r="T583" s="6"/>
    </row>
    <row r="584" spans="2:20" x14ac:dyDescent="0.25">
      <c r="B584" s="47" t="str">
        <f t="shared" ref="B584:Q587" si="98">IFERROR(VLOOKUP($B$583,$130:$216,MATCH($S584&amp;"/"&amp;B$348,$128:$128,0),FALSE),"")</f>
        <v/>
      </c>
      <c r="C584" s="47" t="str">
        <f t="shared" si="98"/>
        <v/>
      </c>
      <c r="D584" s="47" t="str">
        <f t="shared" si="98"/>
        <v/>
      </c>
      <c r="E584" s="47" t="str">
        <f t="shared" si="98"/>
        <v/>
      </c>
      <c r="F584" s="47" t="str">
        <f t="shared" si="98"/>
        <v/>
      </c>
      <c r="G584" s="47" t="str">
        <f t="shared" si="98"/>
        <v/>
      </c>
      <c r="H584" s="47" t="str">
        <f t="shared" si="98"/>
        <v/>
      </c>
      <c r="I584" s="47" t="str">
        <f t="shared" si="98"/>
        <v/>
      </c>
      <c r="J584" s="47" t="str">
        <f t="shared" si="98"/>
        <v/>
      </c>
      <c r="K584" s="47">
        <f t="shared" si="98"/>
        <v>62463</v>
      </c>
      <c r="L584" s="47">
        <f t="shared" si="98"/>
        <v>32910</v>
      </c>
      <c r="M584" s="47">
        <f t="shared" si="98"/>
        <v>114241</v>
      </c>
      <c r="N584" s="47">
        <f t="shared" si="98"/>
        <v>159198</v>
      </c>
      <c r="O584" s="47">
        <f t="shared" si="98"/>
        <v>121577</v>
      </c>
      <c r="P584" s="52">
        <f t="shared" si="98"/>
        <v>103930</v>
      </c>
      <c r="Q584" s="47">
        <f t="shared" si="98"/>
        <v>221729</v>
      </c>
      <c r="R584" s="24"/>
      <c r="S584" s="29" t="s">
        <v>208</v>
      </c>
      <c r="T584" s="29"/>
    </row>
    <row r="585" spans="2:20" x14ac:dyDescent="0.25">
      <c r="B585" s="25" t="str">
        <f t="shared" si="98"/>
        <v/>
      </c>
      <c r="C585" s="25" t="str">
        <f t="shared" si="98"/>
        <v/>
      </c>
      <c r="D585" s="25" t="str">
        <f t="shared" si="98"/>
        <v/>
      </c>
      <c r="E585" s="25" t="str">
        <f t="shared" si="98"/>
        <v/>
      </c>
      <c r="F585" s="25" t="str">
        <f t="shared" si="98"/>
        <v/>
      </c>
      <c r="G585" s="25" t="str">
        <f t="shared" si="98"/>
        <v/>
      </c>
      <c r="H585" s="25" t="str">
        <f t="shared" si="98"/>
        <v/>
      </c>
      <c r="I585" s="25" t="str">
        <f t="shared" si="98"/>
        <v/>
      </c>
      <c r="J585" s="25" t="str">
        <f t="shared" si="98"/>
        <v/>
      </c>
      <c r="K585" s="25">
        <f t="shared" si="98"/>
        <v>90240</v>
      </c>
      <c r="L585" s="25">
        <f t="shared" si="98"/>
        <v>-30371</v>
      </c>
      <c r="M585" s="25">
        <f t="shared" si="98"/>
        <v>136750</v>
      </c>
      <c r="N585" s="25">
        <f t="shared" si="98"/>
        <v>149330</v>
      </c>
      <c r="O585" s="25">
        <f t="shared" si="98"/>
        <v>164294</v>
      </c>
      <c r="P585" s="46">
        <f t="shared" si="98"/>
        <v>152543</v>
      </c>
      <c r="Q585" s="25">
        <f t="shared" si="98"/>
        <v>255560</v>
      </c>
      <c r="R585" s="24"/>
      <c r="S585" s="29" t="s">
        <v>209</v>
      </c>
      <c r="T585" s="29"/>
    </row>
    <row r="586" spans="2:20" x14ac:dyDescent="0.25">
      <c r="B586" s="25" t="str">
        <f t="shared" si="98"/>
        <v/>
      </c>
      <c r="C586" s="25" t="str">
        <f t="shared" si="98"/>
        <v/>
      </c>
      <c r="D586" s="25" t="str">
        <f t="shared" si="98"/>
        <v/>
      </c>
      <c r="E586" s="25" t="str">
        <f t="shared" si="98"/>
        <v/>
      </c>
      <c r="F586" s="25" t="str">
        <f t="shared" si="98"/>
        <v/>
      </c>
      <c r="G586" s="25" t="str">
        <f t="shared" si="98"/>
        <v/>
      </c>
      <c r="H586" s="25" t="str">
        <f t="shared" si="98"/>
        <v/>
      </c>
      <c r="I586" s="25" t="str">
        <f t="shared" si="98"/>
        <v/>
      </c>
      <c r="J586" s="25" t="str">
        <f t="shared" si="98"/>
        <v/>
      </c>
      <c r="K586" s="25">
        <f t="shared" si="98"/>
        <v>69248</v>
      </c>
      <c r="L586" s="25">
        <f t="shared" si="98"/>
        <v>23706</v>
      </c>
      <c r="M586" s="25">
        <f t="shared" si="98"/>
        <v>72611</v>
      </c>
      <c r="N586" s="25">
        <f t="shared" si="98"/>
        <v>122937</v>
      </c>
      <c r="O586" s="25">
        <f t="shared" si="98"/>
        <v>128255</v>
      </c>
      <c r="P586" s="46">
        <f t="shared" si="98"/>
        <v>192232</v>
      </c>
      <c r="Q586" s="25" t="str">
        <f t="shared" si="98"/>
        <v/>
      </c>
      <c r="R586" s="24"/>
      <c r="S586" s="29" t="s">
        <v>210</v>
      </c>
      <c r="T586" s="29"/>
    </row>
    <row r="587" spans="2:20" x14ac:dyDescent="0.25">
      <c r="B587" s="25" t="str">
        <f t="shared" si="98"/>
        <v/>
      </c>
      <c r="C587" s="50" t="str">
        <f t="shared" si="98"/>
        <v/>
      </c>
      <c r="D587" s="50" t="str">
        <f t="shared" si="98"/>
        <v/>
      </c>
      <c r="E587" s="50" t="str">
        <f t="shared" si="98"/>
        <v/>
      </c>
      <c r="F587" s="50" t="str">
        <f t="shared" si="98"/>
        <v/>
      </c>
      <c r="G587" s="50" t="str">
        <f t="shared" si="98"/>
        <v/>
      </c>
      <c r="H587" s="50" t="str">
        <f t="shared" si="98"/>
        <v/>
      </c>
      <c r="I587" s="50" t="str">
        <f t="shared" si="98"/>
        <v/>
      </c>
      <c r="J587" s="50" t="str">
        <f t="shared" si="98"/>
        <v/>
      </c>
      <c r="K587" s="50">
        <f t="shared" si="98"/>
        <v>93143.19</v>
      </c>
      <c r="L587" s="50">
        <f t="shared" si="98"/>
        <v>17596.060000000001</v>
      </c>
      <c r="M587" s="50">
        <f t="shared" si="98"/>
        <v>83848.81</v>
      </c>
      <c r="N587" s="50">
        <f t="shared" si="98"/>
        <v>84068.04</v>
      </c>
      <c r="O587" s="50">
        <f t="shared" si="98"/>
        <v>132645.17000000001</v>
      </c>
      <c r="P587" s="51">
        <f t="shared" si="98"/>
        <v>192938.62</v>
      </c>
      <c r="Q587" s="50" t="str">
        <f t="shared" si="98"/>
        <v/>
      </c>
      <c r="R587" s="24"/>
      <c r="S587" s="29" t="s">
        <v>217</v>
      </c>
      <c r="T587" s="29"/>
    </row>
    <row r="588" spans="2:20" x14ac:dyDescent="0.25">
      <c r="B588" s="71">
        <f>SUM(B584:B587)</f>
        <v>0</v>
      </c>
      <c r="C588" s="50">
        <f t="shared" ref="C588:M588" si="99">SUM(C584:C587)</f>
        <v>0</v>
      </c>
      <c r="D588" s="50">
        <f t="shared" si="99"/>
        <v>0</v>
      </c>
      <c r="E588" s="50">
        <f t="shared" si="99"/>
        <v>0</v>
      </c>
      <c r="F588" s="50">
        <f t="shared" si="99"/>
        <v>0</v>
      </c>
      <c r="G588" s="50">
        <f t="shared" si="99"/>
        <v>0</v>
      </c>
      <c r="H588" s="50">
        <f t="shared" si="99"/>
        <v>0</v>
      </c>
      <c r="I588" s="50">
        <f t="shared" si="99"/>
        <v>0</v>
      </c>
      <c r="J588" s="50">
        <f t="shared" si="99"/>
        <v>0</v>
      </c>
      <c r="K588" s="50">
        <f t="shared" si="99"/>
        <v>315094.19</v>
      </c>
      <c r="L588" s="50">
        <f t="shared" si="99"/>
        <v>43841.06</v>
      </c>
      <c r="M588" s="50">
        <f t="shared" si="99"/>
        <v>407450.81</v>
      </c>
      <c r="N588" s="50">
        <f>IF(N585="",N584*4,IF(N586="",(N585+N584)*2,IF(N587="",((N586+N585+N584)/3)*4,SUM(N584:N587))))</f>
        <v>515533.04</v>
      </c>
      <c r="O588" s="50">
        <f>IF(O585="",O584*4,IF(O586="",(O585+O584)*2,IF(O587="",((O586+O585+O584)/3)*4,SUM(O584:O587))))</f>
        <v>546771.17000000004</v>
      </c>
      <c r="P588" s="51">
        <f>IF(P585="",P584*4,IF(P586="",(P585+P584)*2,IF(P587="",((P586+P585+P584)/3)*4,SUM(P584:P587))))</f>
        <v>641643.62</v>
      </c>
      <c r="Q588" s="53">
        <f>IF(Q585="",Q584*4,IF(Q586="",(Q585+Q584)*2,IF(Q587="",((Q586+Q585+Q584)/3)*4,SUM(Q584:Q587))))</f>
        <v>954578</v>
      </c>
      <c r="R588" s="24"/>
      <c r="S588" s="29" t="s">
        <v>211</v>
      </c>
      <c r="T588" s="29"/>
    </row>
    <row r="589" spans="2:20" x14ac:dyDescent="0.25">
      <c r="B589" s="32" t="e">
        <f t="shared" ref="B589:Q589" si="100">+B588/(B$465+B$472)</f>
        <v>#DIV/0!</v>
      </c>
      <c r="C589" s="32" t="e">
        <f t="shared" si="100"/>
        <v>#DIV/0!</v>
      </c>
      <c r="D589" s="32" t="e">
        <f t="shared" si="100"/>
        <v>#DIV/0!</v>
      </c>
      <c r="E589" s="32" t="e">
        <f t="shared" si="100"/>
        <v>#DIV/0!</v>
      </c>
      <c r="F589" s="32" t="e">
        <f t="shared" si="100"/>
        <v>#DIV/0!</v>
      </c>
      <c r="G589" s="32" t="e">
        <f t="shared" si="100"/>
        <v>#DIV/0!</v>
      </c>
      <c r="H589" s="32" t="e">
        <f t="shared" si="100"/>
        <v>#DIV/0!</v>
      </c>
      <c r="I589" s="32" t="e">
        <f t="shared" si="100"/>
        <v>#DIV/0!</v>
      </c>
      <c r="J589" s="32" t="e">
        <f t="shared" si="100"/>
        <v>#DIV/0!</v>
      </c>
      <c r="K589" s="32">
        <f t="shared" si="100"/>
        <v>5.5104715413882288E-2</v>
      </c>
      <c r="L589" s="32">
        <f t="shared" si="100"/>
        <v>8.4059809639429137E-3</v>
      </c>
      <c r="M589" s="32">
        <f t="shared" si="100"/>
        <v>7.6199752906077861E-2</v>
      </c>
      <c r="N589" s="32">
        <f t="shared" si="100"/>
        <v>0.10093228001009032</v>
      </c>
      <c r="O589" s="32">
        <f t="shared" si="100"/>
        <v>0.10413490845547536</v>
      </c>
      <c r="P589" s="67">
        <f t="shared" si="100"/>
        <v>0.10090844134515271</v>
      </c>
      <c r="Q589" s="32">
        <f t="shared" si="100"/>
        <v>0.12298866509515156</v>
      </c>
      <c r="R589" s="24"/>
      <c r="S589" s="78" t="s">
        <v>232</v>
      </c>
      <c r="T589" s="361"/>
    </row>
    <row r="590" spans="2:20" s="36" customFormat="1" x14ac:dyDescent="0.25">
      <c r="B590" s="31"/>
      <c r="C590" s="32" t="e">
        <f t="shared" ref="C590:M590" si="101">C588/B588-1</f>
        <v>#DIV/0!</v>
      </c>
      <c r="D590" s="32" t="e">
        <f t="shared" si="101"/>
        <v>#DIV/0!</v>
      </c>
      <c r="E590" s="32" t="e">
        <f t="shared" si="101"/>
        <v>#DIV/0!</v>
      </c>
      <c r="F590" s="32" t="e">
        <f t="shared" si="101"/>
        <v>#DIV/0!</v>
      </c>
      <c r="G590" s="32" t="e">
        <f t="shared" si="101"/>
        <v>#DIV/0!</v>
      </c>
      <c r="H590" s="32" t="e">
        <f t="shared" si="101"/>
        <v>#DIV/0!</v>
      </c>
      <c r="I590" s="32" t="e">
        <f t="shared" si="101"/>
        <v>#DIV/0!</v>
      </c>
      <c r="J590" s="32" t="e">
        <f t="shared" si="101"/>
        <v>#DIV/0!</v>
      </c>
      <c r="K590" s="32" t="e">
        <f t="shared" si="101"/>
        <v>#DIV/0!</v>
      </c>
      <c r="L590" s="32">
        <f t="shared" si="101"/>
        <v>-0.86086363572746294</v>
      </c>
      <c r="M590" s="32">
        <f t="shared" si="101"/>
        <v>8.2938174852524096</v>
      </c>
      <c r="N590" s="32">
        <f>N588/M588-1</f>
        <v>0.26526448677326231</v>
      </c>
      <c r="O590" s="32">
        <f>O588/M588-1</f>
        <v>0.34193172913314385</v>
      </c>
      <c r="P590" s="67">
        <f>P588/N588-1</f>
        <v>0.24462172201416998</v>
      </c>
      <c r="Q590" s="32">
        <f>Q588/O588-1</f>
        <v>0.74584552437174034</v>
      </c>
      <c r="R590" s="48"/>
      <c r="S590" s="40" t="s">
        <v>218</v>
      </c>
      <c r="T590" s="40"/>
    </row>
    <row r="591" spans="2:20" x14ac:dyDescent="0.25">
      <c r="B591" s="321" t="s">
        <v>233</v>
      </c>
      <c r="C591" s="322"/>
      <c r="D591" s="322"/>
      <c r="E591" s="322"/>
      <c r="F591" s="322"/>
      <c r="G591" s="322"/>
      <c r="H591" s="322"/>
      <c r="I591" s="322"/>
      <c r="J591" s="322"/>
      <c r="K591" s="322"/>
      <c r="L591" s="322"/>
      <c r="M591" s="322"/>
      <c r="N591" s="322"/>
      <c r="O591" s="322"/>
      <c r="P591" s="322"/>
      <c r="Q591" s="44"/>
    </row>
    <row r="592" spans="2:20" x14ac:dyDescent="0.25">
      <c r="B592" s="339" t="s">
        <v>163</v>
      </c>
      <c r="C592" s="340"/>
      <c r="D592" s="340"/>
      <c r="E592" s="340"/>
      <c r="F592" s="340"/>
      <c r="G592" s="340"/>
      <c r="H592" s="340"/>
      <c r="I592" s="340"/>
      <c r="J592" s="340"/>
      <c r="K592" s="340"/>
      <c r="L592" s="340"/>
      <c r="M592" s="340"/>
      <c r="N592" s="340"/>
      <c r="O592" s="340"/>
      <c r="P592" s="340"/>
      <c r="Q592" s="79"/>
    </row>
    <row r="593" spans="2:20" x14ac:dyDescent="0.25">
      <c r="B593" s="25" t="str">
        <f t="shared" ref="B593:Q596" si="102">IFERROR(VLOOKUP($B$592,$221:$343,MATCH($S593&amp;"/"&amp;B$348,$219:$219,0),FALSE),"")</f>
        <v/>
      </c>
      <c r="C593" s="25" t="str">
        <f t="shared" si="102"/>
        <v/>
      </c>
      <c r="D593" s="25" t="str">
        <f t="shared" si="102"/>
        <v/>
      </c>
      <c r="E593" s="25" t="str">
        <f t="shared" si="102"/>
        <v/>
      </c>
      <c r="F593" s="25" t="str">
        <f t="shared" si="102"/>
        <v/>
      </c>
      <c r="G593" s="25" t="str">
        <f t="shared" si="102"/>
        <v/>
      </c>
      <c r="H593" s="25" t="str">
        <f t="shared" si="102"/>
        <v/>
      </c>
      <c r="I593" s="25" t="str">
        <f t="shared" si="102"/>
        <v/>
      </c>
      <c r="J593" s="25" t="str">
        <f t="shared" si="102"/>
        <v/>
      </c>
      <c r="K593" s="25">
        <f t="shared" si="102"/>
        <v>129119</v>
      </c>
      <c r="L593" s="25">
        <f t="shared" si="102"/>
        <v>140813</v>
      </c>
      <c r="M593" s="25">
        <f t="shared" si="102"/>
        <v>140609</v>
      </c>
      <c r="N593" s="26">
        <f t="shared" si="102"/>
        <v>147221</v>
      </c>
      <c r="O593" s="26">
        <f t="shared" si="102"/>
        <v>141912</v>
      </c>
      <c r="P593" s="27">
        <f t="shared" si="102"/>
        <v>143704</v>
      </c>
      <c r="Q593" s="42">
        <f t="shared" si="102"/>
        <v>139952</v>
      </c>
      <c r="R593" s="42"/>
      <c r="S593" s="29" t="s">
        <v>208</v>
      </c>
      <c r="T593" s="29"/>
    </row>
    <row r="594" spans="2:20" x14ac:dyDescent="0.25">
      <c r="B594" s="25" t="str">
        <f t="shared" si="102"/>
        <v/>
      </c>
      <c r="C594" s="25" t="str">
        <f t="shared" si="102"/>
        <v/>
      </c>
      <c r="D594" s="25" t="str">
        <f t="shared" si="102"/>
        <v/>
      </c>
      <c r="E594" s="25" t="str">
        <f t="shared" si="102"/>
        <v/>
      </c>
      <c r="F594" s="25" t="str">
        <f t="shared" si="102"/>
        <v/>
      </c>
      <c r="G594" s="25" t="str">
        <f t="shared" si="102"/>
        <v/>
      </c>
      <c r="H594" s="25" t="str">
        <f t="shared" si="102"/>
        <v/>
      </c>
      <c r="I594" s="25" t="str">
        <f t="shared" si="102"/>
        <v/>
      </c>
      <c r="J594" s="25" t="str">
        <f t="shared" si="102"/>
        <v/>
      </c>
      <c r="K594" s="25">
        <f t="shared" si="102"/>
        <v>258936</v>
      </c>
      <c r="L594" s="25">
        <f t="shared" si="102"/>
        <v>282829</v>
      </c>
      <c r="M594" s="25">
        <f t="shared" si="102"/>
        <v>282895</v>
      </c>
      <c r="N594" s="26">
        <f t="shared" si="102"/>
        <v>294736</v>
      </c>
      <c r="O594" s="26">
        <f t="shared" si="102"/>
        <v>289704</v>
      </c>
      <c r="P594" s="27">
        <f t="shared" si="102"/>
        <v>285504</v>
      </c>
      <c r="Q594" s="26">
        <f t="shared" si="102"/>
        <v>281585</v>
      </c>
      <c r="R594" s="26"/>
      <c r="S594" s="29" t="s">
        <v>209</v>
      </c>
      <c r="T594" s="29"/>
    </row>
    <row r="595" spans="2:20" x14ac:dyDescent="0.25">
      <c r="B595" s="25" t="str">
        <f t="shared" si="102"/>
        <v/>
      </c>
      <c r="C595" s="25" t="str">
        <f t="shared" si="102"/>
        <v/>
      </c>
      <c r="D595" s="25" t="str">
        <f t="shared" si="102"/>
        <v/>
      </c>
      <c r="E595" s="25" t="str">
        <f t="shared" si="102"/>
        <v/>
      </c>
      <c r="F595" s="25" t="str">
        <f t="shared" si="102"/>
        <v/>
      </c>
      <c r="G595" s="25" t="str">
        <f t="shared" si="102"/>
        <v/>
      </c>
      <c r="H595" s="25" t="str">
        <f t="shared" si="102"/>
        <v/>
      </c>
      <c r="I595" s="25" t="str">
        <f t="shared" si="102"/>
        <v/>
      </c>
      <c r="J595" s="25" t="str">
        <f t="shared" si="102"/>
        <v/>
      </c>
      <c r="K595" s="25">
        <f t="shared" si="102"/>
        <v>389538</v>
      </c>
      <c r="L595" s="25">
        <f t="shared" si="102"/>
        <v>426088</v>
      </c>
      <c r="M595" s="25">
        <f t="shared" si="102"/>
        <v>428400</v>
      </c>
      <c r="N595" s="26">
        <f t="shared" si="102"/>
        <v>443996</v>
      </c>
      <c r="O595" s="26">
        <f t="shared" si="102"/>
        <v>436625</v>
      </c>
      <c r="P595" s="27">
        <f t="shared" si="102"/>
        <v>426963</v>
      </c>
      <c r="Q595" s="26" t="str">
        <f t="shared" si="102"/>
        <v/>
      </c>
      <c r="R595" s="26"/>
      <c r="S595" s="29" t="s">
        <v>210</v>
      </c>
      <c r="T595" s="29"/>
    </row>
    <row r="596" spans="2:20" x14ac:dyDescent="0.25">
      <c r="B596" s="25" t="str">
        <f t="shared" si="102"/>
        <v/>
      </c>
      <c r="C596" s="25" t="str">
        <f t="shared" si="102"/>
        <v/>
      </c>
      <c r="D596" s="25" t="str">
        <f t="shared" si="102"/>
        <v/>
      </c>
      <c r="E596" s="25" t="str">
        <f t="shared" si="102"/>
        <v/>
      </c>
      <c r="F596" s="25" t="str">
        <f t="shared" si="102"/>
        <v/>
      </c>
      <c r="G596" s="25" t="str">
        <f t="shared" si="102"/>
        <v/>
      </c>
      <c r="H596" s="25" t="str">
        <f t="shared" si="102"/>
        <v/>
      </c>
      <c r="I596" s="25" t="str">
        <f t="shared" si="102"/>
        <v/>
      </c>
      <c r="J596" s="25" t="str">
        <f t="shared" si="102"/>
        <v/>
      </c>
      <c r="K596" s="25">
        <f t="shared" si="102"/>
        <v>523194.42</v>
      </c>
      <c r="L596" s="25">
        <f t="shared" si="102"/>
        <v>569595.44999999995</v>
      </c>
      <c r="M596" s="25">
        <f t="shared" si="102"/>
        <v>574263.01</v>
      </c>
      <c r="N596" s="26">
        <f>IFERROR(VLOOKUP($B$592,$221:$343,MATCH($S596&amp;"/"&amp;N$348,$219:$219,0),FALSE),IFERROR((VLOOKUP($B$592,$221:$343,MATCH($S595&amp;"/"&amp;N$348,$219:$219,0),FALSE)/3)*4,IFERROR(VLOOKUP($B$592,$221:$343,MATCH($S594&amp;"/"&amp;N$348,$219:$219,0),FALSE)*2,IFERROR(VLOOKUP($B$592,$221:$343,MATCH($S593&amp;"/"&amp;N$348,$219:$219,0),FALSE)*4,""))))</f>
        <v>592470.76</v>
      </c>
      <c r="O596" s="26">
        <f>IFERROR(VLOOKUP($B$592,$221:$343,MATCH($S596&amp;"/"&amp;O$348,$219:$219,0),FALSE),IFERROR((VLOOKUP($B$592,$221:$343,MATCH($S595&amp;"/"&amp;O$348,$219:$219,0),FALSE)/3)*4,IFERROR(VLOOKUP($B$592,$221:$343,MATCH($S594&amp;"/"&amp;O$348,$219:$219,0),FALSE)*2,IFERROR(VLOOKUP($B$592,$221:$343,MATCH($S593&amp;"/"&amp;O$348,$219:$219,0),FALSE)*4,""))))</f>
        <v>583826.98</v>
      </c>
      <c r="P596" s="27">
        <f>IFERROR(VLOOKUP($B$592,$221:$343,MATCH($S596&amp;"/"&amp;P$348,$219:$219,0),FALSE),IFERROR((VLOOKUP($B$592,$221:$343,MATCH($S595&amp;"/"&amp;P$348,$219:$219,0),FALSE)/3)*4,IFERROR(VLOOKUP($B$592,$221:$343,MATCH($S594&amp;"/"&amp;P$348,$219:$219,0),FALSE)*2,IFERROR(VLOOKUP($B$592,$221:$343,MATCH($S593&amp;"/"&amp;P$348,$219:$219,0),FALSE)*4,""))))</f>
        <v>570186.61</v>
      </c>
      <c r="Q596" s="43">
        <f>IFERROR(VLOOKUP($B$592,$221:$343,MATCH($S596&amp;"/"&amp;Q$348,$219:$219,0),FALSE),IFERROR((VLOOKUP($B$592,$221:$343,MATCH($S595&amp;"/"&amp;Q$348,$219:$219,0),FALSE)/3)*4,IFERROR(VLOOKUP($B$592,$221:$343,MATCH($S594&amp;"/"&amp;Q$348,$219:$219,0),FALSE)*2,IFERROR(VLOOKUP($B$592,$221:$343,MATCH($S593&amp;"/"&amp;Q$348,$219:$219,0),FALSE)*4,""))))</f>
        <v>563170</v>
      </c>
      <c r="R596" s="43">
        <f>(553+7.7*4)*1000</f>
        <v>583800</v>
      </c>
      <c r="S596" s="29" t="s">
        <v>211</v>
      </c>
      <c r="T596" s="29"/>
    </row>
    <row r="597" spans="2:20" x14ac:dyDescent="0.25">
      <c r="B597" s="32" t="e">
        <f t="shared" ref="B597:Q597" si="103">B596/(B$465+B472)</f>
        <v>#VALUE!</v>
      </c>
      <c r="C597" s="32" t="e">
        <f t="shared" si="103"/>
        <v>#VALUE!</v>
      </c>
      <c r="D597" s="32" t="e">
        <f t="shared" si="103"/>
        <v>#VALUE!</v>
      </c>
      <c r="E597" s="32" t="e">
        <f t="shared" si="103"/>
        <v>#VALUE!</v>
      </c>
      <c r="F597" s="32" t="e">
        <f t="shared" si="103"/>
        <v>#VALUE!</v>
      </c>
      <c r="G597" s="32" t="e">
        <f t="shared" si="103"/>
        <v>#VALUE!</v>
      </c>
      <c r="H597" s="32" t="e">
        <f t="shared" si="103"/>
        <v>#VALUE!</v>
      </c>
      <c r="I597" s="32" t="e">
        <f t="shared" si="103"/>
        <v>#VALUE!</v>
      </c>
      <c r="J597" s="32" t="e">
        <f t="shared" si="103"/>
        <v>#VALUE!</v>
      </c>
      <c r="K597" s="32">
        <f t="shared" si="103"/>
        <v>9.1497972781507661E-2</v>
      </c>
      <c r="L597" s="32">
        <f t="shared" si="103"/>
        <v>0.1092128819387236</v>
      </c>
      <c r="M597" s="32">
        <f t="shared" si="103"/>
        <v>0.10739627555311651</v>
      </c>
      <c r="N597" s="32">
        <f t="shared" si="103"/>
        <v>0.11599532911820941</v>
      </c>
      <c r="O597" s="32">
        <f t="shared" si="103"/>
        <v>0.11119234599757087</v>
      </c>
      <c r="P597" s="67">
        <f t="shared" si="103"/>
        <v>8.9670714860340173E-2</v>
      </c>
      <c r="Q597" s="32">
        <f t="shared" si="103"/>
        <v>7.2559315762186549E-2</v>
      </c>
      <c r="R597" s="32"/>
      <c r="S597" s="33" t="s">
        <v>212</v>
      </c>
      <c r="T597" s="33"/>
    </row>
    <row r="598" spans="2:20" x14ac:dyDescent="0.25">
      <c r="B598" s="321" t="s">
        <v>185</v>
      </c>
      <c r="C598" s="322"/>
      <c r="D598" s="322"/>
      <c r="E598" s="322"/>
      <c r="F598" s="322"/>
      <c r="G598" s="322"/>
      <c r="H598" s="322"/>
      <c r="I598" s="322"/>
      <c r="J598" s="322"/>
      <c r="K598" s="322"/>
      <c r="L598" s="322"/>
      <c r="M598" s="322"/>
      <c r="N598" s="322"/>
      <c r="O598" s="322"/>
      <c r="P598" s="322"/>
      <c r="Q598" s="44"/>
    </row>
    <row r="599" spans="2:20" x14ac:dyDescent="0.25">
      <c r="B599" s="25" t="str">
        <f t="shared" ref="B599:Q602" si="104">IFERROR(VLOOKUP($B$598,$221:$343,MATCH($S599&amp;"/"&amp;B$348,$219:$219,0),FALSE),"")</f>
        <v/>
      </c>
      <c r="C599" s="25" t="str">
        <f t="shared" si="104"/>
        <v/>
      </c>
      <c r="D599" s="25" t="str">
        <f t="shared" si="104"/>
        <v/>
      </c>
      <c r="E599" s="25" t="str">
        <f t="shared" si="104"/>
        <v/>
      </c>
      <c r="F599" s="25" t="str">
        <f t="shared" si="104"/>
        <v/>
      </c>
      <c r="G599" s="25" t="str">
        <f t="shared" si="104"/>
        <v/>
      </c>
      <c r="H599" s="25" t="str">
        <f t="shared" si="104"/>
        <v/>
      </c>
      <c r="I599" s="25" t="str">
        <f t="shared" si="104"/>
        <v/>
      </c>
      <c r="J599" s="25" t="str">
        <f t="shared" si="104"/>
        <v/>
      </c>
      <c r="K599" s="25">
        <f t="shared" si="104"/>
        <v>441941</v>
      </c>
      <c r="L599" s="25">
        <f t="shared" si="104"/>
        <v>-71869</v>
      </c>
      <c r="M599" s="25">
        <f t="shared" si="104"/>
        <v>167133</v>
      </c>
      <c r="N599" s="26">
        <f t="shared" si="104"/>
        <v>422306</v>
      </c>
      <c r="O599" s="26">
        <f t="shared" si="104"/>
        <v>291656</v>
      </c>
      <c r="P599" s="27">
        <f t="shared" si="104"/>
        <v>307986</v>
      </c>
      <c r="Q599" s="42">
        <f t="shared" si="104"/>
        <v>319329</v>
      </c>
      <c r="R599" s="24"/>
      <c r="S599" s="29" t="s">
        <v>208</v>
      </c>
      <c r="T599" s="29"/>
    </row>
    <row r="600" spans="2:20" x14ac:dyDescent="0.25">
      <c r="B600" s="25" t="str">
        <f t="shared" si="104"/>
        <v/>
      </c>
      <c r="C600" s="25" t="str">
        <f t="shared" si="104"/>
        <v/>
      </c>
      <c r="D600" s="25" t="str">
        <f t="shared" si="104"/>
        <v/>
      </c>
      <c r="E600" s="25" t="str">
        <f t="shared" si="104"/>
        <v/>
      </c>
      <c r="F600" s="25" t="str">
        <f t="shared" si="104"/>
        <v/>
      </c>
      <c r="G600" s="25" t="str">
        <f t="shared" si="104"/>
        <v/>
      </c>
      <c r="H600" s="25" t="str">
        <f t="shared" si="104"/>
        <v/>
      </c>
      <c r="I600" s="25" t="str">
        <f t="shared" si="104"/>
        <v/>
      </c>
      <c r="J600" s="25" t="str">
        <f t="shared" si="104"/>
        <v/>
      </c>
      <c r="K600" s="25">
        <f t="shared" si="104"/>
        <v>785939</v>
      </c>
      <c r="L600" s="25">
        <f t="shared" si="104"/>
        <v>368372</v>
      </c>
      <c r="M600" s="25">
        <f t="shared" si="104"/>
        <v>541786</v>
      </c>
      <c r="N600" s="26">
        <f t="shared" si="104"/>
        <v>542032</v>
      </c>
      <c r="O600" s="26">
        <f t="shared" si="104"/>
        <v>722854</v>
      </c>
      <c r="P600" s="27">
        <f t="shared" si="104"/>
        <v>714447</v>
      </c>
      <c r="Q600" s="26">
        <f t="shared" si="104"/>
        <v>746288</v>
      </c>
      <c r="R600" s="24"/>
      <c r="S600" s="29" t="s">
        <v>209</v>
      </c>
      <c r="T600" s="29"/>
    </row>
    <row r="601" spans="2:20" x14ac:dyDescent="0.25">
      <c r="B601" s="25" t="str">
        <f t="shared" si="104"/>
        <v/>
      </c>
      <c r="C601" s="25" t="str">
        <f t="shared" si="104"/>
        <v/>
      </c>
      <c r="D601" s="25" t="str">
        <f t="shared" si="104"/>
        <v/>
      </c>
      <c r="E601" s="25" t="str">
        <f t="shared" si="104"/>
        <v/>
      </c>
      <c r="F601" s="25" t="str">
        <f t="shared" si="104"/>
        <v/>
      </c>
      <c r="G601" s="25" t="str">
        <f t="shared" si="104"/>
        <v/>
      </c>
      <c r="H601" s="25" t="str">
        <f t="shared" si="104"/>
        <v/>
      </c>
      <c r="I601" s="25" t="str">
        <f t="shared" si="104"/>
        <v/>
      </c>
      <c r="J601" s="25" t="str">
        <f t="shared" si="104"/>
        <v/>
      </c>
      <c r="K601" s="25">
        <f t="shared" si="104"/>
        <v>942458</v>
      </c>
      <c r="L601" s="25">
        <f t="shared" si="104"/>
        <v>473869</v>
      </c>
      <c r="M601" s="25">
        <f t="shared" si="104"/>
        <v>901884</v>
      </c>
      <c r="N601" s="26">
        <f t="shared" si="104"/>
        <v>906156</v>
      </c>
      <c r="O601" s="26">
        <f t="shared" si="104"/>
        <v>829540</v>
      </c>
      <c r="P601" s="27">
        <f t="shared" si="104"/>
        <v>920988</v>
      </c>
      <c r="Q601" s="26" t="str">
        <f t="shared" si="104"/>
        <v/>
      </c>
      <c r="R601" s="24"/>
      <c r="S601" s="29" t="s">
        <v>210</v>
      </c>
      <c r="T601" s="29"/>
    </row>
    <row r="602" spans="2:20" x14ac:dyDescent="0.25">
      <c r="B602" s="25" t="str">
        <f t="shared" si="104"/>
        <v/>
      </c>
      <c r="C602" s="25" t="str">
        <f t="shared" si="104"/>
        <v/>
      </c>
      <c r="D602" s="25" t="str">
        <f t="shared" si="104"/>
        <v/>
      </c>
      <c r="E602" s="25" t="str">
        <f t="shared" si="104"/>
        <v/>
      </c>
      <c r="F602" s="25" t="str">
        <f t="shared" si="104"/>
        <v/>
      </c>
      <c r="G602" s="25" t="str">
        <f t="shared" si="104"/>
        <v/>
      </c>
      <c r="H602" s="25" t="str">
        <f t="shared" si="104"/>
        <v/>
      </c>
      <c r="I602" s="25" t="str">
        <f t="shared" si="104"/>
        <v/>
      </c>
      <c r="J602" s="25" t="str">
        <f t="shared" si="104"/>
        <v/>
      </c>
      <c r="K602" s="295">
        <f t="shared" si="104"/>
        <v>1250579.07</v>
      </c>
      <c r="L602" s="295">
        <f t="shared" si="104"/>
        <v>670315.52000000002</v>
      </c>
      <c r="M602" s="295">
        <f t="shared" si="104"/>
        <v>932023.53</v>
      </c>
      <c r="N602" s="296">
        <f t="shared" si="104"/>
        <v>1196005.4099999999</v>
      </c>
      <c r="O602" s="296">
        <f t="shared" si="104"/>
        <v>1057084.18</v>
      </c>
      <c r="P602" s="297">
        <f t="shared" si="104"/>
        <v>1196594.97</v>
      </c>
      <c r="Q602" s="43" t="str">
        <f t="shared" si="104"/>
        <v/>
      </c>
      <c r="R602" s="24"/>
      <c r="S602" s="29" t="s">
        <v>211</v>
      </c>
      <c r="T602" s="29"/>
    </row>
    <row r="603" spans="2:20" x14ac:dyDescent="0.25">
      <c r="B603" s="39" t="e">
        <f t="shared" ref="B603:M603" si="105">B602/B$588</f>
        <v>#VALUE!</v>
      </c>
      <c r="C603" s="39" t="e">
        <f t="shared" si="105"/>
        <v>#VALUE!</v>
      </c>
      <c r="D603" s="39" t="e">
        <f t="shared" si="105"/>
        <v>#VALUE!</v>
      </c>
      <c r="E603" s="39" t="e">
        <f t="shared" si="105"/>
        <v>#VALUE!</v>
      </c>
      <c r="F603" s="39" t="e">
        <f t="shared" si="105"/>
        <v>#VALUE!</v>
      </c>
      <c r="G603" s="39" t="e">
        <f t="shared" si="105"/>
        <v>#VALUE!</v>
      </c>
      <c r="H603" s="39" t="e">
        <f t="shared" si="105"/>
        <v>#VALUE!</v>
      </c>
      <c r="I603" s="39" t="e">
        <f t="shared" si="105"/>
        <v>#VALUE!</v>
      </c>
      <c r="J603" s="39" t="e">
        <f t="shared" si="105"/>
        <v>#VALUE!</v>
      </c>
      <c r="K603" s="39">
        <f t="shared" si="105"/>
        <v>3.968905519965316</v>
      </c>
      <c r="L603" s="39">
        <f t="shared" si="105"/>
        <v>15.289674109157033</v>
      </c>
      <c r="M603" s="39">
        <f t="shared" si="105"/>
        <v>2.2874504286787403</v>
      </c>
      <c r="N603" s="39">
        <f>IFERROR(N602/N$588,IFERROR(N601/N$588,IFERROR(N600/N$588,N599/N$588)))</f>
        <v>2.319939397094704</v>
      </c>
      <c r="O603" s="39">
        <f>IFERROR(O602/O$588,IFERROR(O601/O$588,IFERROR(O600/O$588,O599/O$588)))</f>
        <v>1.9333209905708815</v>
      </c>
      <c r="P603" s="80">
        <f>IFERROR(P602/P$588,IFERROR(P601/P$588,IFERROR(P600/P$588,P599/P$588)))</f>
        <v>1.8648903109174528</v>
      </c>
      <c r="Q603" s="39">
        <f>IFERROR(Q602/Q$588,IFERROR(Q601/Q$588,IFERROR(Q600/Q$588,Q599/Q$588)))</f>
        <v>0.78179886819097022</v>
      </c>
      <c r="R603" s="24"/>
      <c r="S603" s="33" t="s">
        <v>234</v>
      </c>
      <c r="T603" s="33"/>
    </row>
    <row r="604" spans="2:20" x14ac:dyDescent="0.25">
      <c r="B604" s="330" t="s">
        <v>235</v>
      </c>
      <c r="C604" s="331"/>
      <c r="D604" s="331"/>
      <c r="E604" s="331"/>
      <c r="F604" s="331"/>
      <c r="G604" s="331"/>
      <c r="H604" s="331"/>
      <c r="I604" s="331"/>
      <c r="J604" s="331"/>
      <c r="K604" s="331"/>
      <c r="L604" s="331"/>
      <c r="M604" s="331"/>
      <c r="N604" s="331"/>
      <c r="O604" s="331"/>
      <c r="P604" s="331"/>
      <c r="Q604" s="41"/>
    </row>
    <row r="605" spans="2:20" x14ac:dyDescent="0.25">
      <c r="B605" s="25" t="str">
        <f>IFERROR(B599+B611,"")</f>
        <v/>
      </c>
      <c r="C605" s="25" t="str">
        <f t="shared" ref="C605:Q608" si="106">IFERROR(C599+C611,"")</f>
        <v/>
      </c>
      <c r="D605" s="25" t="str">
        <f t="shared" si="106"/>
        <v/>
      </c>
      <c r="E605" s="25" t="str">
        <f t="shared" si="106"/>
        <v/>
      </c>
      <c r="F605" s="25" t="str">
        <f t="shared" si="106"/>
        <v/>
      </c>
      <c r="G605" s="25" t="str">
        <f t="shared" si="106"/>
        <v/>
      </c>
      <c r="H605" s="25" t="str">
        <f t="shared" si="106"/>
        <v/>
      </c>
      <c r="I605" s="25" t="str">
        <f t="shared" si="106"/>
        <v/>
      </c>
      <c r="J605" s="25" t="str">
        <f t="shared" si="106"/>
        <v/>
      </c>
      <c r="K605" s="25">
        <f t="shared" si="106"/>
        <v>409981</v>
      </c>
      <c r="L605" s="25">
        <f t="shared" si="106"/>
        <v>-79815</v>
      </c>
      <c r="M605" s="25">
        <f t="shared" si="106"/>
        <v>154808</v>
      </c>
      <c r="N605" s="26">
        <f t="shared" si="106"/>
        <v>407240</v>
      </c>
      <c r="O605" s="26">
        <f t="shared" si="106"/>
        <v>290310</v>
      </c>
      <c r="P605" s="27">
        <f t="shared" si="106"/>
        <v>286679</v>
      </c>
      <c r="Q605" s="42">
        <f t="shared" si="106"/>
        <v>315324</v>
      </c>
      <c r="R605" s="24"/>
      <c r="S605" s="29" t="s">
        <v>208</v>
      </c>
      <c r="T605" s="29"/>
    </row>
    <row r="606" spans="2:20" x14ac:dyDescent="0.25">
      <c r="B606" s="25" t="str">
        <f t="shared" ref="B606:O608" si="107">IFERROR(B600+B612,"")</f>
        <v/>
      </c>
      <c r="C606" s="25" t="str">
        <f t="shared" si="107"/>
        <v/>
      </c>
      <c r="D606" s="25" t="str">
        <f t="shared" si="107"/>
        <v/>
      </c>
      <c r="E606" s="25" t="str">
        <f t="shared" si="107"/>
        <v/>
      </c>
      <c r="F606" s="25" t="str">
        <f t="shared" si="107"/>
        <v/>
      </c>
      <c r="G606" s="25" t="str">
        <f t="shared" si="107"/>
        <v/>
      </c>
      <c r="H606" s="25" t="str">
        <f t="shared" si="107"/>
        <v/>
      </c>
      <c r="I606" s="25" t="str">
        <f t="shared" si="107"/>
        <v/>
      </c>
      <c r="J606" s="25" t="str">
        <f t="shared" si="107"/>
        <v/>
      </c>
      <c r="K606" s="25">
        <f t="shared" si="107"/>
        <v>676282</v>
      </c>
      <c r="L606" s="25">
        <f t="shared" si="107"/>
        <v>352152</v>
      </c>
      <c r="M606" s="25">
        <f t="shared" si="107"/>
        <v>486175</v>
      </c>
      <c r="N606" s="26">
        <f t="shared" si="107"/>
        <v>516804</v>
      </c>
      <c r="O606" s="26">
        <f t="shared" si="107"/>
        <v>713088</v>
      </c>
      <c r="P606" s="27">
        <f t="shared" si="106"/>
        <v>664451</v>
      </c>
      <c r="Q606" s="26">
        <f t="shared" si="106"/>
        <v>731838</v>
      </c>
      <c r="R606" s="24"/>
      <c r="S606" s="29" t="s">
        <v>209</v>
      </c>
      <c r="T606" s="29"/>
    </row>
    <row r="607" spans="2:20" x14ac:dyDescent="0.25">
      <c r="B607" s="25" t="str">
        <f t="shared" si="107"/>
        <v/>
      </c>
      <c r="C607" s="25" t="str">
        <f t="shared" si="107"/>
        <v/>
      </c>
      <c r="D607" s="25" t="str">
        <f t="shared" si="107"/>
        <v/>
      </c>
      <c r="E607" s="25" t="str">
        <f t="shared" si="107"/>
        <v/>
      </c>
      <c r="F607" s="25" t="str">
        <f t="shared" si="107"/>
        <v/>
      </c>
      <c r="G607" s="25" t="str">
        <f t="shared" si="107"/>
        <v/>
      </c>
      <c r="H607" s="25" t="str">
        <f t="shared" si="107"/>
        <v/>
      </c>
      <c r="I607" s="25" t="str">
        <f t="shared" si="107"/>
        <v/>
      </c>
      <c r="J607" s="25" t="str">
        <f t="shared" si="107"/>
        <v/>
      </c>
      <c r="K607" s="25">
        <f t="shared" si="107"/>
        <v>714277</v>
      </c>
      <c r="L607" s="25">
        <f t="shared" si="107"/>
        <v>441745</v>
      </c>
      <c r="M607" s="25">
        <f t="shared" si="107"/>
        <v>819021</v>
      </c>
      <c r="N607" s="26">
        <f t="shared" si="107"/>
        <v>869044</v>
      </c>
      <c r="O607" s="26">
        <f t="shared" si="107"/>
        <v>816439</v>
      </c>
      <c r="P607" s="27">
        <f t="shared" si="106"/>
        <v>795342</v>
      </c>
      <c r="Q607" s="26" t="str">
        <f t="shared" si="106"/>
        <v/>
      </c>
      <c r="R607" s="24"/>
      <c r="S607" s="29" t="s">
        <v>210</v>
      </c>
      <c r="T607" s="29"/>
    </row>
    <row r="608" spans="2:20" x14ac:dyDescent="0.25">
      <c r="B608" s="25" t="str">
        <f t="shared" si="107"/>
        <v/>
      </c>
      <c r="C608" s="50" t="str">
        <f t="shared" si="107"/>
        <v/>
      </c>
      <c r="D608" s="50" t="str">
        <f t="shared" si="107"/>
        <v/>
      </c>
      <c r="E608" s="50" t="str">
        <f t="shared" si="107"/>
        <v/>
      </c>
      <c r="F608" s="50" t="str">
        <f t="shared" si="107"/>
        <v/>
      </c>
      <c r="G608" s="50" t="str">
        <f t="shared" si="107"/>
        <v/>
      </c>
      <c r="H608" s="50" t="str">
        <f t="shared" si="107"/>
        <v/>
      </c>
      <c r="I608" s="50" t="str">
        <f t="shared" si="107"/>
        <v/>
      </c>
      <c r="J608" s="50" t="str">
        <f t="shared" si="107"/>
        <v/>
      </c>
      <c r="K608" s="298">
        <f t="shared" si="107"/>
        <v>894718.8600000001</v>
      </c>
      <c r="L608" s="298">
        <f t="shared" si="107"/>
        <v>627248.38</v>
      </c>
      <c r="M608" s="298">
        <f t="shared" si="107"/>
        <v>833385.48</v>
      </c>
      <c r="N608" s="298">
        <f t="shared" si="107"/>
        <v>1155657.44</v>
      </c>
      <c r="O608" s="298">
        <f t="shared" si="107"/>
        <v>1030717.61</v>
      </c>
      <c r="P608" s="299">
        <f t="shared" si="106"/>
        <v>1059192.23</v>
      </c>
      <c r="Q608" s="50" t="str">
        <f t="shared" si="106"/>
        <v/>
      </c>
      <c r="R608" s="24"/>
      <c r="S608" s="29" t="s">
        <v>211</v>
      </c>
      <c r="T608" s="29"/>
    </row>
    <row r="609" spans="2:20" x14ac:dyDescent="0.25">
      <c r="B609" s="81" t="s">
        <v>236</v>
      </c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3"/>
      <c r="P609" s="83"/>
      <c r="Q609" s="84"/>
      <c r="R609" s="24"/>
      <c r="S609" s="29"/>
      <c r="T609" s="29"/>
    </row>
    <row r="610" spans="2:20" x14ac:dyDescent="0.25">
      <c r="B610" s="341" t="s">
        <v>191</v>
      </c>
      <c r="C610" s="342"/>
      <c r="D610" s="342"/>
      <c r="E610" s="342"/>
      <c r="F610" s="342"/>
      <c r="G610" s="342"/>
      <c r="H610" s="342"/>
      <c r="I610" s="342"/>
      <c r="J610" s="342"/>
      <c r="K610" s="342"/>
      <c r="L610" s="342"/>
      <c r="M610" s="342"/>
      <c r="N610" s="342"/>
      <c r="O610" s="85"/>
      <c r="P610" s="85"/>
      <c r="Q610" s="35"/>
    </row>
    <row r="611" spans="2:20" x14ac:dyDescent="0.25">
      <c r="B611" s="25" t="str">
        <f t="shared" ref="B611:Q614" si="108">IFERROR(VLOOKUP($B$610,$221:$343,MATCH($S611&amp;"/"&amp;B$348,$219:$219,0),FALSE),"")</f>
        <v/>
      </c>
      <c r="C611" s="25" t="str">
        <f t="shared" si="108"/>
        <v/>
      </c>
      <c r="D611" s="25" t="str">
        <f t="shared" si="108"/>
        <v/>
      </c>
      <c r="E611" s="25" t="str">
        <f t="shared" si="108"/>
        <v/>
      </c>
      <c r="F611" s="25" t="str">
        <f t="shared" si="108"/>
        <v/>
      </c>
      <c r="G611" s="25" t="str">
        <f t="shared" si="108"/>
        <v/>
      </c>
      <c r="H611" s="25" t="str">
        <f t="shared" si="108"/>
        <v/>
      </c>
      <c r="I611" s="25" t="str">
        <f t="shared" si="108"/>
        <v/>
      </c>
      <c r="J611" s="25" t="str">
        <f t="shared" si="108"/>
        <v/>
      </c>
      <c r="K611" s="25">
        <f t="shared" si="108"/>
        <v>-31960</v>
      </c>
      <c r="L611" s="25">
        <f t="shared" si="108"/>
        <v>-7946</v>
      </c>
      <c r="M611" s="25">
        <f t="shared" si="108"/>
        <v>-12325</v>
      </c>
      <c r="N611" s="26">
        <f t="shared" si="108"/>
        <v>-15066</v>
      </c>
      <c r="O611" s="26">
        <f t="shared" si="108"/>
        <v>-1346</v>
      </c>
      <c r="P611" s="27">
        <f t="shared" si="108"/>
        <v>-21307</v>
      </c>
      <c r="Q611" s="42">
        <f t="shared" si="108"/>
        <v>-4005</v>
      </c>
      <c r="R611" s="24"/>
      <c r="S611" s="29" t="s">
        <v>208</v>
      </c>
      <c r="T611" s="29"/>
    </row>
    <row r="612" spans="2:20" x14ac:dyDescent="0.25">
      <c r="B612" s="25" t="str">
        <f t="shared" si="108"/>
        <v/>
      </c>
      <c r="C612" s="25" t="str">
        <f t="shared" si="108"/>
        <v/>
      </c>
      <c r="D612" s="25" t="str">
        <f t="shared" si="108"/>
        <v/>
      </c>
      <c r="E612" s="25" t="str">
        <f t="shared" si="108"/>
        <v/>
      </c>
      <c r="F612" s="25" t="str">
        <f t="shared" si="108"/>
        <v/>
      </c>
      <c r="G612" s="25" t="str">
        <f t="shared" si="108"/>
        <v/>
      </c>
      <c r="H612" s="25" t="str">
        <f t="shared" si="108"/>
        <v/>
      </c>
      <c r="I612" s="25" t="str">
        <f t="shared" si="108"/>
        <v/>
      </c>
      <c r="J612" s="25" t="str">
        <f t="shared" si="108"/>
        <v/>
      </c>
      <c r="K612" s="25">
        <f t="shared" si="108"/>
        <v>-109657</v>
      </c>
      <c r="L612" s="25">
        <f t="shared" si="108"/>
        <v>-16220</v>
      </c>
      <c r="M612" s="25">
        <f t="shared" si="108"/>
        <v>-55611</v>
      </c>
      <c r="N612" s="26">
        <f t="shared" si="108"/>
        <v>-25228</v>
      </c>
      <c r="O612" s="26">
        <f t="shared" si="108"/>
        <v>-9766</v>
      </c>
      <c r="P612" s="27">
        <f t="shared" si="108"/>
        <v>-49996</v>
      </c>
      <c r="Q612" s="26">
        <f t="shared" si="108"/>
        <v>-14450</v>
      </c>
      <c r="R612" s="24"/>
      <c r="S612" s="29" t="s">
        <v>209</v>
      </c>
      <c r="T612" s="29"/>
    </row>
    <row r="613" spans="2:20" x14ac:dyDescent="0.25">
      <c r="B613" s="25" t="str">
        <f t="shared" si="108"/>
        <v/>
      </c>
      <c r="C613" s="25" t="str">
        <f t="shared" si="108"/>
        <v/>
      </c>
      <c r="D613" s="25" t="str">
        <f t="shared" si="108"/>
        <v/>
      </c>
      <c r="E613" s="25" t="str">
        <f t="shared" si="108"/>
        <v/>
      </c>
      <c r="F613" s="25" t="str">
        <f t="shared" si="108"/>
        <v/>
      </c>
      <c r="G613" s="25" t="str">
        <f t="shared" si="108"/>
        <v/>
      </c>
      <c r="H613" s="25" t="str">
        <f t="shared" si="108"/>
        <v/>
      </c>
      <c r="I613" s="25" t="str">
        <f t="shared" si="108"/>
        <v/>
      </c>
      <c r="J613" s="25" t="str">
        <f t="shared" si="108"/>
        <v/>
      </c>
      <c r="K613" s="25">
        <f t="shared" si="108"/>
        <v>-228181</v>
      </c>
      <c r="L613" s="25">
        <f t="shared" si="108"/>
        <v>-32124</v>
      </c>
      <c r="M613" s="25">
        <f t="shared" si="108"/>
        <v>-82863</v>
      </c>
      <c r="N613" s="26">
        <f t="shared" si="108"/>
        <v>-37112</v>
      </c>
      <c r="O613" s="26">
        <f t="shared" si="108"/>
        <v>-13101</v>
      </c>
      <c r="P613" s="27">
        <f t="shared" si="108"/>
        <v>-125646</v>
      </c>
      <c r="Q613" s="43" t="str">
        <f t="shared" si="108"/>
        <v/>
      </c>
      <c r="R613" s="24"/>
      <c r="S613" s="29" t="s">
        <v>210</v>
      </c>
      <c r="T613" s="29"/>
    </row>
    <row r="614" spans="2:20" x14ac:dyDescent="0.25">
      <c r="B614" s="47" t="str">
        <f t="shared" si="108"/>
        <v/>
      </c>
      <c r="C614" s="47" t="str">
        <f t="shared" si="108"/>
        <v/>
      </c>
      <c r="D614" s="47" t="str">
        <f t="shared" si="108"/>
        <v/>
      </c>
      <c r="E614" s="47" t="str">
        <f t="shared" si="108"/>
        <v/>
      </c>
      <c r="F614" s="47" t="str">
        <f t="shared" si="108"/>
        <v/>
      </c>
      <c r="G614" s="47" t="str">
        <f t="shared" si="108"/>
        <v/>
      </c>
      <c r="H614" s="47" t="str">
        <f t="shared" si="108"/>
        <v/>
      </c>
      <c r="I614" s="47" t="str">
        <f t="shared" si="108"/>
        <v/>
      </c>
      <c r="J614" s="47" t="str">
        <f t="shared" si="108"/>
        <v/>
      </c>
      <c r="K614" s="300">
        <f t="shared" si="108"/>
        <v>-355860.21</v>
      </c>
      <c r="L614" s="300">
        <f t="shared" si="108"/>
        <v>-43067.14</v>
      </c>
      <c r="M614" s="300">
        <f t="shared" si="108"/>
        <v>-98638.05</v>
      </c>
      <c r="N614" s="301">
        <f t="shared" si="108"/>
        <v>-40347.97</v>
      </c>
      <c r="O614" s="301">
        <f t="shared" si="108"/>
        <v>-26366.57</v>
      </c>
      <c r="P614" s="302">
        <f t="shared" si="108"/>
        <v>-137402.74</v>
      </c>
      <c r="Q614" s="43" t="str">
        <f t="shared" si="108"/>
        <v/>
      </c>
      <c r="R614" s="24"/>
      <c r="S614" s="29" t="s">
        <v>211</v>
      </c>
      <c r="T614" s="29"/>
    </row>
    <row r="615" spans="2:20" x14ac:dyDescent="0.25">
      <c r="B615" s="335" t="s">
        <v>193</v>
      </c>
      <c r="C615" s="336"/>
      <c r="D615" s="336"/>
      <c r="E615" s="336"/>
      <c r="F615" s="336"/>
      <c r="G615" s="336"/>
      <c r="H615" s="336"/>
      <c r="I615" s="336"/>
      <c r="J615" s="336"/>
      <c r="K615" s="336"/>
      <c r="L615" s="336"/>
      <c r="M615" s="336"/>
      <c r="N615" s="336"/>
      <c r="O615" s="336"/>
      <c r="P615" s="336"/>
      <c r="Q615" s="77"/>
    </row>
    <row r="616" spans="2:20" x14ac:dyDescent="0.25">
      <c r="B616" s="25" t="str">
        <f t="shared" ref="B616:Q619" si="109">IFERROR(VLOOKUP($B$615,$221:$343,MATCH($S616&amp;"/"&amp;B$348,$219:$219,0),FALSE),"")</f>
        <v/>
      </c>
      <c r="C616" s="25" t="str">
        <f t="shared" si="109"/>
        <v/>
      </c>
      <c r="D616" s="25" t="str">
        <f t="shared" si="109"/>
        <v/>
      </c>
      <c r="E616" s="25" t="str">
        <f t="shared" si="109"/>
        <v/>
      </c>
      <c r="F616" s="25" t="str">
        <f t="shared" si="109"/>
        <v/>
      </c>
      <c r="G616" s="25" t="str">
        <f t="shared" si="109"/>
        <v/>
      </c>
      <c r="H616" s="25" t="str">
        <f t="shared" si="109"/>
        <v/>
      </c>
      <c r="I616" s="25" t="str">
        <f t="shared" si="109"/>
        <v/>
      </c>
      <c r="J616" s="25" t="str">
        <f t="shared" si="109"/>
        <v/>
      </c>
      <c r="K616" s="25">
        <f t="shared" si="109"/>
        <v>-31960</v>
      </c>
      <c r="L616" s="25">
        <f t="shared" si="109"/>
        <v>-166656</v>
      </c>
      <c r="M616" s="25">
        <f t="shared" si="109"/>
        <v>-116725</v>
      </c>
      <c r="N616" s="26">
        <f t="shared" si="109"/>
        <v>-15056</v>
      </c>
      <c r="O616" s="26">
        <f t="shared" si="109"/>
        <v>-24823</v>
      </c>
      <c r="P616" s="27">
        <f t="shared" si="109"/>
        <v>-298697</v>
      </c>
      <c r="Q616" s="42">
        <f t="shared" si="109"/>
        <v>-338484</v>
      </c>
      <c r="R616" s="24"/>
      <c r="S616" s="29" t="s">
        <v>208</v>
      </c>
      <c r="T616" s="29"/>
    </row>
    <row r="617" spans="2:20" x14ac:dyDescent="0.25">
      <c r="B617" s="25" t="str">
        <f t="shared" si="109"/>
        <v/>
      </c>
      <c r="C617" s="25" t="str">
        <f t="shared" si="109"/>
        <v/>
      </c>
      <c r="D617" s="25" t="str">
        <f t="shared" si="109"/>
        <v/>
      </c>
      <c r="E617" s="25" t="str">
        <f t="shared" si="109"/>
        <v/>
      </c>
      <c r="F617" s="25" t="str">
        <f t="shared" si="109"/>
        <v/>
      </c>
      <c r="G617" s="25" t="str">
        <f t="shared" si="109"/>
        <v/>
      </c>
      <c r="H617" s="25" t="str">
        <f t="shared" si="109"/>
        <v/>
      </c>
      <c r="I617" s="25" t="str">
        <f t="shared" si="109"/>
        <v/>
      </c>
      <c r="J617" s="25" t="str">
        <f t="shared" si="109"/>
        <v/>
      </c>
      <c r="K617" s="25">
        <f t="shared" si="109"/>
        <v>-109202</v>
      </c>
      <c r="L617" s="25">
        <f t="shared" si="109"/>
        <v>-174534</v>
      </c>
      <c r="M617" s="25">
        <f t="shared" si="109"/>
        <v>-159713</v>
      </c>
      <c r="N617" s="26">
        <f t="shared" si="109"/>
        <v>-25038</v>
      </c>
      <c r="O617" s="26">
        <f t="shared" si="109"/>
        <v>175292</v>
      </c>
      <c r="P617" s="27">
        <f t="shared" si="109"/>
        <v>-522</v>
      </c>
      <c r="Q617" s="26">
        <f t="shared" si="109"/>
        <v>87147</v>
      </c>
      <c r="R617" s="24"/>
      <c r="S617" s="29" t="s">
        <v>209</v>
      </c>
      <c r="T617" s="29"/>
    </row>
    <row r="618" spans="2:20" x14ac:dyDescent="0.25">
      <c r="B618" s="25" t="str">
        <f t="shared" si="109"/>
        <v/>
      </c>
      <c r="C618" s="25" t="str">
        <f t="shared" si="109"/>
        <v/>
      </c>
      <c r="D618" s="25" t="str">
        <f t="shared" si="109"/>
        <v/>
      </c>
      <c r="E618" s="25" t="str">
        <f t="shared" si="109"/>
        <v/>
      </c>
      <c r="F618" s="25" t="str">
        <f t="shared" si="109"/>
        <v/>
      </c>
      <c r="G618" s="25" t="str">
        <f t="shared" si="109"/>
        <v/>
      </c>
      <c r="H618" s="25" t="str">
        <f t="shared" si="109"/>
        <v/>
      </c>
      <c r="I618" s="25" t="str">
        <f t="shared" si="109"/>
        <v/>
      </c>
      <c r="J618" s="25" t="str">
        <f t="shared" si="109"/>
        <v/>
      </c>
      <c r="K618" s="25">
        <f t="shared" si="109"/>
        <v>-348775</v>
      </c>
      <c r="L618" s="25">
        <f t="shared" si="109"/>
        <v>-190438</v>
      </c>
      <c r="M618" s="25">
        <f t="shared" si="109"/>
        <v>-186935</v>
      </c>
      <c r="N618" s="26">
        <f t="shared" si="109"/>
        <v>-36922</v>
      </c>
      <c r="O618" s="26">
        <f t="shared" si="109"/>
        <v>76080</v>
      </c>
      <c r="P618" s="27">
        <f t="shared" si="109"/>
        <v>-146640</v>
      </c>
      <c r="Q618" s="26" t="str">
        <f t="shared" si="109"/>
        <v/>
      </c>
      <c r="R618" s="24"/>
      <c r="S618" s="29" t="s">
        <v>210</v>
      </c>
      <c r="T618" s="29"/>
    </row>
    <row r="619" spans="2:20" x14ac:dyDescent="0.25">
      <c r="B619" s="25" t="str">
        <f t="shared" si="109"/>
        <v/>
      </c>
      <c r="C619" s="25" t="str">
        <f t="shared" si="109"/>
        <v/>
      </c>
      <c r="D619" s="25" t="str">
        <f t="shared" si="109"/>
        <v/>
      </c>
      <c r="E619" s="25" t="str">
        <f t="shared" si="109"/>
        <v/>
      </c>
      <c r="F619" s="25" t="str">
        <f t="shared" si="109"/>
        <v/>
      </c>
      <c r="G619" s="25" t="str">
        <f t="shared" si="109"/>
        <v/>
      </c>
      <c r="H619" s="25" t="str">
        <f t="shared" si="109"/>
        <v/>
      </c>
      <c r="I619" s="25" t="str">
        <f t="shared" si="109"/>
        <v/>
      </c>
      <c r="J619" s="25" t="str">
        <f t="shared" si="109"/>
        <v/>
      </c>
      <c r="K619" s="295">
        <f t="shared" si="109"/>
        <v>-475983</v>
      </c>
      <c r="L619" s="295">
        <f t="shared" si="109"/>
        <v>-201017.83</v>
      </c>
      <c r="M619" s="295">
        <f t="shared" si="109"/>
        <v>-202435.83</v>
      </c>
      <c r="N619" s="296">
        <f t="shared" si="109"/>
        <v>-223858.05</v>
      </c>
      <c r="O619" s="296">
        <f t="shared" si="109"/>
        <v>-137393.96</v>
      </c>
      <c r="P619" s="297">
        <f t="shared" si="109"/>
        <v>-397146.01</v>
      </c>
      <c r="Q619" s="43" t="str">
        <f t="shared" si="109"/>
        <v/>
      </c>
      <c r="R619" s="24"/>
      <c r="S619" s="29" t="s">
        <v>211</v>
      </c>
      <c r="T619" s="29"/>
    </row>
    <row r="620" spans="2:20" x14ac:dyDescent="0.25">
      <c r="B620" s="330" t="s">
        <v>201</v>
      </c>
      <c r="C620" s="331"/>
      <c r="D620" s="331"/>
      <c r="E620" s="331"/>
      <c r="F620" s="331"/>
      <c r="G620" s="331"/>
      <c r="H620" s="331"/>
      <c r="I620" s="331"/>
      <c r="J620" s="331"/>
      <c r="K620" s="331"/>
      <c r="L620" s="331"/>
      <c r="M620" s="331"/>
      <c r="N620" s="331"/>
      <c r="O620" s="331"/>
      <c r="P620" s="331"/>
      <c r="Q620" s="41"/>
    </row>
    <row r="621" spans="2:20" x14ac:dyDescent="0.25">
      <c r="B621" s="25" t="str">
        <f t="shared" ref="B621:Q624" si="110">IFERROR(VLOOKUP($B$620,$221:$343,MATCH($S621&amp;"/"&amp;B$348,$219:$219,0),FALSE),"")</f>
        <v/>
      </c>
      <c r="C621" s="25" t="str">
        <f t="shared" si="110"/>
        <v/>
      </c>
      <c r="D621" s="25" t="str">
        <f t="shared" si="110"/>
        <v/>
      </c>
      <c r="E621" s="25" t="str">
        <f t="shared" si="110"/>
        <v/>
      </c>
      <c r="F621" s="25" t="str">
        <f t="shared" si="110"/>
        <v/>
      </c>
      <c r="G621" s="25" t="str">
        <f t="shared" si="110"/>
        <v/>
      </c>
      <c r="H621" s="25" t="str">
        <f t="shared" si="110"/>
        <v/>
      </c>
      <c r="I621" s="25" t="str">
        <f t="shared" si="110"/>
        <v/>
      </c>
      <c r="J621" s="25" t="str">
        <f t="shared" si="110"/>
        <v/>
      </c>
      <c r="K621" s="25">
        <f t="shared" si="110"/>
        <v>-311426</v>
      </c>
      <c r="L621" s="25">
        <f t="shared" si="110"/>
        <v>242782</v>
      </c>
      <c r="M621" s="25">
        <f t="shared" si="110"/>
        <v>-34136</v>
      </c>
      <c r="N621" s="25">
        <f t="shared" si="110"/>
        <v>-402947</v>
      </c>
      <c r="O621" s="25">
        <f t="shared" si="110"/>
        <v>-234049</v>
      </c>
      <c r="P621" s="46">
        <f t="shared" si="110"/>
        <v>-4128</v>
      </c>
      <c r="Q621" s="47">
        <f t="shared" si="110"/>
        <v>-4078</v>
      </c>
      <c r="R621" s="24"/>
      <c r="S621" s="29" t="s">
        <v>208</v>
      </c>
      <c r="T621" s="29"/>
    </row>
    <row r="622" spans="2:20" x14ac:dyDescent="0.25">
      <c r="B622" s="25" t="str">
        <f t="shared" si="110"/>
        <v/>
      </c>
      <c r="C622" s="25" t="str">
        <f t="shared" si="110"/>
        <v/>
      </c>
      <c r="D622" s="25" t="str">
        <f t="shared" si="110"/>
        <v/>
      </c>
      <c r="E622" s="25" t="str">
        <f t="shared" si="110"/>
        <v/>
      </c>
      <c r="F622" s="25" t="str">
        <f t="shared" si="110"/>
        <v/>
      </c>
      <c r="G622" s="25" t="str">
        <f t="shared" si="110"/>
        <v/>
      </c>
      <c r="H622" s="25" t="str">
        <f t="shared" si="110"/>
        <v/>
      </c>
      <c r="I622" s="25" t="str">
        <f t="shared" si="110"/>
        <v/>
      </c>
      <c r="J622" s="25" t="str">
        <f t="shared" si="110"/>
        <v/>
      </c>
      <c r="K622" s="25">
        <f t="shared" si="110"/>
        <v>-571110</v>
      </c>
      <c r="L622" s="25">
        <f t="shared" si="110"/>
        <v>-157557</v>
      </c>
      <c r="M622" s="25">
        <f t="shared" si="110"/>
        <v>-434333</v>
      </c>
      <c r="N622" s="25">
        <f t="shared" si="110"/>
        <v>-611566</v>
      </c>
      <c r="O622" s="25">
        <f t="shared" si="110"/>
        <v>-887957</v>
      </c>
      <c r="P622" s="46">
        <f t="shared" si="110"/>
        <v>-658257</v>
      </c>
      <c r="Q622" s="25">
        <f t="shared" si="110"/>
        <v>-788293</v>
      </c>
      <c r="R622" s="24"/>
      <c r="S622" s="29" t="s">
        <v>209</v>
      </c>
      <c r="T622" s="29"/>
    </row>
    <row r="623" spans="2:20" x14ac:dyDescent="0.25">
      <c r="B623" s="25" t="str">
        <f t="shared" si="110"/>
        <v/>
      </c>
      <c r="C623" s="25" t="str">
        <f t="shared" si="110"/>
        <v/>
      </c>
      <c r="D623" s="25" t="str">
        <f t="shared" si="110"/>
        <v/>
      </c>
      <c r="E623" s="25" t="str">
        <f t="shared" si="110"/>
        <v/>
      </c>
      <c r="F623" s="25" t="str">
        <f t="shared" si="110"/>
        <v/>
      </c>
      <c r="G623" s="25" t="str">
        <f t="shared" si="110"/>
        <v/>
      </c>
      <c r="H623" s="25" t="str">
        <f t="shared" si="110"/>
        <v/>
      </c>
      <c r="I623" s="25" t="str">
        <f t="shared" si="110"/>
        <v/>
      </c>
      <c r="J623" s="25" t="str">
        <f t="shared" si="110"/>
        <v/>
      </c>
      <c r="K623" s="25">
        <f t="shared" si="110"/>
        <v>-519861</v>
      </c>
      <c r="L623" s="25">
        <f t="shared" si="110"/>
        <v>-328304</v>
      </c>
      <c r="M623" s="25">
        <f t="shared" si="110"/>
        <v>-776325</v>
      </c>
      <c r="N623" s="25">
        <f t="shared" si="110"/>
        <v>-922298</v>
      </c>
      <c r="O623" s="25">
        <f t="shared" si="110"/>
        <v>-892127</v>
      </c>
      <c r="P623" s="46">
        <f t="shared" si="110"/>
        <v>-662386</v>
      </c>
      <c r="Q623" s="25" t="str">
        <f t="shared" si="110"/>
        <v/>
      </c>
      <c r="R623" s="24"/>
      <c r="S623" s="29" t="s">
        <v>210</v>
      </c>
      <c r="T623" s="29"/>
    </row>
    <row r="624" spans="2:20" x14ac:dyDescent="0.25">
      <c r="B624" s="25" t="str">
        <f t="shared" si="110"/>
        <v/>
      </c>
      <c r="C624" s="25" t="str">
        <f t="shared" si="110"/>
        <v/>
      </c>
      <c r="D624" s="25" t="str">
        <f t="shared" si="110"/>
        <v/>
      </c>
      <c r="E624" s="25" t="str">
        <f t="shared" si="110"/>
        <v/>
      </c>
      <c r="F624" s="25" t="str">
        <f t="shared" si="110"/>
        <v/>
      </c>
      <c r="G624" s="25" t="str">
        <f t="shared" si="110"/>
        <v/>
      </c>
      <c r="H624" s="25" t="str">
        <f t="shared" si="110"/>
        <v/>
      </c>
      <c r="I624" s="25" t="str">
        <f t="shared" si="110"/>
        <v/>
      </c>
      <c r="J624" s="25" t="str">
        <f t="shared" si="110"/>
        <v/>
      </c>
      <c r="K624" s="295">
        <f t="shared" si="110"/>
        <v>-698579.99</v>
      </c>
      <c r="L624" s="295">
        <f t="shared" si="110"/>
        <v>-464586.02</v>
      </c>
      <c r="M624" s="295">
        <f t="shared" si="110"/>
        <v>-746462.65</v>
      </c>
      <c r="N624" s="295">
        <f t="shared" si="110"/>
        <v>-1051961.3600000001</v>
      </c>
      <c r="O624" s="295">
        <f t="shared" si="110"/>
        <v>-896255.38</v>
      </c>
      <c r="P624" s="303">
        <f t="shared" si="110"/>
        <v>-666514.76</v>
      </c>
      <c r="Q624" s="50" t="str">
        <f t="shared" si="110"/>
        <v/>
      </c>
      <c r="R624" s="24"/>
      <c r="S624" s="29" t="s">
        <v>211</v>
      </c>
      <c r="T624" s="29"/>
    </row>
    <row r="625" spans="2:20" x14ac:dyDescent="0.25">
      <c r="B625" s="351" t="s">
        <v>202</v>
      </c>
      <c r="C625" s="352"/>
      <c r="D625" s="352"/>
      <c r="E625" s="352"/>
      <c r="F625" s="352"/>
      <c r="G625" s="352"/>
      <c r="H625" s="352"/>
      <c r="I625" s="352"/>
      <c r="J625" s="352"/>
      <c r="K625" s="352"/>
      <c r="L625" s="352"/>
      <c r="M625" s="352"/>
      <c r="N625" s="352"/>
      <c r="O625" s="352"/>
      <c r="P625" s="352"/>
      <c r="Q625" s="86"/>
    </row>
    <row r="626" spans="2:20" x14ac:dyDescent="0.25">
      <c r="B626" s="25" t="str">
        <f t="shared" ref="B626:Q629" si="111">IFERROR(VLOOKUP($B$625,$221:$343,MATCH($S626&amp;"/"&amp;B$348,$219:$219,0),FALSE),"")</f>
        <v/>
      </c>
      <c r="C626" s="25" t="str">
        <f t="shared" si="111"/>
        <v/>
      </c>
      <c r="D626" s="25" t="str">
        <f t="shared" si="111"/>
        <v/>
      </c>
      <c r="E626" s="25" t="str">
        <f t="shared" si="111"/>
        <v/>
      </c>
      <c r="F626" s="25" t="str">
        <f t="shared" si="111"/>
        <v/>
      </c>
      <c r="G626" s="25" t="str">
        <f t="shared" si="111"/>
        <v/>
      </c>
      <c r="H626" s="25" t="str">
        <f t="shared" si="111"/>
        <v/>
      </c>
      <c r="I626" s="25" t="str">
        <f t="shared" si="111"/>
        <v/>
      </c>
      <c r="J626" s="25" t="str">
        <f t="shared" si="111"/>
        <v/>
      </c>
      <c r="K626" s="25">
        <f t="shared" si="111"/>
        <v>98555</v>
      </c>
      <c r="L626" s="25">
        <f t="shared" si="111"/>
        <v>4257</v>
      </c>
      <c r="M626" s="25">
        <f t="shared" si="111"/>
        <v>16272</v>
      </c>
      <c r="N626" s="26">
        <f t="shared" si="111"/>
        <v>4303</v>
      </c>
      <c r="O626" s="26">
        <f t="shared" si="111"/>
        <v>32784</v>
      </c>
      <c r="P626" s="27">
        <f t="shared" si="111"/>
        <v>5161</v>
      </c>
      <c r="Q626" s="42">
        <f t="shared" si="111"/>
        <v>-23233</v>
      </c>
      <c r="R626" s="24"/>
      <c r="S626" s="29" t="s">
        <v>208</v>
      </c>
      <c r="T626" s="29"/>
    </row>
    <row r="627" spans="2:20" x14ac:dyDescent="0.25">
      <c r="B627" s="25" t="str">
        <f t="shared" si="111"/>
        <v/>
      </c>
      <c r="C627" s="25" t="str">
        <f t="shared" si="111"/>
        <v/>
      </c>
      <c r="D627" s="25" t="str">
        <f t="shared" si="111"/>
        <v/>
      </c>
      <c r="E627" s="25" t="str">
        <f t="shared" si="111"/>
        <v/>
      </c>
      <c r="F627" s="25" t="str">
        <f t="shared" si="111"/>
        <v/>
      </c>
      <c r="G627" s="25" t="str">
        <f t="shared" si="111"/>
        <v/>
      </c>
      <c r="H627" s="25" t="str">
        <f t="shared" si="111"/>
        <v/>
      </c>
      <c r="I627" s="25" t="str">
        <f t="shared" si="111"/>
        <v/>
      </c>
      <c r="J627" s="25" t="str">
        <f t="shared" si="111"/>
        <v/>
      </c>
      <c r="K627" s="25">
        <f t="shared" si="111"/>
        <v>105627</v>
      </c>
      <c r="L627" s="25">
        <f t="shared" si="111"/>
        <v>36281</v>
      </c>
      <c r="M627" s="25">
        <f t="shared" si="111"/>
        <v>-52260</v>
      </c>
      <c r="N627" s="26">
        <f t="shared" si="111"/>
        <v>-94572</v>
      </c>
      <c r="O627" s="26">
        <f t="shared" si="111"/>
        <v>10189</v>
      </c>
      <c r="P627" s="27">
        <f t="shared" si="111"/>
        <v>55668</v>
      </c>
      <c r="Q627" s="26">
        <f t="shared" si="111"/>
        <v>45142</v>
      </c>
      <c r="R627" s="24"/>
      <c r="S627" s="29" t="s">
        <v>209</v>
      </c>
      <c r="T627" s="29"/>
    </row>
    <row r="628" spans="2:20" x14ac:dyDescent="0.25">
      <c r="B628" s="25" t="str">
        <f t="shared" si="111"/>
        <v/>
      </c>
      <c r="C628" s="25" t="str">
        <f t="shared" si="111"/>
        <v/>
      </c>
      <c r="D628" s="25" t="str">
        <f t="shared" si="111"/>
        <v/>
      </c>
      <c r="E628" s="25" t="str">
        <f t="shared" si="111"/>
        <v/>
      </c>
      <c r="F628" s="25" t="str">
        <f t="shared" si="111"/>
        <v/>
      </c>
      <c r="G628" s="25" t="str">
        <f t="shared" si="111"/>
        <v/>
      </c>
      <c r="H628" s="25" t="str">
        <f t="shared" si="111"/>
        <v/>
      </c>
      <c r="I628" s="25" t="str">
        <f t="shared" si="111"/>
        <v/>
      </c>
      <c r="J628" s="25" t="str">
        <f t="shared" si="111"/>
        <v/>
      </c>
      <c r="K628" s="25">
        <f t="shared" si="111"/>
        <v>73822</v>
      </c>
      <c r="L628" s="25">
        <f t="shared" si="111"/>
        <v>-44873</v>
      </c>
      <c r="M628" s="25">
        <f t="shared" si="111"/>
        <v>-61376</v>
      </c>
      <c r="N628" s="26">
        <f t="shared" si="111"/>
        <v>-53064</v>
      </c>
      <c r="O628" s="26">
        <f t="shared" si="111"/>
        <v>13493</v>
      </c>
      <c r="P628" s="27">
        <f t="shared" si="111"/>
        <v>111962</v>
      </c>
      <c r="Q628" s="26" t="str">
        <f t="shared" si="111"/>
        <v/>
      </c>
      <c r="R628" s="24"/>
      <c r="S628" s="29" t="s">
        <v>210</v>
      </c>
      <c r="T628" s="29"/>
    </row>
    <row r="629" spans="2:20" x14ac:dyDescent="0.25">
      <c r="B629" s="25" t="str">
        <f t="shared" si="111"/>
        <v/>
      </c>
      <c r="C629" s="25" t="str">
        <f t="shared" si="111"/>
        <v/>
      </c>
      <c r="D629" s="25" t="str">
        <f t="shared" si="111"/>
        <v/>
      </c>
      <c r="E629" s="25" t="str">
        <f t="shared" si="111"/>
        <v/>
      </c>
      <c r="F629" s="25" t="str">
        <f t="shared" si="111"/>
        <v/>
      </c>
      <c r="G629" s="25" t="str">
        <f t="shared" si="111"/>
        <v/>
      </c>
      <c r="H629" s="25" t="str">
        <f t="shared" si="111"/>
        <v/>
      </c>
      <c r="I629" s="25" t="str">
        <f t="shared" si="111"/>
        <v/>
      </c>
      <c r="J629" s="25" t="str">
        <f t="shared" si="111"/>
        <v/>
      </c>
      <c r="K629" s="295">
        <f t="shared" si="111"/>
        <v>76016.08</v>
      </c>
      <c r="L629" s="295">
        <f t="shared" si="111"/>
        <v>4711.67</v>
      </c>
      <c r="M629" s="295">
        <f t="shared" si="111"/>
        <v>-16874.939999999999</v>
      </c>
      <c r="N629" s="296">
        <f t="shared" si="111"/>
        <v>-79814</v>
      </c>
      <c r="O629" s="296">
        <f t="shared" si="111"/>
        <v>23434.84</v>
      </c>
      <c r="P629" s="297">
        <f t="shared" si="111"/>
        <v>132934.20000000001</v>
      </c>
      <c r="Q629" s="43" t="str">
        <f t="shared" si="111"/>
        <v/>
      </c>
      <c r="R629" s="24"/>
      <c r="S629" s="29" t="s">
        <v>211</v>
      </c>
      <c r="T629" s="29"/>
    </row>
    <row r="630" spans="2:20" x14ac:dyDescent="0.25">
      <c r="B630" s="353" t="s">
        <v>237</v>
      </c>
      <c r="C630" s="354"/>
      <c r="D630" s="354"/>
      <c r="E630" s="354"/>
      <c r="F630" s="354"/>
      <c r="G630" s="354"/>
      <c r="H630" s="354"/>
      <c r="I630" s="354"/>
      <c r="J630" s="354"/>
      <c r="K630" s="354"/>
      <c r="L630" s="354"/>
      <c r="M630" s="354"/>
      <c r="N630" s="354"/>
      <c r="O630" s="354"/>
      <c r="P630" s="354"/>
      <c r="Q630" s="87"/>
      <c r="R630" s="88"/>
      <c r="S630" s="89"/>
      <c r="T630" s="89"/>
    </row>
    <row r="631" spans="2:20" x14ac:dyDescent="0.25">
      <c r="B631" s="355" t="s">
        <v>238</v>
      </c>
      <c r="C631" s="356"/>
      <c r="D631" s="356"/>
      <c r="E631" s="356"/>
      <c r="F631" s="356"/>
      <c r="G631" s="356"/>
      <c r="H631" s="356"/>
      <c r="I631" s="356"/>
      <c r="J631" s="356"/>
      <c r="K631" s="356"/>
      <c r="L631" s="356"/>
      <c r="M631" s="356"/>
      <c r="N631" s="356"/>
      <c r="O631" s="356"/>
      <c r="P631" s="356"/>
      <c r="Q631" s="90"/>
      <c r="R631" s="88"/>
      <c r="S631" s="89"/>
      <c r="T631" s="89"/>
    </row>
    <row r="632" spans="2:20" x14ac:dyDescent="0.25">
      <c r="B632" s="91" t="e">
        <f t="shared" ref="B632:Q632" si="112">B588/B402</f>
        <v>#VALUE!</v>
      </c>
      <c r="C632" s="91" t="e">
        <f t="shared" si="112"/>
        <v>#VALUE!</v>
      </c>
      <c r="D632" s="91" t="e">
        <f t="shared" si="112"/>
        <v>#VALUE!</v>
      </c>
      <c r="E632" s="91" t="e">
        <f t="shared" si="112"/>
        <v>#VALUE!</v>
      </c>
      <c r="F632" s="91" t="e">
        <f t="shared" si="112"/>
        <v>#VALUE!</v>
      </c>
      <c r="G632" s="91" t="e">
        <f t="shared" si="112"/>
        <v>#VALUE!</v>
      </c>
      <c r="H632" s="91" t="e">
        <f t="shared" si="112"/>
        <v>#VALUE!</v>
      </c>
      <c r="I632" s="91" t="e">
        <f t="shared" si="112"/>
        <v>#VALUE!</v>
      </c>
      <c r="J632" s="91" t="e">
        <f t="shared" si="112"/>
        <v>#VALUE!</v>
      </c>
      <c r="K632" s="91">
        <f t="shared" si="112"/>
        <v>3.6527146334439944E-2</v>
      </c>
      <c r="L632" s="91">
        <f t="shared" si="112"/>
        <v>5.3616561712420303E-3</v>
      </c>
      <c r="M632" s="91">
        <f t="shared" si="112"/>
        <v>5.3005569778294619E-2</v>
      </c>
      <c r="N632" s="91">
        <f t="shared" si="112"/>
        <v>6.9623809983353172E-2</v>
      </c>
      <c r="O632" s="91">
        <f t="shared" si="112"/>
        <v>7.6942080618663616E-2</v>
      </c>
      <c r="P632" s="92">
        <f t="shared" si="112"/>
        <v>8.6876332131954781E-2</v>
      </c>
      <c r="Q632" s="76">
        <f t="shared" si="112"/>
        <v>0.13028695592238562</v>
      </c>
      <c r="R632" s="24"/>
      <c r="S632" s="93" t="s">
        <v>239</v>
      </c>
      <c r="T632" s="93"/>
    </row>
    <row r="633" spans="2:20" x14ac:dyDescent="0.25">
      <c r="B633" s="91" t="e">
        <f t="shared" ref="B633:Q633" si="113">((B551*(1-B582))/(B457+B432))</f>
        <v>#DIV/0!</v>
      </c>
      <c r="C633" s="91" t="e">
        <f t="shared" si="113"/>
        <v>#DIV/0!</v>
      </c>
      <c r="D633" s="91" t="e">
        <f t="shared" si="113"/>
        <v>#DIV/0!</v>
      </c>
      <c r="E633" s="91" t="e">
        <f t="shared" si="113"/>
        <v>#DIV/0!</v>
      </c>
      <c r="F633" s="91" t="e">
        <f t="shared" si="113"/>
        <v>#DIV/0!</v>
      </c>
      <c r="G633" s="91" t="e">
        <f t="shared" si="113"/>
        <v>#DIV/0!</v>
      </c>
      <c r="H633" s="91" t="e">
        <f t="shared" si="113"/>
        <v>#DIV/0!</v>
      </c>
      <c r="I633" s="91" t="e">
        <f t="shared" si="113"/>
        <v>#DIV/0!</v>
      </c>
      <c r="J633" s="91" t="e">
        <f t="shared" si="113"/>
        <v>#DIV/0!</v>
      </c>
      <c r="K633" s="91">
        <f t="shared" si="113"/>
        <v>6.6972885073562208E-2</v>
      </c>
      <c r="L633" s="91">
        <f t="shared" si="113"/>
        <v>3.8392901119701624E-2</v>
      </c>
      <c r="M633" s="91">
        <f t="shared" si="113"/>
        <v>6.8060146738774543E-2</v>
      </c>
      <c r="N633" s="91">
        <f t="shared" si="113"/>
        <v>7.680092553170817E-2</v>
      </c>
      <c r="O633" s="91">
        <f t="shared" si="113"/>
        <v>7.9125907951310095E-2</v>
      </c>
      <c r="P633" s="92">
        <f t="shared" si="113"/>
        <v>9.0727711990095022E-2</v>
      </c>
      <c r="Q633" s="76">
        <f t="shared" si="113"/>
        <v>0.15832100132128007</v>
      </c>
      <c r="R633" s="24"/>
      <c r="S633" s="93" t="s">
        <v>240</v>
      </c>
      <c r="T633" s="93"/>
    </row>
    <row r="634" spans="2:20" x14ac:dyDescent="0.25">
      <c r="B634" s="91" t="e">
        <f t="shared" ref="B634:O634" si="114">B588/B457</f>
        <v>#VALUE!</v>
      </c>
      <c r="C634" s="91" t="e">
        <f t="shared" si="114"/>
        <v>#VALUE!</v>
      </c>
      <c r="D634" s="91" t="e">
        <f t="shared" si="114"/>
        <v>#VALUE!</v>
      </c>
      <c r="E634" s="91" t="e">
        <f t="shared" si="114"/>
        <v>#VALUE!</v>
      </c>
      <c r="F634" s="91" t="e">
        <f t="shared" si="114"/>
        <v>#VALUE!</v>
      </c>
      <c r="G634" s="91" t="e">
        <f t="shared" si="114"/>
        <v>#VALUE!</v>
      </c>
      <c r="H634" s="91" t="e">
        <f t="shared" si="114"/>
        <v>#VALUE!</v>
      </c>
      <c r="I634" s="91" t="e">
        <f t="shared" si="114"/>
        <v>#VALUE!</v>
      </c>
      <c r="J634" s="91" t="e">
        <f t="shared" si="114"/>
        <v>#VALUE!</v>
      </c>
      <c r="K634" s="91">
        <f t="shared" si="114"/>
        <v>5.2028585900696651E-2</v>
      </c>
      <c r="L634" s="91">
        <f t="shared" si="114"/>
        <v>7.4490144281474163E-3</v>
      </c>
      <c r="M634" s="91">
        <f t="shared" si="114"/>
        <v>6.5502795314376777E-2</v>
      </c>
      <c r="N634" s="91">
        <f t="shared" si="114"/>
        <v>8.2108562462395035E-2</v>
      </c>
      <c r="O634" s="91">
        <f t="shared" si="114"/>
        <v>8.8317472673184849E-2</v>
      </c>
      <c r="P634" s="92">
        <f>P588/P457</f>
        <v>0.10399376882395681</v>
      </c>
      <c r="Q634" s="76">
        <f>Q588/Q457</f>
        <v>0.16232229966312159</v>
      </c>
      <c r="R634" s="24"/>
      <c r="S634" s="93" t="s">
        <v>241</v>
      </c>
      <c r="T634" s="93"/>
    </row>
    <row r="635" spans="2:20" x14ac:dyDescent="0.25">
      <c r="B635" s="355" t="s">
        <v>242</v>
      </c>
      <c r="C635" s="356"/>
      <c r="D635" s="356"/>
      <c r="E635" s="356"/>
      <c r="F635" s="356"/>
      <c r="G635" s="356"/>
      <c r="H635" s="356"/>
      <c r="I635" s="356"/>
      <c r="J635" s="356"/>
      <c r="K635" s="356"/>
      <c r="L635" s="356"/>
      <c r="M635" s="356"/>
      <c r="N635" s="356"/>
      <c r="O635" s="356"/>
      <c r="P635" s="356"/>
      <c r="Q635" s="90"/>
      <c r="R635" s="88"/>
      <c r="S635" s="89"/>
      <c r="T635" s="89"/>
    </row>
    <row r="636" spans="2:20" x14ac:dyDescent="0.25">
      <c r="B636" s="39" t="e">
        <f t="shared" ref="B636:N636" si="115">B378/B414</f>
        <v>#VALUE!</v>
      </c>
      <c r="C636" s="39" t="e">
        <f t="shared" si="115"/>
        <v>#VALUE!</v>
      </c>
      <c r="D636" s="39" t="e">
        <f t="shared" si="115"/>
        <v>#VALUE!</v>
      </c>
      <c r="E636" s="39" t="e">
        <f t="shared" si="115"/>
        <v>#VALUE!</v>
      </c>
      <c r="F636" s="39" t="e">
        <f t="shared" si="115"/>
        <v>#VALUE!</v>
      </c>
      <c r="G636" s="39" t="e">
        <f t="shared" si="115"/>
        <v>#VALUE!</v>
      </c>
      <c r="H636" s="39" t="e">
        <f t="shared" si="115"/>
        <v>#VALUE!</v>
      </c>
      <c r="I636" s="39" t="e">
        <f t="shared" si="115"/>
        <v>#VALUE!</v>
      </c>
      <c r="J636" s="39" t="e">
        <f t="shared" si="115"/>
        <v>#VALUE!</v>
      </c>
      <c r="K636" s="39">
        <f t="shared" si="115"/>
        <v>0.88732949667453742</v>
      </c>
      <c r="L636" s="39">
        <f t="shared" si="115"/>
        <v>0.90974915487380936</v>
      </c>
      <c r="M636" s="39">
        <f t="shared" si="115"/>
        <v>1.3166403904801336</v>
      </c>
      <c r="N636" s="39">
        <f t="shared" si="115"/>
        <v>1.9114495396747122</v>
      </c>
      <c r="O636" s="39">
        <f>O378/O414</f>
        <v>2.4155765155714164</v>
      </c>
      <c r="P636" s="80">
        <f>P378/P414</f>
        <v>2.3655093593073739</v>
      </c>
      <c r="Q636" s="39">
        <f>Q378/Q414</f>
        <v>2.0980528958561475</v>
      </c>
      <c r="R636" s="24"/>
      <c r="S636" s="93" t="s">
        <v>243</v>
      </c>
      <c r="T636" s="89"/>
    </row>
    <row r="637" spans="2:20" x14ac:dyDescent="0.25">
      <c r="B637" s="39" t="e">
        <f t="shared" ref="B637:N637" si="116">(B378-B372)/B414</f>
        <v>#VALUE!</v>
      </c>
      <c r="C637" s="39" t="e">
        <f t="shared" si="116"/>
        <v>#VALUE!</v>
      </c>
      <c r="D637" s="39" t="e">
        <f t="shared" si="116"/>
        <v>#VALUE!</v>
      </c>
      <c r="E637" s="39" t="e">
        <f t="shared" si="116"/>
        <v>#VALUE!</v>
      </c>
      <c r="F637" s="39" t="e">
        <f t="shared" si="116"/>
        <v>#VALUE!</v>
      </c>
      <c r="G637" s="39" t="e">
        <f t="shared" si="116"/>
        <v>#VALUE!</v>
      </c>
      <c r="H637" s="39" t="e">
        <f t="shared" si="116"/>
        <v>#VALUE!</v>
      </c>
      <c r="I637" s="39" t="e">
        <f t="shared" si="116"/>
        <v>#VALUE!</v>
      </c>
      <c r="J637" s="39" t="e">
        <f t="shared" si="116"/>
        <v>#VALUE!</v>
      </c>
      <c r="K637" s="39">
        <f t="shared" si="116"/>
        <v>0.47171044748040791</v>
      </c>
      <c r="L637" s="39">
        <f t="shared" si="116"/>
        <v>0.52958854078171846</v>
      </c>
      <c r="M637" s="39">
        <f t="shared" si="116"/>
        <v>0.82216312956007531</v>
      </c>
      <c r="N637" s="39">
        <f t="shared" si="116"/>
        <v>1.2332952201094129</v>
      </c>
      <c r="O637" s="39">
        <f>(O378-O372)/O414</f>
        <v>1.7483484562499712</v>
      </c>
      <c r="P637" s="80">
        <f>(P378-P372)/P414</f>
        <v>1.8361827496636145</v>
      </c>
      <c r="Q637" s="39">
        <f>(Q378-Q372)/Q414</f>
        <v>1.7896558318256586</v>
      </c>
      <c r="R637" s="24"/>
      <c r="S637" s="93" t="s">
        <v>244</v>
      </c>
      <c r="T637" s="89"/>
    </row>
    <row r="638" spans="2:20" x14ac:dyDescent="0.25">
      <c r="B638" s="355" t="s">
        <v>245</v>
      </c>
      <c r="C638" s="356"/>
      <c r="D638" s="356"/>
      <c r="E638" s="356"/>
      <c r="F638" s="356"/>
      <c r="G638" s="356"/>
      <c r="H638" s="356"/>
      <c r="I638" s="356"/>
      <c r="J638" s="356"/>
      <c r="K638" s="356"/>
      <c r="L638" s="356"/>
      <c r="M638" s="356"/>
      <c r="N638" s="356"/>
      <c r="O638" s="356"/>
      <c r="P638" s="356"/>
      <c r="Q638" s="90"/>
      <c r="R638" s="88"/>
      <c r="S638" s="93"/>
      <c r="T638" s="89"/>
    </row>
    <row r="639" spans="2:20" x14ac:dyDescent="0.25">
      <c r="B639" s="39" t="e">
        <f t="shared" ref="B639:N639" si="117">B432/B457</f>
        <v>#VALUE!</v>
      </c>
      <c r="C639" s="39" t="e">
        <f t="shared" si="117"/>
        <v>#VALUE!</v>
      </c>
      <c r="D639" s="39" t="e">
        <f t="shared" si="117"/>
        <v>#VALUE!</v>
      </c>
      <c r="E639" s="39" t="e">
        <f t="shared" si="117"/>
        <v>#VALUE!</v>
      </c>
      <c r="F639" s="39" t="e">
        <f t="shared" si="117"/>
        <v>#VALUE!</v>
      </c>
      <c r="G639" s="39" t="e">
        <f t="shared" si="117"/>
        <v>#VALUE!</v>
      </c>
      <c r="H639" s="39" t="e">
        <f t="shared" si="117"/>
        <v>#VALUE!</v>
      </c>
      <c r="I639" s="39" t="e">
        <f t="shared" si="117"/>
        <v>#VALUE!</v>
      </c>
      <c r="J639" s="39" t="e">
        <f t="shared" si="117"/>
        <v>#VALUE!</v>
      </c>
      <c r="K639" s="39">
        <f t="shared" si="117"/>
        <v>0.27327947656196955</v>
      </c>
      <c r="L639" s="39">
        <f t="shared" si="117"/>
        <v>0.24550038754327633</v>
      </c>
      <c r="M639" s="39">
        <f t="shared" si="117"/>
        <v>0.12871671096323581</v>
      </c>
      <c r="N639" s="39">
        <f t="shared" si="117"/>
        <v>3.6594957145222859E-2</v>
      </c>
      <c r="O639" s="39">
        <f>O432/O457</f>
        <v>0</v>
      </c>
      <c r="P639" s="80">
        <f>P432/P457</f>
        <v>0</v>
      </c>
      <c r="Q639" s="39"/>
      <c r="R639" s="24"/>
      <c r="S639" s="93" t="s">
        <v>246</v>
      </c>
      <c r="T639" s="89"/>
    </row>
    <row r="640" spans="2:20" x14ac:dyDescent="0.25">
      <c r="B640" s="39" t="e">
        <f t="shared" ref="B640:N640" si="118">B432/B588</f>
        <v>#VALUE!</v>
      </c>
      <c r="C640" s="39" t="e">
        <f t="shared" si="118"/>
        <v>#VALUE!</v>
      </c>
      <c r="D640" s="39" t="e">
        <f t="shared" si="118"/>
        <v>#VALUE!</v>
      </c>
      <c r="E640" s="39" t="e">
        <f t="shared" si="118"/>
        <v>#VALUE!</v>
      </c>
      <c r="F640" s="39" t="e">
        <f t="shared" si="118"/>
        <v>#VALUE!</v>
      </c>
      <c r="G640" s="39" t="e">
        <f t="shared" si="118"/>
        <v>#VALUE!</v>
      </c>
      <c r="H640" s="39" t="e">
        <f t="shared" si="118"/>
        <v>#VALUE!</v>
      </c>
      <c r="I640" s="39" t="e">
        <f t="shared" si="118"/>
        <v>#VALUE!</v>
      </c>
      <c r="J640" s="39" t="e">
        <f t="shared" si="118"/>
        <v>#VALUE!</v>
      </c>
      <c r="K640" s="39">
        <f t="shared" si="118"/>
        <v>5.2524871055223201</v>
      </c>
      <c r="L640" s="39">
        <f t="shared" si="118"/>
        <v>32.957432142379773</v>
      </c>
      <c r="M640" s="39">
        <f t="shared" si="118"/>
        <v>1.9650567635391374</v>
      </c>
      <c r="N640" s="39">
        <f t="shared" si="118"/>
        <v>0.44568990185381718</v>
      </c>
      <c r="O640" s="39">
        <f>O432/O588</f>
        <v>0</v>
      </c>
      <c r="P640" s="80">
        <f>P432/P588</f>
        <v>0</v>
      </c>
      <c r="Q640" s="39"/>
      <c r="R640" s="24"/>
      <c r="S640" s="93" t="s">
        <v>247</v>
      </c>
      <c r="T640" s="89"/>
    </row>
    <row r="641" spans="2:27" x14ac:dyDescent="0.25">
      <c r="B641" s="343" t="s">
        <v>248</v>
      </c>
      <c r="C641" s="344"/>
      <c r="D641" s="344"/>
      <c r="E641" s="344"/>
      <c r="F641" s="344"/>
      <c r="G641" s="344"/>
      <c r="H641" s="344"/>
      <c r="I641" s="344"/>
      <c r="J641" s="344"/>
      <c r="K641" s="344"/>
      <c r="L641" s="344"/>
      <c r="M641" s="344"/>
      <c r="N641" s="344"/>
      <c r="O641" s="344"/>
      <c r="P641" s="344"/>
      <c r="Q641" s="94"/>
      <c r="R641" s="95"/>
      <c r="S641" s="96"/>
      <c r="T641" s="96"/>
      <c r="W641" s="261"/>
    </row>
    <row r="642" spans="2:27" x14ac:dyDescent="0.25">
      <c r="B642" s="97" t="e">
        <f t="shared" ref="B642:L642" si="119">365/(B465/((B366+A366)/2))</f>
        <v>#VALUE!</v>
      </c>
      <c r="C642" s="97" t="e">
        <f t="shared" si="119"/>
        <v>#VALUE!</v>
      </c>
      <c r="D642" s="97" t="e">
        <f t="shared" si="119"/>
        <v>#VALUE!</v>
      </c>
      <c r="E642" s="97" t="e">
        <f t="shared" si="119"/>
        <v>#VALUE!</v>
      </c>
      <c r="F642" s="97" t="e">
        <f t="shared" si="119"/>
        <v>#VALUE!</v>
      </c>
      <c r="G642" s="97" t="e">
        <f t="shared" si="119"/>
        <v>#VALUE!</v>
      </c>
      <c r="H642" s="97" t="e">
        <f t="shared" si="119"/>
        <v>#VALUE!</v>
      </c>
      <c r="I642" s="97" t="e">
        <f t="shared" si="119"/>
        <v>#VALUE!</v>
      </c>
      <c r="J642" s="97" t="e">
        <f t="shared" si="119"/>
        <v>#VALUE!</v>
      </c>
      <c r="K642" s="97" t="e">
        <f t="shared" si="119"/>
        <v>#VALUE!</v>
      </c>
      <c r="L642" s="97">
        <f t="shared" si="119"/>
        <v>53.417232607106321</v>
      </c>
      <c r="M642" s="97">
        <f>365/(M465/((M366+L366)/2))</f>
        <v>55.017894144591899</v>
      </c>
      <c r="N642" s="98">
        <f t="shared" ref="N642" si="120">365/(N465/((N366+M366)/2))</f>
        <v>60.188495151414656</v>
      </c>
      <c r="O642" s="98">
        <f>365/(O465/((O366+M366)/2))</f>
        <v>65.106448460344893</v>
      </c>
      <c r="P642" s="99">
        <f>365/(P465/((P366+N366)/2))</f>
        <v>29.726558044419061</v>
      </c>
      <c r="Q642" s="100">
        <f>365/(Q465/((Q366+O366)/2))</f>
        <v>24.900866486279632</v>
      </c>
      <c r="R642" s="95"/>
      <c r="S642" s="96" t="s">
        <v>249</v>
      </c>
      <c r="T642" s="96"/>
      <c r="W642" s="262"/>
    </row>
    <row r="643" spans="2:27" x14ac:dyDescent="0.25">
      <c r="B643" s="97" t="e">
        <f t="shared" ref="B643:N643" si="121">365/(B503/((B372+A372)/2))</f>
        <v>#VALUE!</v>
      </c>
      <c r="C643" s="97" t="e">
        <f t="shared" si="121"/>
        <v>#VALUE!</v>
      </c>
      <c r="D643" s="97" t="e">
        <f t="shared" si="121"/>
        <v>#VALUE!</v>
      </c>
      <c r="E643" s="97" t="e">
        <f t="shared" si="121"/>
        <v>#VALUE!</v>
      </c>
      <c r="F643" s="97" t="e">
        <f t="shared" si="121"/>
        <v>#VALUE!</v>
      </c>
      <c r="G643" s="97" t="e">
        <f t="shared" si="121"/>
        <v>#VALUE!</v>
      </c>
      <c r="H643" s="97" t="e">
        <f t="shared" si="121"/>
        <v>#VALUE!</v>
      </c>
      <c r="I643" s="97" t="e">
        <f t="shared" si="121"/>
        <v>#VALUE!</v>
      </c>
      <c r="J643" s="97" t="e">
        <f t="shared" si="121"/>
        <v>#VALUE!</v>
      </c>
      <c r="K643" s="97" t="e">
        <f t="shared" si="121"/>
        <v>#VALUE!</v>
      </c>
      <c r="L643" s="97">
        <f t="shared" si="121"/>
        <v>57.295693094776588</v>
      </c>
      <c r="M643" s="97">
        <f t="shared" si="121"/>
        <v>50.468708630918442</v>
      </c>
      <c r="N643" s="98">
        <f t="shared" si="121"/>
        <v>50.679168956519263</v>
      </c>
      <c r="O643" s="98">
        <f>365/(O503/((O372+M372)/2))</f>
        <v>46.600226231513368</v>
      </c>
      <c r="P643" s="99">
        <f>365/(P503/((P372+N372)/2))</f>
        <v>41.710630952367765</v>
      </c>
      <c r="Q643" s="101">
        <f>365/(Q503/((Q372+O372)/2))</f>
        <v>28.563721842720476</v>
      </c>
      <c r="R643" s="95"/>
      <c r="S643" s="96" t="s">
        <v>250</v>
      </c>
      <c r="T643" s="96"/>
      <c r="W643" s="261"/>
      <c r="Y643" s="102"/>
    </row>
    <row r="644" spans="2:27" ht="15.05" x14ac:dyDescent="0.25">
      <c r="B644" s="97" t="e">
        <f t="shared" ref="B644:N644" si="122">365/(B503/((B408+A408)/2))</f>
        <v>#VALUE!</v>
      </c>
      <c r="C644" s="97" t="e">
        <f t="shared" si="122"/>
        <v>#VALUE!</v>
      </c>
      <c r="D644" s="97" t="e">
        <f t="shared" si="122"/>
        <v>#VALUE!</v>
      </c>
      <c r="E644" s="97" t="e">
        <f t="shared" si="122"/>
        <v>#VALUE!</v>
      </c>
      <c r="F644" s="97" t="e">
        <f t="shared" si="122"/>
        <v>#VALUE!</v>
      </c>
      <c r="G644" s="97" t="e">
        <f t="shared" si="122"/>
        <v>#VALUE!</v>
      </c>
      <c r="H644" s="97" t="e">
        <f t="shared" si="122"/>
        <v>#VALUE!</v>
      </c>
      <c r="I644" s="97" t="e">
        <f t="shared" si="122"/>
        <v>#VALUE!</v>
      </c>
      <c r="J644" s="97" t="e">
        <f t="shared" si="122"/>
        <v>#VALUE!</v>
      </c>
      <c r="K644" s="97" t="e">
        <f t="shared" si="122"/>
        <v>#VALUE!</v>
      </c>
      <c r="L644" s="97">
        <f t="shared" si="122"/>
        <v>53.860895644253908</v>
      </c>
      <c r="M644" s="97">
        <f t="shared" si="122"/>
        <v>46.925557809190053</v>
      </c>
      <c r="N644" s="98">
        <f t="shared" si="122"/>
        <v>48.181522805295224</v>
      </c>
      <c r="O644" s="98">
        <f>365/(O503/((O408+M408)/2))</f>
        <v>47.239938311295496</v>
      </c>
      <c r="P644" s="99">
        <f>365/(P503/((P408+N408)/2))</f>
        <v>49.16323007306891</v>
      </c>
      <c r="Q644" s="101">
        <f>365/(Q503/((Q408+O408)/2))</f>
        <v>46.525846119410403</v>
      </c>
      <c r="R644" s="95"/>
      <c r="S644" s="96" t="s">
        <v>251</v>
      </c>
      <c r="T644" s="96"/>
      <c r="U644" s="103" t="s">
        <v>252</v>
      </c>
      <c r="V644" s="104">
        <v>45167</v>
      </c>
    </row>
    <row r="645" spans="2:27" x14ac:dyDescent="0.25">
      <c r="B645" s="105" t="e">
        <f t="shared" ref="B645:M645" si="123">B643+B642-B644</f>
        <v>#VALUE!</v>
      </c>
      <c r="C645" s="105" t="e">
        <f t="shared" si="123"/>
        <v>#VALUE!</v>
      </c>
      <c r="D645" s="105" t="e">
        <f t="shared" si="123"/>
        <v>#VALUE!</v>
      </c>
      <c r="E645" s="105" t="e">
        <f t="shared" si="123"/>
        <v>#VALUE!</v>
      </c>
      <c r="F645" s="105" t="e">
        <f t="shared" si="123"/>
        <v>#VALUE!</v>
      </c>
      <c r="G645" s="105" t="e">
        <f t="shared" si="123"/>
        <v>#VALUE!</v>
      </c>
      <c r="H645" s="105" t="e">
        <f t="shared" si="123"/>
        <v>#VALUE!</v>
      </c>
      <c r="I645" s="105" t="e">
        <f t="shared" si="123"/>
        <v>#VALUE!</v>
      </c>
      <c r="J645" s="105" t="e">
        <f t="shared" si="123"/>
        <v>#VALUE!</v>
      </c>
      <c r="K645" s="105" t="e">
        <f t="shared" si="123"/>
        <v>#VALUE!</v>
      </c>
      <c r="L645" s="105">
        <f t="shared" si="123"/>
        <v>56.852030057629001</v>
      </c>
      <c r="M645" s="105">
        <f t="shared" si="123"/>
        <v>58.561044966320281</v>
      </c>
      <c r="N645" s="106">
        <f>N643+N642-N644</f>
        <v>62.686141302638696</v>
      </c>
      <c r="O645" s="106">
        <f>O643+O642-O644</f>
        <v>64.466736380562764</v>
      </c>
      <c r="P645" s="107">
        <f>P643+P642-P644</f>
        <v>22.27395892371792</v>
      </c>
      <c r="Q645" s="108">
        <f>Q643+Q642-Q644</f>
        <v>6.9387422095897051</v>
      </c>
      <c r="R645" s="95"/>
      <c r="S645" s="96" t="s">
        <v>253</v>
      </c>
      <c r="T645" s="96"/>
    </row>
    <row r="646" spans="2:27" x14ac:dyDescent="0.25">
      <c r="B646" s="345" t="s">
        <v>254</v>
      </c>
      <c r="C646" s="346"/>
      <c r="D646" s="346"/>
      <c r="E646" s="346"/>
      <c r="F646" s="346"/>
      <c r="G646" s="346"/>
      <c r="H646" s="346"/>
      <c r="I646" s="346"/>
      <c r="J646" s="346"/>
      <c r="K646" s="346"/>
      <c r="L646" s="346"/>
      <c r="M646" s="346"/>
      <c r="N646" s="346"/>
      <c r="O646" s="346"/>
      <c r="P646" s="346"/>
      <c r="Q646" s="90"/>
      <c r="R646" s="88"/>
      <c r="S646" s="93"/>
      <c r="T646" s="89"/>
      <c r="U646" s="109" t="s">
        <v>255</v>
      </c>
      <c r="V646" s="109">
        <v>2022</v>
      </c>
      <c r="W646" s="109" t="s">
        <v>256</v>
      </c>
      <c r="X646" s="109" t="s">
        <v>257</v>
      </c>
      <c r="Y646" s="109" t="s">
        <v>258</v>
      </c>
      <c r="Z646" s="109">
        <v>2024</v>
      </c>
      <c r="AA646" s="109">
        <v>2025</v>
      </c>
    </row>
    <row r="647" spans="2:27" x14ac:dyDescent="0.25">
      <c r="B647" s="110"/>
      <c r="C647" s="110"/>
      <c r="D647" s="110"/>
      <c r="E647" s="110"/>
      <c r="F647" s="110"/>
      <c r="G647" s="110"/>
      <c r="H647" s="110">
        <v>1300000</v>
      </c>
      <c r="I647" s="110">
        <v>1300000</v>
      </c>
      <c r="J647" s="110">
        <v>1300000</v>
      </c>
      <c r="K647" s="110">
        <v>1300000</v>
      </c>
      <c r="L647" s="110">
        <v>1300000</v>
      </c>
      <c r="M647" s="110">
        <v>1300000</v>
      </c>
      <c r="N647" s="110">
        <v>1300000</v>
      </c>
      <c r="O647" s="110">
        <v>1300000</v>
      </c>
      <c r="P647" s="110">
        <v>1300000</v>
      </c>
      <c r="Q647" s="110">
        <v>1300000</v>
      </c>
      <c r="R647" s="111"/>
      <c r="S647" s="148" t="s">
        <v>259</v>
      </c>
      <c r="T647" s="112"/>
      <c r="U647" s="113" t="s">
        <v>260</v>
      </c>
      <c r="V647" s="113"/>
      <c r="W647" s="114"/>
      <c r="X647" s="114">
        <v>0.1</v>
      </c>
      <c r="Y647" s="264">
        <f>(Y648-V648)/V648</f>
        <v>0.19866956258503615</v>
      </c>
      <c r="Z647" s="115">
        <v>0.12</v>
      </c>
      <c r="AA647" s="115">
        <v>0.12</v>
      </c>
    </row>
    <row r="648" spans="2:27" x14ac:dyDescent="0.25">
      <c r="B648" s="37">
        <v>0</v>
      </c>
      <c r="C648" s="37">
        <v>0</v>
      </c>
      <c r="D648" s="37">
        <v>0</v>
      </c>
      <c r="E648" s="37">
        <v>0</v>
      </c>
      <c r="F648" s="37">
        <v>0</v>
      </c>
      <c r="G648" s="37">
        <v>0</v>
      </c>
      <c r="H648" s="37" t="e">
        <f t="shared" ref="H648:O648" si="124">H457/H647</f>
        <v>#VALUE!</v>
      </c>
      <c r="I648" s="37" t="e">
        <f t="shared" si="124"/>
        <v>#VALUE!</v>
      </c>
      <c r="J648" s="37" t="e">
        <f t="shared" si="124"/>
        <v>#VALUE!</v>
      </c>
      <c r="K648" s="37">
        <f t="shared" si="124"/>
        <v>4.658595692307693</v>
      </c>
      <c r="L648" s="37">
        <f t="shared" si="124"/>
        <v>4.5272958769230769</v>
      </c>
      <c r="M648" s="37">
        <f t="shared" si="124"/>
        <v>4.7848904538461534</v>
      </c>
      <c r="N648" s="37">
        <f t="shared" si="124"/>
        <v>4.8297505769230771</v>
      </c>
      <c r="O648" s="37">
        <f t="shared" si="124"/>
        <v>4.7622876307692303</v>
      </c>
      <c r="P648" s="38">
        <f>P457/P647</f>
        <v>4.7461691307692311</v>
      </c>
      <c r="Q648" s="39">
        <f>Q457/Q647</f>
        <v>4.5236592307692307</v>
      </c>
      <c r="R648" s="24"/>
      <c r="S648" s="148" t="s">
        <v>261</v>
      </c>
      <c r="T648" s="112"/>
      <c r="U648" s="116" t="s">
        <v>262</v>
      </c>
      <c r="V648" s="117">
        <f>P465</f>
        <v>6340362.8799999999</v>
      </c>
      <c r="W648" s="117">
        <f>Q462+Q461</f>
        <v>3862251</v>
      </c>
      <c r="X648" s="117">
        <f>Q492</f>
        <v>1841281</v>
      </c>
      <c r="Y648" s="263">
        <v>7600000</v>
      </c>
      <c r="Z648" s="118">
        <v>8500000</v>
      </c>
      <c r="AA648" s="118">
        <f t="shared" ref="AA648" si="125">+Z648*(1+AA647)</f>
        <v>9520000</v>
      </c>
    </row>
    <row r="649" spans="2:27" ht="15.05" thickBot="1" x14ac:dyDescent="0.3">
      <c r="B649" s="37">
        <v>0</v>
      </c>
      <c r="C649" s="37">
        <v>0</v>
      </c>
      <c r="D649" s="37">
        <v>0</v>
      </c>
      <c r="E649" s="37">
        <v>0</v>
      </c>
      <c r="F649" s="37">
        <v>0</v>
      </c>
      <c r="G649" s="37">
        <v>0</v>
      </c>
      <c r="H649" s="37">
        <f t="shared" ref="H649:Q649" si="126">H588/H647</f>
        <v>0</v>
      </c>
      <c r="I649" s="37">
        <f t="shared" si="126"/>
        <v>0</v>
      </c>
      <c r="J649" s="37">
        <f t="shared" si="126"/>
        <v>0</v>
      </c>
      <c r="K649" s="37">
        <f t="shared" si="126"/>
        <v>0.24238014615384615</v>
      </c>
      <c r="L649" s="37">
        <f t="shared" si="126"/>
        <v>3.3723892307692308E-2</v>
      </c>
      <c r="M649" s="37">
        <f t="shared" si="126"/>
        <v>0.31342369999999997</v>
      </c>
      <c r="N649" s="37">
        <f t="shared" si="126"/>
        <v>0.39656387692307693</v>
      </c>
      <c r="O649" s="37">
        <f t="shared" si="126"/>
        <v>0.42059320769230774</v>
      </c>
      <c r="P649" s="38">
        <f t="shared" si="126"/>
        <v>0.49357201538461537</v>
      </c>
      <c r="Q649" s="38">
        <f t="shared" si="126"/>
        <v>0.73429076923076919</v>
      </c>
      <c r="R649" s="24"/>
      <c r="S649" s="93" t="s">
        <v>263</v>
      </c>
      <c r="T649" s="89"/>
      <c r="U649" s="116" t="s">
        <v>264</v>
      </c>
      <c r="V649" s="117">
        <f>P472</f>
        <v>18308.52</v>
      </c>
      <c r="W649" s="117">
        <f>Q468+Q469</f>
        <v>18505</v>
      </c>
      <c r="X649" s="117">
        <f>Q468</f>
        <v>7972</v>
      </c>
      <c r="Y649" s="119">
        <f>W649*1.4</f>
        <v>25907</v>
      </c>
      <c r="Z649" s="119">
        <f>Y649</f>
        <v>25907</v>
      </c>
      <c r="AA649" s="119">
        <f>Z649</f>
        <v>25907</v>
      </c>
    </row>
    <row r="650" spans="2:27" ht="15.05" thickBot="1" x14ac:dyDescent="0.3">
      <c r="B650" s="39">
        <v>0</v>
      </c>
      <c r="C650" s="39">
        <v>0</v>
      </c>
      <c r="D650" s="39">
        <v>0</v>
      </c>
      <c r="E650" s="39">
        <v>0</v>
      </c>
      <c r="F650" s="39">
        <v>0</v>
      </c>
      <c r="G650" s="39">
        <v>0</v>
      </c>
      <c r="H650" s="253" t="e">
        <f t="shared" ref="H650:M650" si="127">+H649/G649-1</f>
        <v>#DIV/0!</v>
      </c>
      <c r="I650" s="253" t="e">
        <f t="shared" si="127"/>
        <v>#DIV/0!</v>
      </c>
      <c r="J650" s="253" t="e">
        <f t="shared" si="127"/>
        <v>#DIV/0!</v>
      </c>
      <c r="K650" s="253" t="e">
        <f t="shared" si="127"/>
        <v>#DIV/0!</v>
      </c>
      <c r="L650" s="253">
        <f t="shared" si="127"/>
        <v>-0.86086363572746294</v>
      </c>
      <c r="M650" s="253">
        <f t="shared" si="127"/>
        <v>8.2938174852524096</v>
      </c>
      <c r="N650" s="254">
        <f>+(N649/M649)-1</f>
        <v>0.26526448677326231</v>
      </c>
      <c r="O650" s="254">
        <f>+O649/M649-1</f>
        <v>0.34193172913314407</v>
      </c>
      <c r="P650" s="254">
        <f>+P649/N649-1</f>
        <v>0.24462172201416998</v>
      </c>
      <c r="Q650" s="254">
        <f>+Q649/O649-1</f>
        <v>0.74584552437174012</v>
      </c>
      <c r="R650" s="121"/>
      <c r="S650" s="255" t="s">
        <v>344</v>
      </c>
      <c r="T650" s="122"/>
      <c r="U650" s="123" t="s">
        <v>265</v>
      </c>
      <c r="V650" s="124">
        <f>P512</f>
        <v>0.18714581995660162</v>
      </c>
      <c r="W650" s="125"/>
      <c r="X650" s="125">
        <v>0.23</v>
      </c>
      <c r="Y650" s="126">
        <f>X650</f>
        <v>0.23</v>
      </c>
      <c r="Z650" s="127">
        <f>Y650</f>
        <v>0.23</v>
      </c>
      <c r="AA650" s="127">
        <f>Z650</f>
        <v>0.23</v>
      </c>
    </row>
    <row r="651" spans="2:27" ht="15.75" thickBot="1" x14ac:dyDescent="0.35">
      <c r="B651" s="243">
        <v>0</v>
      </c>
      <c r="C651" s="244">
        <v>0</v>
      </c>
      <c r="D651" s="244">
        <v>0</v>
      </c>
      <c r="E651" s="244">
        <v>0</v>
      </c>
      <c r="F651" s="244">
        <v>0</v>
      </c>
      <c r="G651" s="244">
        <v>0</v>
      </c>
      <c r="H651" s="244">
        <v>1</v>
      </c>
      <c r="I651" s="244">
        <v>0.5</v>
      </c>
      <c r="J651" s="244">
        <v>0.25</v>
      </c>
      <c r="K651" s="244">
        <v>0.15</v>
      </c>
      <c r="L651" s="244">
        <v>0.05</v>
      </c>
      <c r="M651" s="244">
        <v>0.35</v>
      </c>
      <c r="N651" s="244">
        <v>0.5</v>
      </c>
      <c r="O651" s="244">
        <v>0.5</v>
      </c>
      <c r="P651" s="244">
        <v>0.6</v>
      </c>
      <c r="Q651" s="245">
        <v>0</v>
      </c>
      <c r="R651" s="24"/>
      <c r="S651" s="148" t="s">
        <v>266</v>
      </c>
      <c r="T651" s="112"/>
      <c r="U651" s="123" t="s">
        <v>222</v>
      </c>
      <c r="V651" s="128">
        <f>P511</f>
        <v>1186572.4100000001</v>
      </c>
      <c r="W651" s="128">
        <f>Q507+Q508</f>
        <v>846601</v>
      </c>
      <c r="X651" s="128">
        <f>Q507</f>
        <v>380533</v>
      </c>
      <c r="Y651" s="129">
        <f>+Y648*Y650</f>
        <v>1748000</v>
      </c>
      <c r="Z651" s="129">
        <f>+Z648*Z650</f>
        <v>1955000</v>
      </c>
      <c r="AA651" s="129">
        <f t="shared" ref="AA651" si="128">+AA648*AA650</f>
        <v>2189600</v>
      </c>
    </row>
    <row r="652" spans="2:27" ht="15.05" thickBot="1" x14ac:dyDescent="0.3">
      <c r="B652" s="120"/>
      <c r="C652" s="120"/>
      <c r="D652" s="130"/>
      <c r="E652" s="120"/>
      <c r="F652" s="130"/>
      <c r="G652" s="120"/>
      <c r="H652" s="130"/>
      <c r="I652" s="120"/>
      <c r="J652" s="256">
        <f t="shared" ref="J652" si="129">+J651/J661</f>
        <v>2.099825898985741E-2</v>
      </c>
      <c r="K652" s="256">
        <f t="shared" ref="K652:L652" si="130">+K651/K661</f>
        <v>1.5763921287352448E-2</v>
      </c>
      <c r="L652" s="256">
        <f t="shared" si="130"/>
        <v>7.2132256236784372E-3</v>
      </c>
      <c r="M652" s="256">
        <f t="shared" ref="M652:Q652" si="131">+M651/M661</f>
        <v>6.0395666929868114E-2</v>
      </c>
      <c r="N652" s="257">
        <f t="shared" si="131"/>
        <v>5.4001959860262246E-2</v>
      </c>
      <c r="O652" s="257">
        <f t="shared" si="131"/>
        <v>3.9857232981358778E-2</v>
      </c>
      <c r="P652" s="258">
        <f t="shared" si="131"/>
        <v>5.799283567298498E-2</v>
      </c>
      <c r="Q652" s="259">
        <f t="shared" si="131"/>
        <v>0</v>
      </c>
      <c r="R652" s="24"/>
      <c r="S652" s="255" t="s">
        <v>345</v>
      </c>
      <c r="T652" s="122"/>
      <c r="U652" s="131" t="s">
        <v>267</v>
      </c>
      <c r="V652" s="132">
        <f>P521</f>
        <v>4.6076092247823976E-2</v>
      </c>
      <c r="W652" s="132">
        <f>Q521</f>
        <v>5.0208258390890846E-2</v>
      </c>
      <c r="X652" s="133">
        <v>0.04</v>
      </c>
      <c r="Y652" s="133">
        <v>5.5E-2</v>
      </c>
      <c r="Z652" s="134">
        <f>Y652</f>
        <v>5.5E-2</v>
      </c>
      <c r="AA652" s="135">
        <f>Y652</f>
        <v>5.5E-2</v>
      </c>
    </row>
    <row r="653" spans="2:27" ht="15.05" thickBot="1" x14ac:dyDescent="0.3">
      <c r="B653" s="136"/>
      <c r="C653" s="136"/>
      <c r="D653" s="137"/>
      <c r="E653" s="136"/>
      <c r="F653" s="137"/>
      <c r="G653" s="136"/>
      <c r="H653" s="137"/>
      <c r="I653" s="136"/>
      <c r="J653" s="187" t="e">
        <f t="shared" ref="J653:K653" si="132">+J651/J649</f>
        <v>#DIV/0!</v>
      </c>
      <c r="K653" s="187">
        <f t="shared" si="132"/>
        <v>0.61886256931617811</v>
      </c>
      <c r="L653" s="187">
        <f t="shared" ref="L653:M653" si="133">+L651/L649</f>
        <v>1.4826283853538214</v>
      </c>
      <c r="M653" s="187">
        <f t="shared" si="133"/>
        <v>1.1166992157899993</v>
      </c>
      <c r="N653" s="189">
        <f>+N651/N649</f>
        <v>1.2608309255988714</v>
      </c>
      <c r="O653" s="189">
        <f>+O651/O649</f>
        <v>1.1887971342746544</v>
      </c>
      <c r="P653" s="190">
        <f>+P651/P649</f>
        <v>1.2156280771559764</v>
      </c>
      <c r="Q653" s="260">
        <f>+Q651/Q649</f>
        <v>0</v>
      </c>
      <c r="R653" s="88"/>
      <c r="S653" s="191" t="s">
        <v>346</v>
      </c>
      <c r="T653" s="140"/>
      <c r="U653" s="131" t="s">
        <v>268</v>
      </c>
      <c r="V653" s="141">
        <f>P520</f>
        <v>292982.73</v>
      </c>
      <c r="W653" s="141">
        <f>Q516+Q517</f>
        <v>194846</v>
      </c>
      <c r="X653" s="141">
        <f>Q516</f>
        <v>83390</v>
      </c>
      <c r="Y653" s="142">
        <f>+Y648*Y652</f>
        <v>418000</v>
      </c>
      <c r="Z653" s="142">
        <f>+Z648*Z652</f>
        <v>467500</v>
      </c>
      <c r="AA653" s="142">
        <f>+AA648*AA652</f>
        <v>523600</v>
      </c>
    </row>
    <row r="654" spans="2:27" ht="15.05" thickBot="1" x14ac:dyDescent="0.3">
      <c r="B654" s="53">
        <f t="shared" ref="B654:M654" si="134">+B661*B647</f>
        <v>0</v>
      </c>
      <c r="C654" s="53">
        <f t="shared" si="134"/>
        <v>0</v>
      </c>
      <c r="D654" s="53">
        <f t="shared" si="134"/>
        <v>0</v>
      </c>
      <c r="E654" s="53">
        <f t="shared" si="134"/>
        <v>0</v>
      </c>
      <c r="F654" s="53">
        <f t="shared" si="134"/>
        <v>0</v>
      </c>
      <c r="G654" s="53">
        <f t="shared" si="134"/>
        <v>0</v>
      </c>
      <c r="H654" s="53">
        <f t="shared" si="134"/>
        <v>29073643.807469029</v>
      </c>
      <c r="I654" s="53">
        <f t="shared" si="134"/>
        <v>25099972.8928551</v>
      </c>
      <c r="J654" s="53">
        <f t="shared" si="134"/>
        <v>15477473.6399328</v>
      </c>
      <c r="K654" s="53">
        <f t="shared" si="134"/>
        <v>12370018.629593795</v>
      </c>
      <c r="L654" s="53">
        <f t="shared" si="134"/>
        <v>9011225.1288283952</v>
      </c>
      <c r="M654" s="53">
        <f t="shared" si="134"/>
        <v>7533653.0438243076</v>
      </c>
      <c r="N654" s="53">
        <f>+N661*N647</f>
        <v>12036600.184177898</v>
      </c>
      <c r="O654" s="143">
        <f>+O661*O647</f>
        <v>16308206.851790361</v>
      </c>
      <c r="P654" s="143">
        <f>+P661*P647</f>
        <v>13449937.237046512</v>
      </c>
      <c r="Q654" s="143">
        <f>+Q661*Q647</f>
        <v>21320000</v>
      </c>
      <c r="R654" s="24"/>
      <c r="S654" s="93" t="s">
        <v>269</v>
      </c>
      <c r="T654" s="93"/>
      <c r="U654" s="131" t="s">
        <v>270</v>
      </c>
      <c r="V654" s="132">
        <f>P529</f>
        <v>2.7080410225318454E-2</v>
      </c>
      <c r="W654" s="133">
        <f>Q529</f>
        <v>2.1438090928674724E-2</v>
      </c>
      <c r="X654" s="133">
        <f>Q529</f>
        <v>2.1438090928674724E-2</v>
      </c>
      <c r="Y654" s="133">
        <f>2.3/100</f>
        <v>2.3E-2</v>
      </c>
      <c r="Z654" s="134">
        <f>Y654</f>
        <v>2.3E-2</v>
      </c>
      <c r="AA654" s="135">
        <f>+Z654</f>
        <v>2.3E-2</v>
      </c>
    </row>
    <row r="655" spans="2:27" ht="15.05" x14ac:dyDescent="0.25">
      <c r="B655" s="144" t="e">
        <f t="shared" ref="B655:M655" si="135">+B661/B$648</f>
        <v>#DIV/0!</v>
      </c>
      <c r="C655" s="144" t="e">
        <f t="shared" si="135"/>
        <v>#DIV/0!</v>
      </c>
      <c r="D655" s="144" t="e">
        <f t="shared" si="135"/>
        <v>#DIV/0!</v>
      </c>
      <c r="E655" s="144" t="e">
        <f t="shared" si="135"/>
        <v>#DIV/0!</v>
      </c>
      <c r="F655" s="144" t="e">
        <f t="shared" si="135"/>
        <v>#DIV/0!</v>
      </c>
      <c r="G655" s="144" t="e">
        <f t="shared" si="135"/>
        <v>#DIV/0!</v>
      </c>
      <c r="H655" s="144" t="e">
        <f t="shared" si="135"/>
        <v>#VALUE!</v>
      </c>
      <c r="I655" s="144" t="e">
        <f t="shared" si="135"/>
        <v>#VALUE!</v>
      </c>
      <c r="J655" s="144" t="e">
        <f t="shared" si="135"/>
        <v>#VALUE!</v>
      </c>
      <c r="K655" s="144">
        <f t="shared" si="135"/>
        <v>2.0425466330021465</v>
      </c>
      <c r="L655" s="144">
        <f t="shared" si="135"/>
        <v>1.5310931350639623</v>
      </c>
      <c r="M655" s="144">
        <f t="shared" si="135"/>
        <v>1.2111286103447805</v>
      </c>
      <c r="N655" s="145">
        <f>+N661/N$648</f>
        <v>1.9170603266425883</v>
      </c>
      <c r="O655" s="146">
        <f>+O661/O$648</f>
        <v>2.6341908498607216</v>
      </c>
      <c r="P655" s="147">
        <f>+P661/P$648</f>
        <v>2.179885562839607</v>
      </c>
      <c r="Q655" s="147">
        <f>+Q661/Q$648</f>
        <v>3.6253836028252824</v>
      </c>
      <c r="R655" s="274">
        <f>(SUM(K655:Q655)-MAX(K655:Q655)-MIN(K655:Q655))/(COUNT(K655:Q655)-2)</f>
        <v>2.0609553014818047</v>
      </c>
      <c r="S655" s="148" t="s">
        <v>271</v>
      </c>
      <c r="T655" s="148"/>
      <c r="U655" s="131" t="s">
        <v>272</v>
      </c>
      <c r="V655" s="141">
        <f>P528</f>
        <v>172195.43</v>
      </c>
      <c r="W655" s="141">
        <f>Q524+Q525</f>
        <v>83196</v>
      </c>
      <c r="X655" s="141">
        <f>Q524</f>
        <v>36445</v>
      </c>
      <c r="Y655" s="149">
        <f>+Y648*Y654</f>
        <v>174800</v>
      </c>
      <c r="Z655" s="149">
        <f>+Z648*Z654</f>
        <v>195500</v>
      </c>
      <c r="AA655" s="149">
        <f>+AA648*AA654</f>
        <v>218960</v>
      </c>
    </row>
    <row r="656" spans="2:27" ht="15.75" thickBot="1" x14ac:dyDescent="0.3">
      <c r="B656" s="144" t="e">
        <f t="shared" ref="B656:M656" si="136">+B661/B$649</f>
        <v>#DIV/0!</v>
      </c>
      <c r="C656" s="144" t="e">
        <f t="shared" si="136"/>
        <v>#DIV/0!</v>
      </c>
      <c r="D656" s="144" t="e">
        <f t="shared" si="136"/>
        <v>#DIV/0!</v>
      </c>
      <c r="E656" s="144" t="e">
        <f t="shared" si="136"/>
        <v>#DIV/0!</v>
      </c>
      <c r="F656" s="144" t="e">
        <f t="shared" si="136"/>
        <v>#DIV/0!</v>
      </c>
      <c r="G656" s="144" t="e">
        <f t="shared" si="136"/>
        <v>#DIV/0!</v>
      </c>
      <c r="H656" s="144" t="e">
        <f t="shared" si="136"/>
        <v>#DIV/0!</v>
      </c>
      <c r="I656" s="144" t="e">
        <f t="shared" si="136"/>
        <v>#DIV/0!</v>
      </c>
      <c r="J656" s="144" t="e">
        <f t="shared" si="136"/>
        <v>#DIV/0!</v>
      </c>
      <c r="K656" s="144">
        <f t="shared" si="136"/>
        <v>39.258161597945666</v>
      </c>
      <c r="L656" s="144">
        <f t="shared" si="136"/>
        <v>205.54304865868653</v>
      </c>
      <c r="M656" s="144">
        <f t="shared" si="136"/>
        <v>18.489724057302297</v>
      </c>
      <c r="N656" s="145">
        <f>+N661/N$649</f>
        <v>23.347873463508563</v>
      </c>
      <c r="O656" s="146">
        <f>+O661/O$649</f>
        <v>29.826383954717951</v>
      </c>
      <c r="P656" s="150">
        <f>+P661/P$649</f>
        <v>20.961694027358227</v>
      </c>
      <c r="Q656" s="150">
        <f>+Q661/Q$649</f>
        <v>22.334476595940824</v>
      </c>
      <c r="R656" s="274">
        <f t="shared" ref="R656:R658" si="137">(SUM(K656:Q656)-MAX(K656:Q656)-MIN(K656:Q656))/(COUNT(K656:Q656)-2)</f>
        <v>27.145717927894246</v>
      </c>
      <c r="S656" s="148" t="s">
        <v>273</v>
      </c>
      <c r="T656" s="148"/>
      <c r="U656" s="123" t="s">
        <v>225</v>
      </c>
      <c r="V656" s="128">
        <f>P551</f>
        <v>739702.76000000013</v>
      </c>
      <c r="W656" s="128">
        <f>Q547+Q548</f>
        <v>587064</v>
      </c>
      <c r="X656" s="128">
        <f>Q547</f>
        <v>268670</v>
      </c>
      <c r="Y656" s="151">
        <f>(Y648*Y650)-(Y652*Y648)-(Y654*Y648)</f>
        <v>1155200</v>
      </c>
      <c r="Z656" s="151">
        <f>(Z648*Z650)-(Z652*Z648)-(Z654*Z648)</f>
        <v>1292000</v>
      </c>
      <c r="AA656" s="151">
        <f>(AA648*AA650)-(AA652*AA648)-(AA654*AA648)</f>
        <v>1447040</v>
      </c>
    </row>
    <row r="657" spans="1:33" ht="15.75" thickBot="1" x14ac:dyDescent="0.3">
      <c r="B657" s="144" t="e">
        <f t="shared" ref="B657:Q657" si="138">+(B654+B432-B354-B360)/B559</f>
        <v>#VALUE!</v>
      </c>
      <c r="C657" s="144" t="e">
        <f t="shared" si="138"/>
        <v>#VALUE!</v>
      </c>
      <c r="D657" s="144" t="e">
        <f t="shared" si="138"/>
        <v>#VALUE!</v>
      </c>
      <c r="E657" s="144" t="e">
        <f t="shared" si="138"/>
        <v>#VALUE!</v>
      </c>
      <c r="F657" s="144" t="e">
        <f t="shared" si="138"/>
        <v>#VALUE!</v>
      </c>
      <c r="G657" s="144" t="e">
        <f t="shared" si="138"/>
        <v>#VALUE!</v>
      </c>
      <c r="H657" s="144" t="e">
        <f t="shared" si="138"/>
        <v>#VALUE!</v>
      </c>
      <c r="I657" s="144" t="e">
        <f t="shared" si="138"/>
        <v>#VALUE!</v>
      </c>
      <c r="J657" s="144" t="e">
        <f t="shared" si="138"/>
        <v>#VALUE!</v>
      </c>
      <c r="K657" s="144">
        <f t="shared" si="138"/>
        <v>13.770979886854343</v>
      </c>
      <c r="L657" s="144">
        <f t="shared" si="138"/>
        <v>14.775784972092874</v>
      </c>
      <c r="M657" s="144">
        <f t="shared" si="138"/>
        <v>8.2215008662708602</v>
      </c>
      <c r="N657" s="145">
        <f t="shared" si="138"/>
        <v>10.504740510618264</v>
      </c>
      <c r="O657" s="146">
        <f t="shared" si="138"/>
        <v>13.671261134972395</v>
      </c>
      <c r="P657" s="150">
        <f t="shared" si="138"/>
        <v>10.020313285729246</v>
      </c>
      <c r="Q657" s="150" t="e">
        <f t="shared" si="138"/>
        <v>#VALUE!</v>
      </c>
      <c r="R657" s="274">
        <f>(SUM(N657:P657)-MAX(N657:P657)-MIN(N657:P657))/(COUNT(N657:P657)-2)</f>
        <v>10.504740510618261</v>
      </c>
      <c r="S657" s="148" t="s">
        <v>274</v>
      </c>
      <c r="T657" s="148"/>
      <c r="U657" s="131" t="s">
        <v>275</v>
      </c>
      <c r="V657" s="271">
        <f>P567</f>
        <v>1748.06</v>
      </c>
      <c r="W657" s="271">
        <f>Q567</f>
        <v>1858</v>
      </c>
      <c r="X657" s="271">
        <f>Q563</f>
        <v>444</v>
      </c>
      <c r="Y657" s="152">
        <v>2000</v>
      </c>
      <c r="Z657" s="153">
        <f>Y657</f>
        <v>2000</v>
      </c>
      <c r="AA657" s="154">
        <f>Z657</f>
        <v>2000</v>
      </c>
    </row>
    <row r="658" spans="1:33" ht="15.75" thickBot="1" x14ac:dyDescent="0.3">
      <c r="B658" s="144" t="e">
        <f t="shared" ref="B658:P658" si="139">B654/B465</f>
        <v>#DIV/0!</v>
      </c>
      <c r="C658" s="144" t="e">
        <f t="shared" si="139"/>
        <v>#DIV/0!</v>
      </c>
      <c r="D658" s="144" t="e">
        <f t="shared" si="139"/>
        <v>#DIV/0!</v>
      </c>
      <c r="E658" s="144" t="e">
        <f t="shared" si="139"/>
        <v>#DIV/0!</v>
      </c>
      <c r="F658" s="144" t="e">
        <f t="shared" si="139"/>
        <v>#DIV/0!</v>
      </c>
      <c r="G658" s="144" t="e">
        <f t="shared" si="139"/>
        <v>#DIV/0!</v>
      </c>
      <c r="H658" s="144" t="e">
        <f t="shared" si="139"/>
        <v>#DIV/0!</v>
      </c>
      <c r="I658" s="144" t="e">
        <f t="shared" si="139"/>
        <v>#DIV/0!</v>
      </c>
      <c r="J658" s="144" t="e">
        <f t="shared" si="139"/>
        <v>#DIV/0!</v>
      </c>
      <c r="K658" s="144">
        <f t="shared" si="139"/>
        <v>2.1749441507611831</v>
      </c>
      <c r="L658" s="144">
        <f t="shared" si="139"/>
        <v>1.7315997623823303</v>
      </c>
      <c r="M658" s="144">
        <f t="shared" si="139"/>
        <v>1.4123266849590659</v>
      </c>
      <c r="N658" s="145">
        <f t="shared" si="139"/>
        <v>2.3604436928443655</v>
      </c>
      <c r="O658" s="146">
        <f t="shared" si="139"/>
        <v>3.1192431601329411</v>
      </c>
      <c r="P658" s="150">
        <f t="shared" si="139"/>
        <v>2.1213197874640439</v>
      </c>
      <c r="Q658" s="249">
        <f>Q654/Q465</f>
        <v>2.7600484795006848</v>
      </c>
      <c r="R658" s="274">
        <f t="shared" si="137"/>
        <v>2.2296711745905218</v>
      </c>
      <c r="S658" s="148" t="s">
        <v>276</v>
      </c>
      <c r="T658" s="148"/>
      <c r="U658" s="123" t="s">
        <v>229</v>
      </c>
      <c r="V658" s="128">
        <f>P574</f>
        <v>737954.70000000007</v>
      </c>
      <c r="W658" s="151">
        <f>Q570+Q571</f>
        <v>586135</v>
      </c>
      <c r="X658" s="155">
        <f>Q570</f>
        <v>268226</v>
      </c>
      <c r="Y658" s="156">
        <f>Y656-Y657</f>
        <v>1153200</v>
      </c>
      <c r="Z658" s="156">
        <f t="shared" ref="Z658:AA658" si="140">Z656-Z657</f>
        <v>1290000</v>
      </c>
      <c r="AA658" s="156">
        <f t="shared" si="140"/>
        <v>1445040</v>
      </c>
      <c r="AB658" s="49"/>
      <c r="AC658" s="49"/>
      <c r="AD658" s="49"/>
    </row>
    <row r="659" spans="1:33" s="5" customFormat="1" ht="15.75" thickBot="1" x14ac:dyDescent="0.35">
      <c r="A659" s="157"/>
      <c r="B659" s="251">
        <v>0</v>
      </c>
      <c r="C659" s="251">
        <v>0</v>
      </c>
      <c r="D659" s="251">
        <v>0</v>
      </c>
      <c r="E659" s="251">
        <v>0</v>
      </c>
      <c r="F659" s="251">
        <v>0</v>
      </c>
      <c r="G659" s="251">
        <v>0</v>
      </c>
      <c r="H659" s="250">
        <v>29.75</v>
      </c>
      <c r="I659" s="250">
        <v>24.2</v>
      </c>
      <c r="J659" s="250">
        <v>13.7</v>
      </c>
      <c r="K659" s="250">
        <v>11.9</v>
      </c>
      <c r="L659" s="250">
        <v>10.199999999999999</v>
      </c>
      <c r="M659" s="250">
        <v>8.3000000000000007</v>
      </c>
      <c r="N659" s="250">
        <v>12.6</v>
      </c>
      <c r="O659" s="250">
        <v>15</v>
      </c>
      <c r="P659" s="250">
        <v>12.3</v>
      </c>
      <c r="Q659" s="250">
        <v>16.899999999999999</v>
      </c>
      <c r="R659" s="121"/>
      <c r="S659" s="158" t="s">
        <v>277</v>
      </c>
      <c r="T659" s="158"/>
      <c r="U659" s="131" t="s">
        <v>278</v>
      </c>
      <c r="V659" s="159">
        <f>P582</f>
        <v>0.2432206340036861</v>
      </c>
      <c r="W659" s="357">
        <f>Q582</f>
        <v>0.20703080348383904</v>
      </c>
      <c r="X659" s="159">
        <f>Q582</f>
        <v>0.20703080348383904</v>
      </c>
      <c r="Y659" s="363">
        <v>0.20699999999999999</v>
      </c>
      <c r="Z659" s="160">
        <f>Y659</f>
        <v>0.20699999999999999</v>
      </c>
      <c r="AA659" s="161">
        <f>Y659</f>
        <v>0.20699999999999999</v>
      </c>
      <c r="AB659" s="3"/>
      <c r="AC659" s="3"/>
      <c r="AD659" s="3"/>
      <c r="AE659" s="3"/>
    </row>
    <row r="660" spans="1:33" s="165" customFormat="1" ht="15.05" x14ac:dyDescent="0.3">
      <c r="A660" s="162"/>
      <c r="B660" s="251">
        <v>0</v>
      </c>
      <c r="C660" s="251">
        <v>0</v>
      </c>
      <c r="D660" s="251">
        <v>0</v>
      </c>
      <c r="E660" s="251">
        <v>0</v>
      </c>
      <c r="F660" s="251">
        <v>0</v>
      </c>
      <c r="G660" s="251">
        <v>0</v>
      </c>
      <c r="H660" s="250">
        <v>15.8</v>
      </c>
      <c r="I660" s="250">
        <v>11.6</v>
      </c>
      <c r="J660" s="250">
        <v>9.1</v>
      </c>
      <c r="K660" s="250">
        <v>7.7</v>
      </c>
      <c r="L660" s="250">
        <v>2.94</v>
      </c>
      <c r="M660" s="250">
        <v>2.9</v>
      </c>
      <c r="N660" s="250">
        <v>3.42</v>
      </c>
      <c r="O660" s="250">
        <v>9.1</v>
      </c>
      <c r="P660" s="250">
        <v>7.2</v>
      </c>
      <c r="Q660" s="250">
        <v>10.9</v>
      </c>
      <c r="R660" s="163"/>
      <c r="S660" s="164" t="s">
        <v>279</v>
      </c>
      <c r="T660" s="164"/>
      <c r="U660" s="131" t="s">
        <v>280</v>
      </c>
      <c r="V660" s="141">
        <f>P581</f>
        <v>179485.81</v>
      </c>
      <c r="W660" s="149">
        <f>Q577+Q578</f>
        <v>121348</v>
      </c>
      <c r="X660" s="141">
        <f>Q577</f>
        <v>56761</v>
      </c>
      <c r="Y660" s="142">
        <f>+Y658*Y659</f>
        <v>238712.4</v>
      </c>
      <c r="Z660" s="142">
        <f>+Z658*Z659</f>
        <v>267030</v>
      </c>
      <c r="AA660" s="142">
        <f>+AA658*0.2</f>
        <v>289008</v>
      </c>
      <c r="AB660" s="3"/>
      <c r="AG660" s="60"/>
    </row>
    <row r="661" spans="1:33" s="6" customFormat="1" ht="15.75" thickBot="1" x14ac:dyDescent="0.35">
      <c r="A661" s="166"/>
      <c r="B661" s="251">
        <v>0</v>
      </c>
      <c r="C661" s="251">
        <v>0</v>
      </c>
      <c r="D661" s="251">
        <v>0</v>
      </c>
      <c r="E661" s="251">
        <v>0</v>
      </c>
      <c r="F661" s="251">
        <v>0</v>
      </c>
      <c r="G661" s="251">
        <v>0</v>
      </c>
      <c r="H661" s="252">
        <v>22.364341390360792</v>
      </c>
      <c r="I661" s="252">
        <v>19.307671456042385</v>
      </c>
      <c r="J661" s="252">
        <v>11.905748953794461</v>
      </c>
      <c r="K661" s="252">
        <v>9.5153989458413815</v>
      </c>
      <c r="L661" s="252">
        <v>6.9317116375603041</v>
      </c>
      <c r="M661" s="252">
        <v>5.7951177260186979</v>
      </c>
      <c r="N661" s="252">
        <v>9.2589232185983832</v>
      </c>
      <c r="O661" s="252">
        <v>12.544774501377201</v>
      </c>
      <c r="P661" s="252">
        <v>10.346105566958855</v>
      </c>
      <c r="Q661" s="248">
        <v>16.399999999999999</v>
      </c>
      <c r="R661" s="167" t="s">
        <v>307</v>
      </c>
      <c r="S661" s="148" t="s">
        <v>343</v>
      </c>
      <c r="T661" s="148"/>
      <c r="U661" s="123" t="s">
        <v>281</v>
      </c>
      <c r="V661" s="128">
        <f>P588</f>
        <v>641643.62</v>
      </c>
      <c r="W661" s="168">
        <f>Q584+Q585</f>
        <v>477289</v>
      </c>
      <c r="X661" s="168">
        <f>Q584</f>
        <v>221729</v>
      </c>
      <c r="Y661" s="169">
        <f>Y658-(Y659*Y658)</f>
        <v>914487.6</v>
      </c>
      <c r="Z661" s="169">
        <f t="shared" ref="Z661:AA661" si="141">Z658-(Z659*Z658)</f>
        <v>1022970</v>
      </c>
      <c r="AA661" s="169">
        <f t="shared" si="141"/>
        <v>1145916.72</v>
      </c>
      <c r="AB661" s="3"/>
      <c r="AC661" s="60"/>
      <c r="AD661" s="60"/>
      <c r="AE661" s="60"/>
    </row>
    <row r="662" spans="1:33" ht="15.05" thickBot="1" x14ac:dyDescent="0.3">
      <c r="B662" s="347" t="s">
        <v>282</v>
      </c>
      <c r="C662" s="348"/>
      <c r="D662" s="348"/>
      <c r="E662" s="348"/>
      <c r="F662" s="348"/>
      <c r="G662" s="348"/>
      <c r="H662" s="348"/>
      <c r="I662" s="348"/>
      <c r="J662" s="348"/>
      <c r="K662" s="348"/>
      <c r="L662" s="348"/>
      <c r="M662" s="348"/>
      <c r="N662" s="348"/>
      <c r="O662" s="170"/>
      <c r="P662" s="170"/>
      <c r="Q662" s="171"/>
      <c r="R662" s="88"/>
      <c r="S662" s="89"/>
      <c r="T662" s="89"/>
      <c r="U662" s="123" t="s">
        <v>283</v>
      </c>
      <c r="V662" s="124">
        <f>P589</f>
        <v>0.10090844134515271</v>
      </c>
      <c r="W662" s="124">
        <f>Q589</f>
        <v>0.12298866509515156</v>
      </c>
      <c r="X662" s="125">
        <f>Q589</f>
        <v>0.12298866509515156</v>
      </c>
      <c r="Y662" s="172">
        <f>12.6/100</f>
        <v>0.126</v>
      </c>
      <c r="Z662" s="173">
        <f>Y662</f>
        <v>0.126</v>
      </c>
      <c r="AA662" s="174">
        <f>Y662</f>
        <v>0.126</v>
      </c>
    </row>
    <row r="663" spans="1:33" x14ac:dyDescent="0.25">
      <c r="B663" s="175"/>
      <c r="C663" s="176" t="e">
        <f t="shared" ref="C663:P663" si="142">+C656/C650/100</f>
        <v>#DIV/0!</v>
      </c>
      <c r="D663" s="175" t="e">
        <f t="shared" si="142"/>
        <v>#DIV/0!</v>
      </c>
      <c r="E663" s="176" t="e">
        <f t="shared" si="142"/>
        <v>#DIV/0!</v>
      </c>
      <c r="F663" s="175" t="e">
        <f t="shared" si="142"/>
        <v>#DIV/0!</v>
      </c>
      <c r="G663" s="176" t="e">
        <f t="shared" si="142"/>
        <v>#DIV/0!</v>
      </c>
      <c r="H663" s="175" t="e">
        <f t="shared" si="142"/>
        <v>#DIV/0!</v>
      </c>
      <c r="I663" s="176" t="e">
        <f t="shared" si="142"/>
        <v>#DIV/0!</v>
      </c>
      <c r="J663" s="175" t="e">
        <f t="shared" si="142"/>
        <v>#DIV/0!</v>
      </c>
      <c r="K663" s="176" t="e">
        <f t="shared" si="142"/>
        <v>#DIV/0!</v>
      </c>
      <c r="L663" s="175">
        <f t="shared" si="142"/>
        <v>-2.3876377178482482</v>
      </c>
      <c r="M663" s="176">
        <f t="shared" si="142"/>
        <v>2.2293381895827424E-2</v>
      </c>
      <c r="N663" s="177">
        <f t="shared" si="142"/>
        <v>0.88017336008741376</v>
      </c>
      <c r="O663" s="177">
        <f t="shared" si="142"/>
        <v>0.87229061866627533</v>
      </c>
      <c r="P663" s="178">
        <f t="shared" si="142"/>
        <v>0.85690239831375226</v>
      </c>
      <c r="Q663" s="177"/>
      <c r="R663" s="88"/>
      <c r="S663" s="89" t="s">
        <v>284</v>
      </c>
      <c r="T663" s="89"/>
      <c r="U663" s="123" t="s">
        <v>285</v>
      </c>
      <c r="V663" s="179">
        <f>P590</f>
        <v>0.24462172201416998</v>
      </c>
      <c r="W663" s="179">
        <f>Q589</f>
        <v>0.12298866509515156</v>
      </c>
      <c r="X663" s="123"/>
      <c r="Y663" s="179">
        <f>+Y661/V661-1</f>
        <v>0.42522667021920979</v>
      </c>
      <c r="Z663" s="179">
        <f>+Z661/Y661-1</f>
        <v>0.11862643080124879</v>
      </c>
      <c r="AA663" s="179">
        <f>+AA661/Z661-1</f>
        <v>0.12018604651162779</v>
      </c>
    </row>
    <row r="664" spans="1:33" x14ac:dyDescent="0.25">
      <c r="B664" s="180"/>
      <c r="D664" s="180"/>
      <c r="F664" s="180"/>
      <c r="H664" s="180"/>
      <c r="I664" s="181"/>
      <c r="J664" s="182"/>
      <c r="K664" s="181"/>
      <c r="L664" s="182"/>
      <c r="M664" s="181"/>
      <c r="N664" s="183"/>
      <c r="O664" s="183"/>
      <c r="P664" s="184"/>
      <c r="Q664" s="183"/>
      <c r="R664" s="111"/>
      <c r="S664" s="112" t="s">
        <v>286</v>
      </c>
      <c r="T664" s="112"/>
      <c r="U664" s="185" t="s">
        <v>287</v>
      </c>
      <c r="V664" s="186">
        <f>O654</f>
        <v>16308206.851790361</v>
      </c>
      <c r="W664" s="186"/>
      <c r="X664" s="186">
        <f>Q654</f>
        <v>21320000</v>
      </c>
      <c r="Y664" s="186">
        <f>X664</f>
        <v>21320000</v>
      </c>
      <c r="Z664" s="186">
        <f>Y664</f>
        <v>21320000</v>
      </c>
      <c r="AA664" s="186">
        <f t="shared" ref="AA664" si="143">Z664</f>
        <v>21320000</v>
      </c>
    </row>
    <row r="665" spans="1:33" ht="15.05" thickBot="1" x14ac:dyDescent="0.3">
      <c r="B665" s="187" t="e">
        <f t="shared" ref="B665:P668" si="144">($R655-B655)/$R655</f>
        <v>#DIV/0!</v>
      </c>
      <c r="C665" s="188" t="e">
        <f t="shared" si="144"/>
        <v>#DIV/0!</v>
      </c>
      <c r="D665" s="187" t="e">
        <f t="shared" si="144"/>
        <v>#DIV/0!</v>
      </c>
      <c r="E665" s="188" t="e">
        <f t="shared" si="144"/>
        <v>#DIV/0!</v>
      </c>
      <c r="F665" s="187" t="e">
        <f t="shared" si="144"/>
        <v>#DIV/0!</v>
      </c>
      <c r="G665" s="188" t="e">
        <f t="shared" si="144"/>
        <v>#DIV/0!</v>
      </c>
      <c r="H665" s="187" t="e">
        <f t="shared" si="144"/>
        <v>#VALUE!</v>
      </c>
      <c r="I665" s="188" t="e">
        <f t="shared" si="144"/>
        <v>#VALUE!</v>
      </c>
      <c r="J665" s="187" t="e">
        <f t="shared" si="144"/>
        <v>#VALUE!</v>
      </c>
      <c r="K665" s="188">
        <f t="shared" si="144"/>
        <v>8.932104673217629E-3</v>
      </c>
      <c r="L665" s="187">
        <f t="shared" si="144"/>
        <v>0.25709541882683107</v>
      </c>
      <c r="M665" s="188">
        <f t="shared" si="144"/>
        <v>0.41234600795369408</v>
      </c>
      <c r="N665" s="189">
        <f t="shared" si="144"/>
        <v>6.98195515136876E-2</v>
      </c>
      <c r="O665" s="189">
        <f t="shared" si="144"/>
        <v>-0.27814069910529682</v>
      </c>
      <c r="P665" s="190">
        <f>($R655-P655)/$R655</f>
        <v>-5.7706375908440466E-2</v>
      </c>
      <c r="Q665" s="189"/>
      <c r="R665" s="121"/>
      <c r="S665" s="191" t="s">
        <v>288</v>
      </c>
      <c r="T665" s="191"/>
      <c r="U665" s="185" t="s">
        <v>289</v>
      </c>
      <c r="V665" s="192">
        <f>V664/V661</f>
        <v>25.41630017577415</v>
      </c>
      <c r="W665" s="192"/>
      <c r="X665" s="192">
        <f>X664/X661</f>
        <v>96.153412499041622</v>
      </c>
      <c r="Y665" s="192">
        <f>Y664/Y661</f>
        <v>23.31360206524397</v>
      </c>
      <c r="Z665" s="193">
        <f>+Z664/Z661</f>
        <v>20.841275892743678</v>
      </c>
      <c r="AA665" s="193">
        <f>+AA664/AA661</f>
        <v>18.605191483723182</v>
      </c>
    </row>
    <row r="666" spans="1:33" ht="15.05" thickBot="1" x14ac:dyDescent="0.3">
      <c r="B666" s="187" t="e">
        <f t="shared" si="144"/>
        <v>#DIV/0!</v>
      </c>
      <c r="C666" s="188" t="e">
        <f t="shared" si="144"/>
        <v>#DIV/0!</v>
      </c>
      <c r="D666" s="187" t="e">
        <f t="shared" si="144"/>
        <v>#DIV/0!</v>
      </c>
      <c r="E666" s="188" t="e">
        <f t="shared" si="144"/>
        <v>#DIV/0!</v>
      </c>
      <c r="F666" s="187" t="e">
        <f t="shared" si="144"/>
        <v>#DIV/0!</v>
      </c>
      <c r="G666" s="188" t="e">
        <f t="shared" si="144"/>
        <v>#DIV/0!</v>
      </c>
      <c r="H666" s="187" t="e">
        <f t="shared" si="144"/>
        <v>#DIV/0!</v>
      </c>
      <c r="I666" s="188" t="e">
        <f t="shared" si="144"/>
        <v>#DIV/0!</v>
      </c>
      <c r="J666" s="187" t="e">
        <f t="shared" si="144"/>
        <v>#DIV/0!</v>
      </c>
      <c r="K666" s="188">
        <f t="shared" si="144"/>
        <v>-0.44620089629698029</v>
      </c>
      <c r="L666" s="187">
        <f t="shared" si="144"/>
        <v>-6.5718405829110802</v>
      </c>
      <c r="M666" s="188">
        <f t="shared" si="144"/>
        <v>0.31887142913605798</v>
      </c>
      <c r="N666" s="189">
        <f t="shared" si="144"/>
        <v>0.13990583982614493</v>
      </c>
      <c r="O666" s="189">
        <f t="shared" si="144"/>
        <v>-9.8750971845512348E-2</v>
      </c>
      <c r="P666" s="190">
        <f t="shared" si="144"/>
        <v>0.22780844908807787</v>
      </c>
      <c r="Q666" s="189"/>
      <c r="R666" s="121"/>
      <c r="S666" s="191" t="s">
        <v>290</v>
      </c>
      <c r="T666" s="191"/>
      <c r="U666" s="185" t="s">
        <v>291</v>
      </c>
      <c r="V666" s="192"/>
      <c r="W666" s="194"/>
      <c r="X666" s="194"/>
      <c r="Y666" s="195">
        <v>25</v>
      </c>
      <c r="Z666" s="195">
        <v>25</v>
      </c>
      <c r="AA666" s="195">
        <v>25</v>
      </c>
    </row>
    <row r="667" spans="1:33" ht="15.05" thickBot="1" x14ac:dyDescent="0.3">
      <c r="B667" s="187" t="e">
        <f t="shared" si="144"/>
        <v>#VALUE!</v>
      </c>
      <c r="C667" s="188" t="e">
        <f t="shared" si="144"/>
        <v>#VALUE!</v>
      </c>
      <c r="D667" s="187" t="e">
        <f t="shared" si="144"/>
        <v>#VALUE!</v>
      </c>
      <c r="E667" s="188" t="e">
        <f t="shared" si="144"/>
        <v>#VALUE!</v>
      </c>
      <c r="F667" s="187" t="e">
        <f t="shared" si="144"/>
        <v>#VALUE!</v>
      </c>
      <c r="G667" s="188" t="e">
        <f t="shared" si="144"/>
        <v>#VALUE!</v>
      </c>
      <c r="H667" s="187" t="e">
        <f t="shared" si="144"/>
        <v>#VALUE!</v>
      </c>
      <c r="I667" s="188" t="e">
        <f t="shared" si="144"/>
        <v>#VALUE!</v>
      </c>
      <c r="J667" s="187" t="e">
        <f t="shared" si="144"/>
        <v>#VALUE!</v>
      </c>
      <c r="K667" s="188">
        <f t="shared" si="144"/>
        <v>-0.31093003896046234</v>
      </c>
      <c r="L667" s="187">
        <f t="shared" si="144"/>
        <v>-0.4065825764241785</v>
      </c>
      <c r="M667" s="188">
        <f t="shared" si="144"/>
        <v>0.21735326465603666</v>
      </c>
      <c r="N667" s="189">
        <f t="shared" si="144"/>
        <v>-3.3820099365704415E-16</v>
      </c>
      <c r="O667" s="189">
        <f t="shared" si="144"/>
        <v>-0.30143730072660008</v>
      </c>
      <c r="P667" s="190">
        <f t="shared" si="144"/>
        <v>4.61151062607736E-2</v>
      </c>
      <c r="Q667" s="189"/>
      <c r="R667" s="121"/>
      <c r="S667" s="191" t="s">
        <v>292</v>
      </c>
      <c r="T667" s="191"/>
      <c r="U667" s="202" t="s">
        <v>297</v>
      </c>
      <c r="V667" s="203"/>
      <c r="W667" s="204"/>
      <c r="X667" s="204"/>
      <c r="Y667" s="205">
        <f>+Y666*Y661/Y669</f>
        <v>17.586300000000001</v>
      </c>
      <c r="Z667" s="206">
        <f>+Z666*Z661/$P$647</f>
        <v>19.672499999999999</v>
      </c>
      <c r="AA667" s="207">
        <f>+AA666*AA661/$P$647</f>
        <v>22.036860000000001</v>
      </c>
    </row>
    <row r="668" spans="1:33" ht="15.05" thickBot="1" x14ac:dyDescent="0.3">
      <c r="B668" s="187" t="e">
        <f t="shared" si="144"/>
        <v>#DIV/0!</v>
      </c>
      <c r="C668" s="188" t="e">
        <f t="shared" si="144"/>
        <v>#DIV/0!</v>
      </c>
      <c r="D668" s="187" t="e">
        <f t="shared" si="144"/>
        <v>#DIV/0!</v>
      </c>
      <c r="E668" s="188" t="e">
        <f t="shared" si="144"/>
        <v>#DIV/0!</v>
      </c>
      <c r="F668" s="187" t="e">
        <f t="shared" si="144"/>
        <v>#DIV/0!</v>
      </c>
      <c r="G668" s="188" t="e">
        <f t="shared" si="144"/>
        <v>#DIV/0!</v>
      </c>
      <c r="H668" s="187" t="e">
        <f t="shared" si="144"/>
        <v>#DIV/0!</v>
      </c>
      <c r="I668" s="188" t="e">
        <f t="shared" si="144"/>
        <v>#DIV/0!</v>
      </c>
      <c r="J668" s="187" t="e">
        <f t="shared" si="144"/>
        <v>#DIV/0!</v>
      </c>
      <c r="K668" s="188">
        <f t="shared" si="144"/>
        <v>2.4544885565643684E-2</v>
      </c>
      <c r="L668" s="187">
        <f t="shared" si="144"/>
        <v>0.22338334812964614</v>
      </c>
      <c r="M668" s="188">
        <f t="shared" si="144"/>
        <v>0.36657624628508773</v>
      </c>
      <c r="N668" s="189">
        <f t="shared" si="144"/>
        <v>-5.8651033275281074E-2</v>
      </c>
      <c r="O668" s="189">
        <f t="shared" si="144"/>
        <v>-0.39897003454143359</v>
      </c>
      <c r="P668" s="190">
        <f t="shared" si="144"/>
        <v>4.8595231602425203E-2</v>
      </c>
      <c r="Q668" s="189"/>
      <c r="R668" s="121"/>
      <c r="S668" s="191" t="s">
        <v>294</v>
      </c>
      <c r="T668" s="191"/>
      <c r="U668" s="210" t="s">
        <v>299</v>
      </c>
      <c r="V668" s="210"/>
      <c r="W668" s="210"/>
      <c r="X668" s="210"/>
      <c r="Y668" s="305">
        <f>+Y667/$Y$672-1</f>
        <v>7.233536585365874E-2</v>
      </c>
      <c r="Z668" s="305">
        <f>+Z667/$Y$672-1</f>
        <v>0.19954268292682942</v>
      </c>
      <c r="AA668" s="305">
        <f>+AA667/$Y$672-1</f>
        <v>0.34371097560975628</v>
      </c>
      <c r="AB668" s="262"/>
    </row>
    <row r="669" spans="1:33" ht="15.05" thickBot="1" x14ac:dyDescent="0.3">
      <c r="B669" s="180"/>
      <c r="D669" s="180"/>
      <c r="F669" s="180"/>
      <c r="H669" s="180"/>
      <c r="I669" s="137"/>
      <c r="J669" s="136"/>
      <c r="K669" s="137"/>
      <c r="L669" s="136"/>
      <c r="M669" s="137"/>
      <c r="N669" s="138">
        <f>N664/N661-1</f>
        <v>-1</v>
      </c>
      <c r="O669" s="138">
        <f>O664/O661-1</f>
        <v>-1</v>
      </c>
      <c r="P669" s="139">
        <f>P664/P661-1</f>
        <v>-1</v>
      </c>
      <c r="Q669" s="138"/>
      <c r="R669" s="88"/>
      <c r="S669" s="140" t="s">
        <v>295</v>
      </c>
      <c r="T669" s="140"/>
      <c r="U669" s="286" t="s">
        <v>301</v>
      </c>
      <c r="V669" s="287">
        <f>P647</f>
        <v>1300000</v>
      </c>
      <c r="W669" s="287">
        <f>P647</f>
        <v>1300000</v>
      </c>
      <c r="X669" s="287">
        <f>Q647</f>
        <v>1300000</v>
      </c>
      <c r="Y669" s="287">
        <f>X669</f>
        <v>1300000</v>
      </c>
      <c r="Z669" s="287">
        <f>Y669</f>
        <v>1300000</v>
      </c>
      <c r="AA669" s="288">
        <f>Z669</f>
        <v>1300000</v>
      </c>
    </row>
    <row r="670" spans="1:33" ht="15.05" thickBot="1" x14ac:dyDescent="0.3">
      <c r="B670" s="196" t="e">
        <f t="shared" ref="B670:M670" si="145">AVERAGE(B665:B669)</f>
        <v>#DIV/0!</v>
      </c>
      <c r="C670" s="197" t="e">
        <f t="shared" si="145"/>
        <v>#DIV/0!</v>
      </c>
      <c r="D670" s="196" t="e">
        <f t="shared" si="145"/>
        <v>#DIV/0!</v>
      </c>
      <c r="E670" s="197" t="e">
        <f t="shared" si="145"/>
        <v>#DIV/0!</v>
      </c>
      <c r="F670" s="196" t="e">
        <f t="shared" si="145"/>
        <v>#DIV/0!</v>
      </c>
      <c r="G670" s="197" t="e">
        <f t="shared" si="145"/>
        <v>#DIV/0!</v>
      </c>
      <c r="H670" s="196" t="e">
        <f t="shared" si="145"/>
        <v>#VALUE!</v>
      </c>
      <c r="I670" s="197" t="e">
        <f t="shared" si="145"/>
        <v>#VALUE!</v>
      </c>
      <c r="J670" s="198" t="e">
        <f t="shared" si="145"/>
        <v>#VALUE!</v>
      </c>
      <c r="K670" s="199">
        <f t="shared" si="145"/>
        <v>-0.18091348625464532</v>
      </c>
      <c r="L670" s="198">
        <f t="shared" si="145"/>
        <v>-1.6244860980946954</v>
      </c>
      <c r="M670" s="199">
        <f t="shared" si="145"/>
        <v>0.3287867370077191</v>
      </c>
      <c r="N670" s="200">
        <f>AVERAGE(N665:N669)</f>
        <v>-0.16978512838708976</v>
      </c>
      <c r="O670" s="200">
        <f>AVERAGE(O665:O669)</f>
        <v>-0.41545980124376858</v>
      </c>
      <c r="P670" s="201">
        <f>AVERAGE(P665:P669)</f>
        <v>-0.14703751779143276</v>
      </c>
      <c r="Q670" s="200"/>
      <c r="R670" s="121"/>
      <c r="S670" s="191" t="s">
        <v>296</v>
      </c>
      <c r="T670" s="191"/>
      <c r="U670" s="285" t="s">
        <v>348</v>
      </c>
      <c r="V670" s="289">
        <f>P596</f>
        <v>570186.61</v>
      </c>
      <c r="W670" s="289">
        <f>Q594+Q593</f>
        <v>421537</v>
      </c>
      <c r="X670" s="289">
        <f>Q593</f>
        <v>139952</v>
      </c>
      <c r="Y670" s="289">
        <v>553000</v>
      </c>
      <c r="Z670" s="289">
        <f>(Y670+7.7*1*1000)</f>
        <v>560700</v>
      </c>
      <c r="AA670" s="290">
        <f>(Y670+7.7*4*1000)</f>
        <v>583800</v>
      </c>
    </row>
    <row r="671" spans="1:33" x14ac:dyDescent="0.25">
      <c r="B671" s="349" t="s">
        <v>298</v>
      </c>
      <c r="C671" s="350"/>
      <c r="D671" s="350"/>
      <c r="E671" s="350"/>
      <c r="F671" s="350"/>
      <c r="G671" s="350"/>
      <c r="H671" s="350"/>
      <c r="I671" s="350"/>
      <c r="J671" s="350"/>
      <c r="K671" s="350"/>
      <c r="L671" s="350"/>
      <c r="M671" s="350"/>
      <c r="N671" s="350"/>
      <c r="O671" s="208"/>
      <c r="P671" s="208"/>
      <c r="Q671" s="209"/>
      <c r="R671" s="88"/>
      <c r="S671" s="89"/>
      <c r="T671" s="89"/>
      <c r="U671" s="6"/>
      <c r="V671" s="6"/>
      <c r="W671" s="6"/>
      <c r="X671" s="6"/>
      <c r="Y671" s="6"/>
      <c r="Z671" s="6"/>
      <c r="AA671" s="6"/>
    </row>
    <row r="672" spans="1:33" s="6" customFormat="1" ht="13.75" x14ac:dyDescent="0.2">
      <c r="B672" s="38"/>
      <c r="C672" s="211">
        <f>+B$651+B672</f>
        <v>0</v>
      </c>
      <c r="D672" s="211">
        <f t="shared" ref="D672:N672" si="146">+C$651+C672</f>
        <v>0</v>
      </c>
      <c r="E672" s="211">
        <f t="shared" si="146"/>
        <v>0</v>
      </c>
      <c r="F672" s="211">
        <f t="shared" si="146"/>
        <v>0</v>
      </c>
      <c r="G672" s="211">
        <f t="shared" si="146"/>
        <v>0</v>
      </c>
      <c r="H672" s="211">
        <f t="shared" si="146"/>
        <v>0</v>
      </c>
      <c r="I672" s="211">
        <f t="shared" si="146"/>
        <v>1</v>
      </c>
      <c r="J672" s="211">
        <f t="shared" si="146"/>
        <v>1.5</v>
      </c>
      <c r="K672" s="211">
        <f t="shared" si="146"/>
        <v>1.75</v>
      </c>
      <c r="L672" s="211">
        <f t="shared" si="146"/>
        <v>1.9</v>
      </c>
      <c r="M672" s="211">
        <f t="shared" si="146"/>
        <v>1.95</v>
      </c>
      <c r="N672" s="212">
        <f t="shared" si="146"/>
        <v>2.2999999999999998</v>
      </c>
      <c r="O672" s="212">
        <f>+M$651+M672</f>
        <v>2.2999999999999998</v>
      </c>
      <c r="P672" s="211">
        <f>+N$651+N672</f>
        <v>2.8</v>
      </c>
      <c r="Q672" s="211"/>
      <c r="R672" s="121"/>
      <c r="S672" s="148" t="s">
        <v>300</v>
      </c>
      <c r="T672" s="148"/>
      <c r="U672" s="6" t="s">
        <v>304</v>
      </c>
      <c r="V672" s="222"/>
      <c r="W672" s="222"/>
      <c r="Y672" s="222">
        <v>16.399999999999999</v>
      </c>
      <c r="Z672" s="222"/>
      <c r="AA672" s="222"/>
    </row>
    <row r="673" spans="2:34" s="6" customFormat="1" ht="13.75" x14ac:dyDescent="0.2">
      <c r="B673" s="213">
        <f>+B$661+B672</f>
        <v>0</v>
      </c>
      <c r="C673" s="214">
        <f t="shared" ref="C673:P673" si="147">+C$661+C672</f>
        <v>0</v>
      </c>
      <c r="D673" s="214">
        <f t="shared" si="147"/>
        <v>0</v>
      </c>
      <c r="E673" s="214">
        <f t="shared" si="147"/>
        <v>0</v>
      </c>
      <c r="F673" s="214">
        <f t="shared" si="147"/>
        <v>0</v>
      </c>
      <c r="G673" s="214">
        <f t="shared" si="147"/>
        <v>0</v>
      </c>
      <c r="H673" s="214">
        <f t="shared" si="147"/>
        <v>22.364341390360792</v>
      </c>
      <c r="I673" s="214">
        <f t="shared" si="147"/>
        <v>20.307671456042385</v>
      </c>
      <c r="J673" s="214">
        <f t="shared" si="147"/>
        <v>13.405748953794461</v>
      </c>
      <c r="K673" s="214">
        <f t="shared" si="147"/>
        <v>11.265398945841381</v>
      </c>
      <c r="L673" s="214">
        <f t="shared" si="147"/>
        <v>8.8317116375603035</v>
      </c>
      <c r="M673" s="214">
        <f t="shared" si="147"/>
        <v>7.7451177260186981</v>
      </c>
      <c r="N673" s="215">
        <f t="shared" si="147"/>
        <v>11.558923218598384</v>
      </c>
      <c r="O673" s="215">
        <f t="shared" si="147"/>
        <v>14.844774501377202</v>
      </c>
      <c r="P673" s="216">
        <f t="shared" si="147"/>
        <v>13.146105566958855</v>
      </c>
      <c r="Q673" s="216"/>
      <c r="R673" s="121"/>
      <c r="S673" s="148" t="s">
        <v>302</v>
      </c>
      <c r="T673" s="148"/>
      <c r="X673" s="48"/>
    </row>
    <row r="674" spans="2:34" s="6" customFormat="1" ht="13.75" x14ac:dyDescent="0.2">
      <c r="B674" s="217"/>
      <c r="I674" s="218"/>
      <c r="J674" s="218"/>
      <c r="K674" s="218"/>
      <c r="L674" s="218"/>
      <c r="M674" s="218"/>
      <c r="N674" s="219"/>
      <c r="O674" s="219" t="e">
        <f>+O673/A673-1</f>
        <v>#DIV/0!</v>
      </c>
      <c r="P674" s="220" t="e">
        <f>+P673/B673-1</f>
        <v>#DIV/0!</v>
      </c>
      <c r="Q674" s="220"/>
      <c r="R674" s="121"/>
      <c r="S674" s="221" t="s">
        <v>303</v>
      </c>
      <c r="T674" s="221"/>
      <c r="U674" s="6" t="s">
        <v>306</v>
      </c>
      <c r="Y674" s="228">
        <f>Y661/Y669</f>
        <v>0.70345199999999997</v>
      </c>
      <c r="Z674" s="228">
        <f>(Z661)/Z669</f>
        <v>0.78690000000000004</v>
      </c>
      <c r="AA674" s="228">
        <f>(AA661)/AA669</f>
        <v>0.88147439999999999</v>
      </c>
    </row>
    <row r="675" spans="2:34" s="48" customFormat="1" thickBot="1" x14ac:dyDescent="0.25">
      <c r="B675" s="223"/>
      <c r="C675" s="224" t="e">
        <f>RATE(C$348-$B$348, ,-$B673,C673)</f>
        <v>#NUM!</v>
      </c>
      <c r="D675" s="224" t="e">
        <f t="shared" ref="D675:P675" si="148">RATE(D$348-$B$348, ,-$B673,D673)</f>
        <v>#NUM!</v>
      </c>
      <c r="E675" s="224" t="e">
        <f t="shared" si="148"/>
        <v>#NUM!</v>
      </c>
      <c r="F675" s="224" t="e">
        <f t="shared" si="148"/>
        <v>#NUM!</v>
      </c>
      <c r="G675" s="224" t="e">
        <f t="shared" si="148"/>
        <v>#NUM!</v>
      </c>
      <c r="H675" s="224" t="e">
        <f t="shared" si="148"/>
        <v>#NUM!</v>
      </c>
      <c r="I675" s="224" t="e">
        <f t="shared" si="148"/>
        <v>#NUM!</v>
      </c>
      <c r="J675" s="224" t="e">
        <f t="shared" si="148"/>
        <v>#NUM!</v>
      </c>
      <c r="K675" s="224" t="e">
        <f t="shared" si="148"/>
        <v>#NUM!</v>
      </c>
      <c r="L675" s="224" t="e">
        <f t="shared" si="148"/>
        <v>#NUM!</v>
      </c>
      <c r="M675" s="224" t="e">
        <f t="shared" si="148"/>
        <v>#NUM!</v>
      </c>
      <c r="N675" s="225" t="e">
        <f t="shared" si="148"/>
        <v>#NUM!</v>
      </c>
      <c r="O675" s="225" t="e">
        <f t="shared" si="148"/>
        <v>#NUM!</v>
      </c>
      <c r="P675" s="224" t="e">
        <f t="shared" si="148"/>
        <v>#NUM!</v>
      </c>
      <c r="Q675" s="224"/>
      <c r="S675" s="226" t="s">
        <v>305</v>
      </c>
      <c r="T675" s="226"/>
      <c r="X675" s="6"/>
      <c r="AC675" s="227"/>
      <c r="AD675" s="227"/>
      <c r="AE675" s="227"/>
      <c r="AF675" s="227"/>
    </row>
    <row r="676" spans="2:34" s="6" customFormat="1" thickBot="1" x14ac:dyDescent="0.25">
      <c r="B676" s="38"/>
      <c r="C676" s="211"/>
      <c r="D676" s="211">
        <f t="shared" ref="D676:N676" si="149">+C$651+C676</f>
        <v>0</v>
      </c>
      <c r="E676" s="211">
        <f t="shared" si="149"/>
        <v>0</v>
      </c>
      <c r="F676" s="211">
        <f t="shared" si="149"/>
        <v>0</v>
      </c>
      <c r="G676" s="211">
        <f t="shared" si="149"/>
        <v>0</v>
      </c>
      <c r="H676" s="211">
        <f t="shared" si="149"/>
        <v>0</v>
      </c>
      <c r="I676" s="211">
        <f t="shared" si="149"/>
        <v>1</v>
      </c>
      <c r="J676" s="211">
        <f t="shared" si="149"/>
        <v>1.5</v>
      </c>
      <c r="K676" s="211">
        <f t="shared" si="149"/>
        <v>1.75</v>
      </c>
      <c r="L676" s="211">
        <f t="shared" si="149"/>
        <v>1.9</v>
      </c>
      <c r="M676" s="211">
        <f t="shared" si="149"/>
        <v>1.95</v>
      </c>
      <c r="N676" s="212">
        <f t="shared" si="149"/>
        <v>2.2999999999999998</v>
      </c>
      <c r="O676" s="212">
        <f>+M$651+M676</f>
        <v>2.2999999999999998</v>
      </c>
      <c r="P676" s="211">
        <f>+N$651+N676</f>
        <v>2.8</v>
      </c>
      <c r="Q676" s="211"/>
      <c r="R676" s="121"/>
      <c r="S676" s="148" t="s">
        <v>300</v>
      </c>
      <c r="T676" s="148"/>
      <c r="U676" s="202" t="s">
        <v>297</v>
      </c>
      <c r="Y676" s="364">
        <f>Y674*Y666</f>
        <v>17.586299999999998</v>
      </c>
      <c r="Z676" s="364">
        <f>Z674*Z666</f>
        <v>19.672499999999999</v>
      </c>
      <c r="AA676" s="364">
        <f>AA674*AA666</f>
        <v>22.036860000000001</v>
      </c>
      <c r="AC676" s="227"/>
      <c r="AD676" s="227"/>
      <c r="AE676" s="227"/>
      <c r="AF676" s="227"/>
    </row>
    <row r="677" spans="2:34" s="6" customFormat="1" ht="13.75" x14ac:dyDescent="0.2">
      <c r="B677" s="213"/>
      <c r="C677" s="214">
        <f t="shared" ref="C677:P677" si="150">+C$661+C676</f>
        <v>0</v>
      </c>
      <c r="D677" s="214">
        <f t="shared" si="150"/>
        <v>0</v>
      </c>
      <c r="E677" s="214">
        <f t="shared" si="150"/>
        <v>0</v>
      </c>
      <c r="F677" s="214">
        <f t="shared" si="150"/>
        <v>0</v>
      </c>
      <c r="G677" s="214">
        <f t="shared" si="150"/>
        <v>0</v>
      </c>
      <c r="H677" s="214">
        <f t="shared" si="150"/>
        <v>22.364341390360792</v>
      </c>
      <c r="I677" s="214">
        <f t="shared" si="150"/>
        <v>20.307671456042385</v>
      </c>
      <c r="J677" s="214">
        <f t="shared" si="150"/>
        <v>13.405748953794461</v>
      </c>
      <c r="K677" s="214">
        <f t="shared" si="150"/>
        <v>11.265398945841381</v>
      </c>
      <c r="L677" s="214">
        <f t="shared" si="150"/>
        <v>8.8317116375603035</v>
      </c>
      <c r="M677" s="214">
        <f t="shared" si="150"/>
        <v>7.7451177260186981</v>
      </c>
      <c r="N677" s="215">
        <f t="shared" si="150"/>
        <v>11.558923218598384</v>
      </c>
      <c r="O677" s="215">
        <f t="shared" si="150"/>
        <v>14.844774501377202</v>
      </c>
      <c r="P677" s="216">
        <f t="shared" si="150"/>
        <v>13.146105566958855</v>
      </c>
      <c r="Q677" s="216"/>
      <c r="R677" s="121"/>
      <c r="S677" s="148" t="s">
        <v>302</v>
      </c>
      <c r="T677" s="148"/>
      <c r="AA677" s="48"/>
      <c r="AC677" s="227"/>
      <c r="AD677" s="227"/>
      <c r="AE677" s="229"/>
      <c r="AF677" s="227"/>
    </row>
    <row r="678" spans="2:34" s="6" customFormat="1" ht="13.75" x14ac:dyDescent="0.2">
      <c r="B678" s="217"/>
      <c r="I678" s="218"/>
      <c r="J678" s="218"/>
      <c r="K678" s="218"/>
      <c r="L678" s="218"/>
      <c r="M678" s="218"/>
      <c r="N678" s="219"/>
      <c r="O678" s="219" t="e">
        <f>+O677/B677-1</f>
        <v>#DIV/0!</v>
      </c>
      <c r="P678" s="220" t="e">
        <f>+P677/C677-1</f>
        <v>#DIV/0!</v>
      </c>
      <c r="Q678" s="220"/>
      <c r="R678" s="121"/>
      <c r="S678" s="221" t="s">
        <v>303</v>
      </c>
      <c r="T678" s="221"/>
      <c r="U678" s="6" t="s">
        <v>289</v>
      </c>
      <c r="Y678" s="230">
        <f>Y672/Z674</f>
        <v>20.841275892743674</v>
      </c>
      <c r="AC678" s="227"/>
      <c r="AD678" s="227"/>
      <c r="AE678" s="227"/>
      <c r="AF678" s="227"/>
    </row>
    <row r="679" spans="2:34" s="48" customFormat="1" ht="13.75" x14ac:dyDescent="0.2">
      <c r="B679" s="223"/>
      <c r="C679" s="224"/>
      <c r="D679" s="224" t="e">
        <f>RATE(D$348-$C$348, ,-$C677,D677)</f>
        <v>#NUM!</v>
      </c>
      <c r="E679" s="224" t="e">
        <f t="shared" ref="E679:P679" si="151">RATE(E$348-$C$348, ,-$C677,E677)</f>
        <v>#NUM!</v>
      </c>
      <c r="F679" s="224" t="e">
        <f t="shared" si="151"/>
        <v>#NUM!</v>
      </c>
      <c r="G679" s="224" t="e">
        <f t="shared" si="151"/>
        <v>#NUM!</v>
      </c>
      <c r="H679" s="224" t="e">
        <f t="shared" si="151"/>
        <v>#NUM!</v>
      </c>
      <c r="I679" s="224" t="e">
        <f t="shared" si="151"/>
        <v>#NUM!</v>
      </c>
      <c r="J679" s="224" t="e">
        <f t="shared" si="151"/>
        <v>#NUM!</v>
      </c>
      <c r="K679" s="224" t="e">
        <f t="shared" si="151"/>
        <v>#NUM!</v>
      </c>
      <c r="L679" s="224" t="e">
        <f t="shared" si="151"/>
        <v>#NUM!</v>
      </c>
      <c r="M679" s="224" t="e">
        <f t="shared" si="151"/>
        <v>#NUM!</v>
      </c>
      <c r="N679" s="225" t="e">
        <f t="shared" si="151"/>
        <v>#NUM!</v>
      </c>
      <c r="O679" s="225" t="e">
        <f t="shared" si="151"/>
        <v>#NUM!</v>
      </c>
      <c r="P679" s="224" t="e">
        <f t="shared" si="151"/>
        <v>#NUM!</v>
      </c>
      <c r="Q679" s="224"/>
      <c r="S679" s="226" t="s">
        <v>305</v>
      </c>
      <c r="T679" s="226"/>
      <c r="U679" s="6"/>
      <c r="V679" s="6"/>
      <c r="W679" s="6"/>
      <c r="X679" s="6"/>
      <c r="Y679" s="6"/>
      <c r="Z679" s="6"/>
      <c r="AA679" s="6"/>
      <c r="AC679" s="227"/>
      <c r="AD679" s="227"/>
      <c r="AE679" s="229"/>
      <c r="AF679" s="227"/>
    </row>
    <row r="680" spans="2:34" s="6" customFormat="1" ht="13.75" x14ac:dyDescent="0.2">
      <c r="B680" s="38"/>
      <c r="C680" s="211"/>
      <c r="D680" s="211"/>
      <c r="E680" s="211">
        <f t="shared" ref="E680:N680" si="152">+D$651+D680</f>
        <v>0</v>
      </c>
      <c r="F680" s="211">
        <f t="shared" si="152"/>
        <v>0</v>
      </c>
      <c r="G680" s="211">
        <f t="shared" si="152"/>
        <v>0</v>
      </c>
      <c r="H680" s="211">
        <f t="shared" si="152"/>
        <v>0</v>
      </c>
      <c r="I680" s="211">
        <f t="shared" si="152"/>
        <v>1</v>
      </c>
      <c r="J680" s="211">
        <f t="shared" si="152"/>
        <v>1.5</v>
      </c>
      <c r="K680" s="211">
        <f t="shared" si="152"/>
        <v>1.75</v>
      </c>
      <c r="L680" s="211">
        <f t="shared" si="152"/>
        <v>1.9</v>
      </c>
      <c r="M680" s="211">
        <f t="shared" si="152"/>
        <v>1.95</v>
      </c>
      <c r="N680" s="212">
        <f t="shared" si="152"/>
        <v>2.2999999999999998</v>
      </c>
      <c r="O680" s="212">
        <f>+M$651+M680</f>
        <v>2.2999999999999998</v>
      </c>
      <c r="P680" s="211">
        <f>+N$651+N680</f>
        <v>2.8</v>
      </c>
      <c r="Q680" s="211"/>
      <c r="R680" s="121"/>
      <c r="S680" s="148" t="s">
        <v>300</v>
      </c>
      <c r="T680" s="148"/>
      <c r="U680" s="6" t="s">
        <v>263</v>
      </c>
      <c r="X680" s="228"/>
      <c r="Y680" s="230"/>
      <c r="AC680" s="227"/>
      <c r="AD680" s="227"/>
      <c r="AE680" s="227"/>
      <c r="AF680" s="227"/>
    </row>
    <row r="681" spans="2:34" s="6" customFormat="1" ht="13.75" x14ac:dyDescent="0.2">
      <c r="B681" s="213"/>
      <c r="C681" s="214"/>
      <c r="D681" s="214">
        <f t="shared" ref="D681:P681" si="153">+D$661+D680</f>
        <v>0</v>
      </c>
      <c r="E681" s="214">
        <f t="shared" si="153"/>
        <v>0</v>
      </c>
      <c r="F681" s="214">
        <f t="shared" si="153"/>
        <v>0</v>
      </c>
      <c r="G681" s="214">
        <f t="shared" si="153"/>
        <v>0</v>
      </c>
      <c r="H681" s="214">
        <f t="shared" si="153"/>
        <v>22.364341390360792</v>
      </c>
      <c r="I681" s="214">
        <f t="shared" si="153"/>
        <v>20.307671456042385</v>
      </c>
      <c r="J681" s="214">
        <f t="shared" si="153"/>
        <v>13.405748953794461</v>
      </c>
      <c r="K681" s="214">
        <f t="shared" si="153"/>
        <v>11.265398945841381</v>
      </c>
      <c r="L681" s="214">
        <f t="shared" si="153"/>
        <v>8.8317116375603035</v>
      </c>
      <c r="M681" s="214">
        <f t="shared" si="153"/>
        <v>7.7451177260186981</v>
      </c>
      <c r="N681" s="215">
        <f t="shared" si="153"/>
        <v>11.558923218598384</v>
      </c>
      <c r="O681" s="215">
        <f t="shared" si="153"/>
        <v>14.844774501377202</v>
      </c>
      <c r="P681" s="216">
        <f t="shared" si="153"/>
        <v>13.146105566958855</v>
      </c>
      <c r="Q681" s="216"/>
      <c r="R681" s="121"/>
      <c r="S681" s="148" t="s">
        <v>302</v>
      </c>
      <c r="T681" s="148"/>
      <c r="U681" s="48"/>
      <c r="V681" s="48"/>
      <c r="W681" s="48"/>
      <c r="X681" s="48"/>
      <c r="Y681" s="231"/>
      <c r="Z681" s="48"/>
      <c r="AA681" s="48"/>
      <c r="AC681" s="227"/>
      <c r="AD681" s="227"/>
      <c r="AE681" s="229"/>
      <c r="AF681" s="227"/>
    </row>
    <row r="682" spans="2:34" s="6" customFormat="1" ht="13.75" x14ac:dyDescent="0.2">
      <c r="B682" s="217"/>
      <c r="I682" s="218"/>
      <c r="J682" s="218"/>
      <c r="K682" s="218"/>
      <c r="L682" s="218"/>
      <c r="M682" s="218"/>
      <c r="N682" s="219"/>
      <c r="O682" s="219" t="e">
        <f>+O681/C681-1</f>
        <v>#DIV/0!</v>
      </c>
      <c r="P682" s="220" t="e">
        <f>+P681/D681-1</f>
        <v>#DIV/0!</v>
      </c>
      <c r="Q682" s="220"/>
      <c r="R682" s="121"/>
      <c r="S682" s="221" t="s">
        <v>303</v>
      </c>
      <c r="T682" s="221"/>
      <c r="U682" s="362" t="s">
        <v>293</v>
      </c>
      <c r="V682" s="358"/>
      <c r="W682" s="358"/>
      <c r="X682" s="358"/>
      <c r="Y682" s="359">
        <f>(Y666-Y665)/Y666</f>
        <v>6.7455917390241205E-2</v>
      </c>
      <c r="Z682" s="359">
        <f>(Z666-Z665)/Z666</f>
        <v>0.16634896429025289</v>
      </c>
      <c r="AA682" s="360">
        <f>(AA666-AA665)/AA666</f>
        <v>0.2557923406510727</v>
      </c>
    </row>
    <row r="683" spans="2:34" s="48" customFormat="1" ht="13.75" x14ac:dyDescent="0.2">
      <c r="B683" s="223"/>
      <c r="C683" s="224"/>
      <c r="D683" s="224"/>
      <c r="E683" s="224" t="e">
        <f>RATE(E$348-$D$348, ,-$D681,E681)</f>
        <v>#NUM!</v>
      </c>
      <c r="F683" s="224" t="e">
        <f t="shared" ref="F683:P683" si="154">RATE(F$348-$D$348, ,-$D681,F681)</f>
        <v>#NUM!</v>
      </c>
      <c r="G683" s="224" t="e">
        <f t="shared" si="154"/>
        <v>#NUM!</v>
      </c>
      <c r="H683" s="224" t="e">
        <f t="shared" si="154"/>
        <v>#NUM!</v>
      </c>
      <c r="I683" s="224" t="e">
        <f t="shared" si="154"/>
        <v>#NUM!</v>
      </c>
      <c r="J683" s="224" t="e">
        <f t="shared" si="154"/>
        <v>#NUM!</v>
      </c>
      <c r="K683" s="224" t="e">
        <f t="shared" si="154"/>
        <v>#NUM!</v>
      </c>
      <c r="L683" s="224" t="e">
        <f t="shared" si="154"/>
        <v>#NUM!</v>
      </c>
      <c r="M683" s="224" t="e">
        <f t="shared" si="154"/>
        <v>#NUM!</v>
      </c>
      <c r="N683" s="225" t="e">
        <f t="shared" si="154"/>
        <v>#NUM!</v>
      </c>
      <c r="O683" s="225" t="e">
        <f t="shared" si="154"/>
        <v>#NUM!</v>
      </c>
      <c r="P683" s="224" t="e">
        <f t="shared" si="154"/>
        <v>#NUM!</v>
      </c>
      <c r="Q683" s="224"/>
      <c r="S683" s="226" t="s">
        <v>305</v>
      </c>
      <c r="T683" s="226"/>
      <c r="U683" s="6"/>
      <c r="V683" s="6"/>
      <c r="W683" s="6"/>
      <c r="X683" s="6"/>
      <c r="Y683" s="6"/>
      <c r="Z683" s="6"/>
      <c r="AA683" s="6"/>
    </row>
    <row r="684" spans="2:34" s="6" customFormat="1" ht="13.75" x14ac:dyDescent="0.2">
      <c r="B684" s="38"/>
      <c r="C684" s="211"/>
      <c r="D684" s="211"/>
      <c r="E684" s="211"/>
      <c r="F684" s="211">
        <f t="shared" ref="F684:N684" si="155">+E$651+E684</f>
        <v>0</v>
      </c>
      <c r="G684" s="211">
        <f t="shared" si="155"/>
        <v>0</v>
      </c>
      <c r="H684" s="211">
        <f t="shared" si="155"/>
        <v>0</v>
      </c>
      <c r="I684" s="211">
        <f t="shared" si="155"/>
        <v>1</v>
      </c>
      <c r="J684" s="211">
        <f t="shared" si="155"/>
        <v>1.5</v>
      </c>
      <c r="K684" s="211">
        <f t="shared" si="155"/>
        <v>1.75</v>
      </c>
      <c r="L684" s="211">
        <f t="shared" si="155"/>
        <v>1.9</v>
      </c>
      <c r="M684" s="211">
        <f t="shared" si="155"/>
        <v>1.95</v>
      </c>
      <c r="N684" s="212">
        <f t="shared" si="155"/>
        <v>2.2999999999999998</v>
      </c>
      <c r="O684" s="212">
        <f>+M$651+M684</f>
        <v>2.2999999999999998</v>
      </c>
      <c r="P684" s="211">
        <f>+N$651+N684</f>
        <v>2.8</v>
      </c>
      <c r="Q684" s="211"/>
      <c r="R684" s="121"/>
      <c r="S684" s="148" t="s">
        <v>300</v>
      </c>
      <c r="T684" s="148"/>
    </row>
    <row r="685" spans="2:34" s="6" customFormat="1" ht="13.75" x14ac:dyDescent="0.2">
      <c r="B685" s="213"/>
      <c r="C685" s="214"/>
      <c r="D685" s="214"/>
      <c r="E685" s="214">
        <f t="shared" ref="E685:P685" si="156">+E$661+E684</f>
        <v>0</v>
      </c>
      <c r="F685" s="214">
        <f t="shared" si="156"/>
        <v>0</v>
      </c>
      <c r="G685" s="214">
        <f t="shared" si="156"/>
        <v>0</v>
      </c>
      <c r="H685" s="214">
        <f t="shared" si="156"/>
        <v>22.364341390360792</v>
      </c>
      <c r="I685" s="214">
        <f t="shared" si="156"/>
        <v>20.307671456042385</v>
      </c>
      <c r="J685" s="214">
        <f t="shared" si="156"/>
        <v>13.405748953794461</v>
      </c>
      <c r="K685" s="214">
        <f t="shared" si="156"/>
        <v>11.265398945841381</v>
      </c>
      <c r="L685" s="214">
        <f t="shared" si="156"/>
        <v>8.8317116375603035</v>
      </c>
      <c r="M685" s="214">
        <f t="shared" si="156"/>
        <v>7.7451177260186981</v>
      </c>
      <c r="N685" s="215">
        <f t="shared" si="156"/>
        <v>11.558923218598384</v>
      </c>
      <c r="O685" s="215">
        <f t="shared" si="156"/>
        <v>14.844774501377202</v>
      </c>
      <c r="P685" s="216">
        <f t="shared" si="156"/>
        <v>13.146105566958855</v>
      </c>
      <c r="Q685" s="216"/>
      <c r="R685" s="121"/>
      <c r="S685" s="148" t="s">
        <v>302</v>
      </c>
      <c r="T685" s="148"/>
      <c r="U685" s="6" t="s">
        <v>354</v>
      </c>
      <c r="V685" s="279"/>
      <c r="W685" s="279"/>
      <c r="X685" s="279"/>
      <c r="Y685" s="279"/>
      <c r="Z685" s="279"/>
      <c r="AA685" s="279"/>
    </row>
    <row r="686" spans="2:34" s="6" customFormat="1" x14ac:dyDescent="0.25">
      <c r="B686" s="217"/>
      <c r="I686" s="218"/>
      <c r="J686" s="218"/>
      <c r="K686" s="218"/>
      <c r="L686" s="218"/>
      <c r="M686" s="218"/>
      <c r="N686" s="219"/>
      <c r="O686" s="219" t="e">
        <f>+O685/D685-1</f>
        <v>#DIV/0!</v>
      </c>
      <c r="P686" s="220" t="e">
        <f>+P685/E685-1</f>
        <v>#DIV/0!</v>
      </c>
      <c r="Q686" s="220"/>
      <c r="R686" s="121"/>
      <c r="S686" s="221" t="s">
        <v>303</v>
      </c>
      <c r="T686" s="221"/>
      <c r="U686" s="276"/>
      <c r="V686" s="276"/>
      <c r="W686" s="276"/>
      <c r="X686" s="280"/>
      <c r="Y686" s="276"/>
      <c r="Z686" s="276"/>
      <c r="AA686" s="276"/>
      <c r="AG686" s="232"/>
      <c r="AH686" s="232"/>
    </row>
    <row r="687" spans="2:34" s="48" customFormat="1" x14ac:dyDescent="0.25">
      <c r="B687" s="223"/>
      <c r="C687" s="224"/>
      <c r="D687" s="224"/>
      <c r="E687" s="224"/>
      <c r="F687" s="224" t="e">
        <f>RATE(F$348-$E$348, ,-$E685,F685)</f>
        <v>#NUM!</v>
      </c>
      <c r="G687" s="224" t="e">
        <f t="shared" ref="G687:P687" si="157">RATE(G$348-$E$348, ,-$E685,G685)</f>
        <v>#NUM!</v>
      </c>
      <c r="H687" s="224" t="e">
        <f t="shared" si="157"/>
        <v>#NUM!</v>
      </c>
      <c r="I687" s="224" t="e">
        <f t="shared" si="157"/>
        <v>#NUM!</v>
      </c>
      <c r="J687" s="224" t="e">
        <f t="shared" si="157"/>
        <v>#NUM!</v>
      </c>
      <c r="K687" s="224" t="e">
        <f t="shared" si="157"/>
        <v>#NUM!</v>
      </c>
      <c r="L687" s="224" t="e">
        <f t="shared" si="157"/>
        <v>#NUM!</v>
      </c>
      <c r="M687" s="224" t="e">
        <f t="shared" si="157"/>
        <v>#NUM!</v>
      </c>
      <c r="N687" s="225" t="e">
        <f t="shared" si="157"/>
        <v>#NUM!</v>
      </c>
      <c r="O687" s="225" t="e">
        <f t="shared" si="157"/>
        <v>#NUM!</v>
      </c>
      <c r="P687" s="224" t="e">
        <f t="shared" si="157"/>
        <v>#NUM!</v>
      </c>
      <c r="Q687" s="224"/>
      <c r="S687" s="226" t="s">
        <v>305</v>
      </c>
      <c r="T687" s="226"/>
      <c r="U687" s="276" t="s">
        <v>355</v>
      </c>
      <c r="V687" s="281"/>
      <c r="W687" s="276"/>
      <c r="X687" s="282"/>
      <c r="Y687" s="276"/>
      <c r="Z687" s="275"/>
      <c r="AA687" s="276"/>
      <c r="AF687" s="232"/>
      <c r="AG687" s="232"/>
    </row>
    <row r="688" spans="2:34" s="6" customFormat="1" x14ac:dyDescent="0.25">
      <c r="B688" s="38"/>
      <c r="C688" s="211"/>
      <c r="D688" s="211"/>
      <c r="E688" s="211"/>
      <c r="F688" s="211"/>
      <c r="G688" s="211">
        <f t="shared" ref="G688:N688" si="158">+F$651+F688</f>
        <v>0</v>
      </c>
      <c r="H688" s="211">
        <f t="shared" si="158"/>
        <v>0</v>
      </c>
      <c r="I688" s="211">
        <f t="shared" si="158"/>
        <v>1</v>
      </c>
      <c r="J688" s="211">
        <f t="shared" si="158"/>
        <v>1.5</v>
      </c>
      <c r="K688" s="211">
        <f t="shared" si="158"/>
        <v>1.75</v>
      </c>
      <c r="L688" s="211">
        <f t="shared" si="158"/>
        <v>1.9</v>
      </c>
      <c r="M688" s="211">
        <f t="shared" si="158"/>
        <v>1.95</v>
      </c>
      <c r="N688" s="212">
        <f t="shared" si="158"/>
        <v>2.2999999999999998</v>
      </c>
      <c r="O688" s="212">
        <f>+M$651+M688</f>
        <v>2.2999999999999998</v>
      </c>
      <c r="P688" s="211">
        <f>+N$651+N688</f>
        <v>2.8</v>
      </c>
      <c r="Q688" s="211"/>
      <c r="R688" s="121"/>
      <c r="S688" s="148" t="s">
        <v>300</v>
      </c>
      <c r="T688" s="148"/>
      <c r="U688" s="276"/>
      <c r="V688" s="275"/>
      <c r="W688" s="275"/>
      <c r="X688" s="275"/>
      <c r="Y688" s="275"/>
      <c r="Z688" s="275"/>
      <c r="AA688" s="275"/>
      <c r="AF688" s="232"/>
      <c r="AG688" s="232"/>
    </row>
    <row r="689" spans="2:33" s="6" customFormat="1" x14ac:dyDescent="0.25">
      <c r="B689" s="213"/>
      <c r="C689" s="214"/>
      <c r="D689" s="214"/>
      <c r="E689" s="214"/>
      <c r="F689" s="214">
        <f t="shared" ref="F689:P689" si="159">+F$661+F688</f>
        <v>0</v>
      </c>
      <c r="G689" s="214">
        <f t="shared" si="159"/>
        <v>0</v>
      </c>
      <c r="H689" s="214">
        <f t="shared" si="159"/>
        <v>22.364341390360792</v>
      </c>
      <c r="I689" s="214">
        <f t="shared" si="159"/>
        <v>20.307671456042385</v>
      </c>
      <c r="J689" s="214">
        <f t="shared" si="159"/>
        <v>13.405748953794461</v>
      </c>
      <c r="K689" s="214">
        <f t="shared" si="159"/>
        <v>11.265398945841381</v>
      </c>
      <c r="L689" s="214">
        <f t="shared" si="159"/>
        <v>8.8317116375603035</v>
      </c>
      <c r="M689" s="214">
        <f t="shared" si="159"/>
        <v>7.7451177260186981</v>
      </c>
      <c r="N689" s="215">
        <f t="shared" si="159"/>
        <v>11.558923218598384</v>
      </c>
      <c r="O689" s="215">
        <f t="shared" si="159"/>
        <v>14.844774501377202</v>
      </c>
      <c r="P689" s="216">
        <f t="shared" si="159"/>
        <v>13.146105566958855</v>
      </c>
      <c r="Q689" s="216"/>
      <c r="R689" s="121"/>
      <c r="S689" s="148" t="s">
        <v>302</v>
      </c>
      <c r="T689" s="148"/>
      <c r="U689" s="279"/>
      <c r="V689" s="275"/>
      <c r="W689" s="275"/>
      <c r="X689" s="275"/>
      <c r="Y689" s="279"/>
      <c r="Z689" s="275"/>
      <c r="AA689" s="275"/>
      <c r="AF689" s="232"/>
      <c r="AG689" s="232"/>
    </row>
    <row r="690" spans="2:33" s="6" customFormat="1" x14ac:dyDescent="0.25">
      <c r="B690" s="217"/>
      <c r="I690" s="218"/>
      <c r="J690" s="218"/>
      <c r="K690" s="218"/>
      <c r="L690" s="218"/>
      <c r="M690" s="218"/>
      <c r="N690" s="219"/>
      <c r="O690" s="219" t="e">
        <f>+O689/E689-1</f>
        <v>#DIV/0!</v>
      </c>
      <c r="P690" s="220" t="e">
        <f>+P689/F689-1</f>
        <v>#DIV/0!</v>
      </c>
      <c r="Q690" s="220"/>
      <c r="R690" s="121"/>
      <c r="S690" s="221" t="s">
        <v>303</v>
      </c>
      <c r="T690" s="221"/>
      <c r="U690" s="276"/>
      <c r="V690" s="275"/>
      <c r="W690" s="275"/>
      <c r="X690" s="275"/>
      <c r="Y690" s="275"/>
      <c r="Z690" s="275"/>
      <c r="AA690" s="275"/>
      <c r="AF690" s="232"/>
      <c r="AG690" s="232"/>
    </row>
    <row r="691" spans="2:33" s="48" customFormat="1" x14ac:dyDescent="0.25">
      <c r="B691" s="223"/>
      <c r="C691" s="224"/>
      <c r="D691" s="224"/>
      <c r="E691" s="224"/>
      <c r="F691" s="224"/>
      <c r="G691" s="224" t="e">
        <f>RATE(G$348-$F$348, ,-$F689,G689)</f>
        <v>#NUM!</v>
      </c>
      <c r="H691" s="224" t="e">
        <f t="shared" ref="H691:P691" si="160">RATE(H$348-$F$348, ,-$F689,H689)</f>
        <v>#NUM!</v>
      </c>
      <c r="I691" s="224" t="e">
        <f t="shared" si="160"/>
        <v>#NUM!</v>
      </c>
      <c r="J691" s="224" t="e">
        <f t="shared" si="160"/>
        <v>#NUM!</v>
      </c>
      <c r="K691" s="224" t="e">
        <f t="shared" si="160"/>
        <v>#NUM!</v>
      </c>
      <c r="L691" s="224" t="e">
        <f t="shared" si="160"/>
        <v>#NUM!</v>
      </c>
      <c r="M691" s="224" t="e">
        <f t="shared" si="160"/>
        <v>#NUM!</v>
      </c>
      <c r="N691" s="225" t="e">
        <f t="shared" si="160"/>
        <v>#NUM!</v>
      </c>
      <c r="O691" s="225" t="e">
        <f t="shared" si="160"/>
        <v>#NUM!</v>
      </c>
      <c r="P691" s="224" t="e">
        <f t="shared" si="160"/>
        <v>#NUM!</v>
      </c>
      <c r="Q691" s="224"/>
      <c r="S691" s="226" t="s">
        <v>305</v>
      </c>
      <c r="T691" s="226"/>
      <c r="U691" s="276"/>
      <c r="V691" s="275"/>
      <c r="W691" s="275"/>
      <c r="X691" s="275"/>
      <c r="Y691" s="275"/>
      <c r="Z691" s="275"/>
      <c r="AA691" s="275"/>
      <c r="AF691" s="232"/>
      <c r="AG691" s="232"/>
    </row>
    <row r="692" spans="2:33" s="6" customFormat="1" x14ac:dyDescent="0.25">
      <c r="B692" s="38"/>
      <c r="C692" s="211"/>
      <c r="D692" s="211"/>
      <c r="E692" s="211"/>
      <c r="F692" s="211"/>
      <c r="G692" s="211"/>
      <c r="H692" s="211">
        <f t="shared" ref="H692:N692" si="161">+G$651+G692</f>
        <v>0</v>
      </c>
      <c r="I692" s="211">
        <f t="shared" si="161"/>
        <v>1</v>
      </c>
      <c r="J692" s="211">
        <f t="shared" si="161"/>
        <v>1.5</v>
      </c>
      <c r="K692" s="211">
        <f t="shared" si="161"/>
        <v>1.75</v>
      </c>
      <c r="L692" s="211">
        <f t="shared" si="161"/>
        <v>1.9</v>
      </c>
      <c r="M692" s="211">
        <f t="shared" si="161"/>
        <v>1.95</v>
      </c>
      <c r="N692" s="212">
        <f t="shared" si="161"/>
        <v>2.2999999999999998</v>
      </c>
      <c r="O692" s="212">
        <f>+M$651+M692</f>
        <v>2.2999999999999998</v>
      </c>
      <c r="P692" s="211">
        <f>+N$651+N692</f>
        <v>2.8</v>
      </c>
      <c r="Q692" s="211"/>
      <c r="R692" s="121"/>
      <c r="S692" s="148" t="s">
        <v>300</v>
      </c>
      <c r="T692" s="148"/>
      <c r="U692" s="276"/>
      <c r="V692" s="275"/>
      <c r="W692" s="275"/>
      <c r="X692" s="275"/>
      <c r="Y692" s="275"/>
      <c r="Z692" s="275"/>
      <c r="AA692" s="275"/>
      <c r="AF692" s="232"/>
      <c r="AG692" s="232"/>
    </row>
    <row r="693" spans="2:33" s="6" customFormat="1" x14ac:dyDescent="0.25">
      <c r="B693" s="213"/>
      <c r="C693" s="214"/>
      <c r="D693" s="214"/>
      <c r="E693" s="214"/>
      <c r="F693" s="214"/>
      <c r="G693" s="214">
        <f t="shared" ref="G693:P693" si="162">+G$661+G692</f>
        <v>0</v>
      </c>
      <c r="H693" s="214">
        <f t="shared" si="162"/>
        <v>22.364341390360792</v>
      </c>
      <c r="I693" s="214">
        <f t="shared" si="162"/>
        <v>20.307671456042385</v>
      </c>
      <c r="J693" s="214">
        <f t="shared" si="162"/>
        <v>13.405748953794461</v>
      </c>
      <c r="K693" s="214">
        <f t="shared" si="162"/>
        <v>11.265398945841381</v>
      </c>
      <c r="L693" s="214">
        <f t="shared" si="162"/>
        <v>8.8317116375603035</v>
      </c>
      <c r="M693" s="214">
        <f t="shared" si="162"/>
        <v>7.7451177260186981</v>
      </c>
      <c r="N693" s="215">
        <f t="shared" si="162"/>
        <v>11.558923218598384</v>
      </c>
      <c r="O693" s="215">
        <f t="shared" si="162"/>
        <v>14.844774501377202</v>
      </c>
      <c r="P693" s="216">
        <f t="shared" si="162"/>
        <v>13.146105566958855</v>
      </c>
      <c r="Q693" s="216"/>
      <c r="R693" s="121"/>
      <c r="S693" s="148" t="s">
        <v>302</v>
      </c>
      <c r="T693" s="148"/>
      <c r="U693" s="279"/>
      <c r="V693" s="275"/>
      <c r="W693" s="275"/>
      <c r="X693" s="283"/>
      <c r="Y693" s="275"/>
      <c r="Z693" s="275"/>
      <c r="AA693" s="275"/>
    </row>
    <row r="694" spans="2:33" s="6" customFormat="1" x14ac:dyDescent="0.25">
      <c r="B694" s="217"/>
      <c r="I694" s="218"/>
      <c r="J694" s="218"/>
      <c r="K694" s="218"/>
      <c r="L694" s="218"/>
      <c r="M694" s="218"/>
      <c r="N694" s="219"/>
      <c r="O694" s="219" t="e">
        <f>+O693/F693-1</f>
        <v>#DIV/0!</v>
      </c>
      <c r="P694" s="220" t="e">
        <f>+P693/G693-1</f>
        <v>#DIV/0!</v>
      </c>
      <c r="Q694" s="220"/>
      <c r="R694" s="121"/>
      <c r="S694" s="221" t="s">
        <v>303</v>
      </c>
      <c r="T694" s="221"/>
      <c r="U694" s="276"/>
      <c r="V694" s="275"/>
      <c r="W694" s="275"/>
      <c r="X694" s="284"/>
      <c r="Y694" s="275"/>
      <c r="Z694" s="275"/>
      <c r="AA694" s="275"/>
    </row>
    <row r="695" spans="2:33" s="48" customFormat="1" x14ac:dyDescent="0.25">
      <c r="B695" s="223"/>
      <c r="C695" s="224"/>
      <c r="D695" s="224"/>
      <c r="E695" s="224"/>
      <c r="F695" s="224"/>
      <c r="G695" s="224"/>
      <c r="H695" s="224" t="e">
        <f>RATE(H$348-$G$348, ,-$G693,H693)</f>
        <v>#NUM!</v>
      </c>
      <c r="I695" s="224" t="e">
        <f t="shared" ref="I695:P695" si="163">RATE(I$348-$G$348, ,-$G693,I693)</f>
        <v>#NUM!</v>
      </c>
      <c r="J695" s="224" t="e">
        <f t="shared" si="163"/>
        <v>#NUM!</v>
      </c>
      <c r="K695" s="224" t="e">
        <f t="shared" si="163"/>
        <v>#NUM!</v>
      </c>
      <c r="L695" s="224" t="e">
        <f t="shared" si="163"/>
        <v>#NUM!</v>
      </c>
      <c r="M695" s="224" t="e">
        <f t="shared" si="163"/>
        <v>#NUM!</v>
      </c>
      <c r="N695" s="225" t="e">
        <f t="shared" si="163"/>
        <v>#NUM!</v>
      </c>
      <c r="O695" s="225" t="e">
        <f t="shared" si="163"/>
        <v>#NUM!</v>
      </c>
      <c r="P695" s="224" t="e">
        <f t="shared" si="163"/>
        <v>#NUM!</v>
      </c>
      <c r="Q695" s="224"/>
      <c r="S695" s="226" t="s">
        <v>305</v>
      </c>
      <c r="T695" s="226"/>
      <c r="U695" s="276"/>
      <c r="V695" s="275"/>
      <c r="W695" s="275"/>
      <c r="X695" s="275"/>
      <c r="Y695" s="275"/>
      <c r="Z695" s="275"/>
      <c r="AA695" s="275"/>
    </row>
    <row r="696" spans="2:33" s="6" customFormat="1" x14ac:dyDescent="0.25">
      <c r="B696" s="38"/>
      <c r="C696" s="211"/>
      <c r="D696" s="211"/>
      <c r="E696" s="211"/>
      <c r="F696" s="211"/>
      <c r="G696" s="211"/>
      <c r="H696" s="211"/>
      <c r="I696" s="211">
        <f t="shared" ref="I696:N696" si="164">+H$651+H696</f>
        <v>1</v>
      </c>
      <c r="J696" s="211">
        <f t="shared" si="164"/>
        <v>1.5</v>
      </c>
      <c r="K696" s="211">
        <f t="shared" si="164"/>
        <v>1.75</v>
      </c>
      <c r="L696" s="211">
        <f t="shared" si="164"/>
        <v>1.9</v>
      </c>
      <c r="M696" s="211">
        <f t="shared" si="164"/>
        <v>1.95</v>
      </c>
      <c r="N696" s="212">
        <f t="shared" si="164"/>
        <v>2.2999999999999998</v>
      </c>
      <c r="O696" s="212">
        <f>+M$651+M696</f>
        <v>2.2999999999999998</v>
      </c>
      <c r="P696" s="211">
        <f>+N$651+N696</f>
        <v>2.8</v>
      </c>
      <c r="Q696" s="211"/>
      <c r="R696" s="121"/>
      <c r="S696" s="148" t="s">
        <v>300</v>
      </c>
      <c r="T696" s="148"/>
      <c r="U696" s="276"/>
      <c r="V696" s="275"/>
      <c r="W696" s="275"/>
      <c r="X696" s="275"/>
      <c r="Y696" s="275"/>
      <c r="Z696" s="275"/>
      <c r="AA696" s="277"/>
    </row>
    <row r="697" spans="2:33" s="6" customFormat="1" ht="15.05" x14ac:dyDescent="0.3">
      <c r="B697" s="213"/>
      <c r="C697" s="214"/>
      <c r="D697" s="214"/>
      <c r="E697" s="214"/>
      <c r="F697" s="214"/>
      <c r="G697" s="214"/>
      <c r="H697" s="214">
        <f t="shared" ref="H697:P697" si="165">+H$661+H696</f>
        <v>22.364341390360792</v>
      </c>
      <c r="I697" s="214">
        <f t="shared" si="165"/>
        <v>20.307671456042385</v>
      </c>
      <c r="J697" s="214">
        <f t="shared" si="165"/>
        <v>13.405748953794461</v>
      </c>
      <c r="K697" s="214">
        <f t="shared" si="165"/>
        <v>11.265398945841381</v>
      </c>
      <c r="L697" s="214">
        <f t="shared" si="165"/>
        <v>8.8317116375603035</v>
      </c>
      <c r="M697" s="214">
        <f t="shared" si="165"/>
        <v>7.7451177260186981</v>
      </c>
      <c r="N697" s="215">
        <f t="shared" si="165"/>
        <v>11.558923218598384</v>
      </c>
      <c r="O697" s="215">
        <f t="shared" si="165"/>
        <v>14.844774501377202</v>
      </c>
      <c r="P697" s="216">
        <f t="shared" si="165"/>
        <v>13.146105566958855</v>
      </c>
      <c r="Q697" s="216"/>
      <c r="R697" s="121"/>
      <c r="S697" s="148" t="s">
        <v>302</v>
      </c>
      <c r="T697" s="148"/>
      <c r="U697" s="279"/>
      <c r="V697" s="275"/>
      <c r="W697" s="275"/>
      <c r="X697" s="278"/>
      <c r="Y697" s="275"/>
      <c r="Z697" s="275"/>
      <c r="AA697" s="278"/>
    </row>
    <row r="698" spans="2:33" s="6" customFormat="1" x14ac:dyDescent="0.25">
      <c r="B698" s="217"/>
      <c r="I698" s="218"/>
      <c r="J698" s="218"/>
      <c r="K698" s="218"/>
      <c r="L698" s="218"/>
      <c r="M698" s="218"/>
      <c r="N698" s="219"/>
      <c r="O698" s="219" t="e">
        <f>+O697/G697-1</f>
        <v>#DIV/0!</v>
      </c>
      <c r="P698" s="220">
        <f>+P697/H697-1</f>
        <v>-0.41218454245985836</v>
      </c>
      <c r="Q698" s="220"/>
      <c r="R698" s="121"/>
      <c r="S698" s="221" t="s">
        <v>303</v>
      </c>
      <c r="T698" s="221"/>
      <c r="U698" s="276"/>
      <c r="V698" s="275"/>
      <c r="W698" s="275"/>
      <c r="X698" s="275"/>
      <c r="Y698" s="275"/>
      <c r="Z698" s="275"/>
      <c r="AA698" s="275"/>
    </row>
    <row r="699" spans="2:33" s="48" customFormat="1" ht="13.75" x14ac:dyDescent="0.2">
      <c r="B699" s="223"/>
      <c r="C699" s="224"/>
      <c r="D699" s="224"/>
      <c r="E699" s="224"/>
      <c r="F699" s="224"/>
      <c r="G699" s="224"/>
      <c r="H699" s="224"/>
      <c r="I699" s="224">
        <f t="shared" ref="I699:P699" si="166">RATE(I$348-$H$348, ,-$H697,I697)</f>
        <v>-9.1962016605811922E-2</v>
      </c>
      <c r="J699" s="224">
        <f t="shared" si="166"/>
        <v>-0.22577447621479182</v>
      </c>
      <c r="K699" s="224">
        <f t="shared" si="166"/>
        <v>-0.20433518362693051</v>
      </c>
      <c r="L699" s="224">
        <f t="shared" si="166"/>
        <v>-0.20727566222959098</v>
      </c>
      <c r="M699" s="224">
        <f t="shared" si="166"/>
        <v>-0.19110084439687458</v>
      </c>
      <c r="N699" s="225">
        <f t="shared" si="166"/>
        <v>-0.10416736918030226</v>
      </c>
      <c r="O699" s="225">
        <f t="shared" si="166"/>
        <v>-5.6864857863331141E-2</v>
      </c>
      <c r="P699" s="224">
        <f t="shared" si="166"/>
        <v>-6.4260149378487397E-2</v>
      </c>
      <c r="Q699" s="224"/>
      <c r="S699" s="226" t="s">
        <v>305</v>
      </c>
      <c r="T699" s="226"/>
      <c r="U699" s="276"/>
      <c r="V699" s="276"/>
      <c r="W699" s="276"/>
      <c r="X699" s="276"/>
      <c r="Y699" s="276"/>
      <c r="Z699" s="276"/>
      <c r="AA699" s="276"/>
    </row>
    <row r="700" spans="2:33" s="6" customFormat="1" ht="13.75" x14ac:dyDescent="0.2">
      <c r="B700" s="38"/>
      <c r="C700" s="211"/>
      <c r="D700" s="211"/>
      <c r="E700" s="211"/>
      <c r="F700" s="211"/>
      <c r="G700" s="211"/>
      <c r="H700" s="211"/>
      <c r="I700" s="211"/>
      <c r="J700" s="211">
        <f t="shared" ref="J700:N700" si="167">+I$651+I700</f>
        <v>0.5</v>
      </c>
      <c r="K700" s="211">
        <f t="shared" si="167"/>
        <v>0.75</v>
      </c>
      <c r="L700" s="211">
        <f t="shared" si="167"/>
        <v>0.9</v>
      </c>
      <c r="M700" s="211">
        <f t="shared" si="167"/>
        <v>0.95000000000000007</v>
      </c>
      <c r="N700" s="212">
        <f t="shared" si="167"/>
        <v>1.3</v>
      </c>
      <c r="O700" s="212">
        <f>+M$651+M700</f>
        <v>1.3</v>
      </c>
      <c r="P700" s="211">
        <f>+N$651+N700</f>
        <v>1.8</v>
      </c>
      <c r="Q700" s="211"/>
      <c r="R700" s="121"/>
      <c r="S700" s="148" t="s">
        <v>300</v>
      </c>
      <c r="T700" s="148"/>
      <c r="U700" s="276"/>
      <c r="V700" s="276"/>
      <c r="W700" s="276"/>
      <c r="X700" s="276"/>
      <c r="Y700" s="276"/>
      <c r="Z700" s="276"/>
      <c r="AA700" s="276"/>
    </row>
    <row r="701" spans="2:33" s="6" customFormat="1" ht="13.75" x14ac:dyDescent="0.2">
      <c r="B701" s="213"/>
      <c r="C701" s="214"/>
      <c r="D701" s="214"/>
      <c r="E701" s="214"/>
      <c r="F701" s="214"/>
      <c r="G701" s="214"/>
      <c r="H701" s="214"/>
      <c r="I701" s="214">
        <f t="shared" ref="I701:P701" si="168">+I$661+I700</f>
        <v>19.307671456042385</v>
      </c>
      <c r="J701" s="214">
        <f t="shared" si="168"/>
        <v>12.405748953794461</v>
      </c>
      <c r="K701" s="214">
        <f t="shared" si="168"/>
        <v>10.265398945841381</v>
      </c>
      <c r="L701" s="214">
        <f t="shared" si="168"/>
        <v>7.8317116375603044</v>
      </c>
      <c r="M701" s="214">
        <f t="shared" si="168"/>
        <v>6.7451177260186981</v>
      </c>
      <c r="N701" s="215">
        <f t="shared" si="168"/>
        <v>10.558923218598384</v>
      </c>
      <c r="O701" s="215">
        <f t="shared" si="168"/>
        <v>13.844774501377202</v>
      </c>
      <c r="P701" s="216">
        <f t="shared" si="168"/>
        <v>12.146105566958855</v>
      </c>
      <c r="Q701" s="216"/>
      <c r="R701" s="121"/>
      <c r="S701" s="148" t="s">
        <v>302</v>
      </c>
      <c r="T701" s="148"/>
      <c r="U701" s="279"/>
      <c r="V701" s="279"/>
      <c r="W701" s="279"/>
      <c r="X701" s="279"/>
      <c r="Y701" s="279"/>
      <c r="Z701" s="279"/>
      <c r="AA701" s="279"/>
    </row>
    <row r="702" spans="2:33" s="6" customFormat="1" ht="13.75" x14ac:dyDescent="0.2">
      <c r="B702" s="217"/>
      <c r="I702" s="218"/>
      <c r="J702" s="218"/>
      <c r="K702" s="218"/>
      <c r="L702" s="218"/>
      <c r="M702" s="218"/>
      <c r="N702" s="219"/>
      <c r="O702" s="219" t="e">
        <f>+O701/H701-1</f>
        <v>#DIV/0!</v>
      </c>
      <c r="P702" s="220">
        <f>+P701/I701-1</f>
        <v>-0.37091815579046949</v>
      </c>
      <c r="Q702" s="220"/>
      <c r="R702" s="121"/>
      <c r="S702" s="221" t="s">
        <v>303</v>
      </c>
      <c r="T702" s="221"/>
    </row>
    <row r="703" spans="2:33" s="48" customFormat="1" ht="13.75" x14ac:dyDescent="0.2">
      <c r="B703" s="223"/>
      <c r="C703" s="224"/>
      <c r="D703" s="224"/>
      <c r="E703" s="224"/>
      <c r="F703" s="224"/>
      <c r="G703" s="224"/>
      <c r="H703" s="224"/>
      <c r="I703" s="224"/>
      <c r="J703" s="224">
        <f t="shared" ref="J703:P703" si="169">RATE(J$348-$I$348, ,-$I701,J701)</f>
        <v>-0.35747047581379626</v>
      </c>
      <c r="K703" s="224">
        <f t="shared" si="169"/>
        <v>-0.27083978223007343</v>
      </c>
      <c r="L703" s="224">
        <f t="shared" si="169"/>
        <v>-0.25975480658688505</v>
      </c>
      <c r="M703" s="224">
        <f t="shared" si="169"/>
        <v>-0.23119728479815829</v>
      </c>
      <c r="N703" s="225">
        <f t="shared" si="169"/>
        <v>-0.11370572022759674</v>
      </c>
      <c r="O703" s="225">
        <f t="shared" si="169"/>
        <v>-5.3924060428624687E-2</v>
      </c>
      <c r="P703" s="224">
        <f t="shared" si="169"/>
        <v>-6.4068899798147547E-2</v>
      </c>
      <c r="Q703" s="224"/>
      <c r="S703" s="226" t="s">
        <v>305</v>
      </c>
      <c r="T703" s="226"/>
      <c r="U703" s="6"/>
      <c r="V703" s="6"/>
      <c r="W703" s="6"/>
      <c r="X703" s="6"/>
      <c r="Y703" s="6"/>
      <c r="Z703" s="6"/>
      <c r="AA703" s="6"/>
    </row>
    <row r="704" spans="2:33" s="6" customFormat="1" ht="13.75" x14ac:dyDescent="0.2">
      <c r="B704" s="38"/>
      <c r="C704" s="211"/>
      <c r="D704" s="211"/>
      <c r="E704" s="211"/>
      <c r="F704" s="211"/>
      <c r="G704" s="211"/>
      <c r="H704" s="211"/>
      <c r="I704" s="211"/>
      <c r="J704" s="211"/>
      <c r="K704" s="211">
        <f>+J$651+J704</f>
        <v>0.25</v>
      </c>
      <c r="L704" s="211">
        <f>+K$651+K704</f>
        <v>0.4</v>
      </c>
      <c r="M704" s="211">
        <f>+L$651+L704</f>
        <v>0.45</v>
      </c>
      <c r="N704" s="212">
        <f>+M$651+M704</f>
        <v>0.8</v>
      </c>
      <c r="O704" s="212">
        <f>+M$651+M704</f>
        <v>0.8</v>
      </c>
      <c r="P704" s="211">
        <f>+N$651+N704</f>
        <v>1.3</v>
      </c>
      <c r="Q704" s="211"/>
      <c r="R704" s="121"/>
      <c r="S704" s="148" t="s">
        <v>300</v>
      </c>
      <c r="T704" s="148"/>
    </row>
    <row r="705" spans="2:27" s="6" customFormat="1" ht="13.75" x14ac:dyDescent="0.2">
      <c r="B705" s="213"/>
      <c r="C705" s="214"/>
      <c r="D705" s="214"/>
      <c r="E705" s="214"/>
      <c r="F705" s="214"/>
      <c r="G705" s="214"/>
      <c r="H705" s="214"/>
      <c r="I705" s="214"/>
      <c r="J705" s="214">
        <f t="shared" ref="J705:P705" si="170">+J$661+J704</f>
        <v>11.905748953794461</v>
      </c>
      <c r="K705" s="214">
        <f t="shared" si="170"/>
        <v>9.7653989458413815</v>
      </c>
      <c r="L705" s="214">
        <f t="shared" si="170"/>
        <v>7.3317116375603044</v>
      </c>
      <c r="M705" s="214">
        <f t="shared" si="170"/>
        <v>6.2451177260186981</v>
      </c>
      <c r="N705" s="215">
        <f t="shared" si="170"/>
        <v>10.058923218598384</v>
      </c>
      <c r="O705" s="215">
        <f t="shared" si="170"/>
        <v>13.344774501377202</v>
      </c>
      <c r="P705" s="216">
        <f t="shared" si="170"/>
        <v>11.646105566958855</v>
      </c>
      <c r="Q705" s="216"/>
      <c r="R705" s="121"/>
      <c r="S705" s="148" t="s">
        <v>302</v>
      </c>
      <c r="T705" s="148"/>
      <c r="U705" s="48"/>
      <c r="V705" s="48"/>
      <c r="W705" s="48"/>
      <c r="X705" s="48"/>
      <c r="Y705" s="48"/>
      <c r="Z705" s="48"/>
      <c r="AA705" s="48"/>
    </row>
    <row r="706" spans="2:27" s="6" customFormat="1" ht="13.75" x14ac:dyDescent="0.2">
      <c r="B706" s="217"/>
      <c r="I706" s="218"/>
      <c r="J706" s="218"/>
      <c r="K706" s="218"/>
      <c r="L706" s="218"/>
      <c r="M706" s="218"/>
      <c r="N706" s="219"/>
      <c r="O706" s="219" t="e">
        <f>+O705/I705-1</f>
        <v>#DIV/0!</v>
      </c>
      <c r="P706" s="220">
        <f>+P705/J705-1</f>
        <v>-2.1808236327111152E-2</v>
      </c>
      <c r="Q706" s="220"/>
      <c r="R706" s="121"/>
      <c r="S706" s="221" t="s">
        <v>303</v>
      </c>
      <c r="T706" s="221"/>
    </row>
    <row r="707" spans="2:27" s="48" customFormat="1" ht="13.75" x14ac:dyDescent="0.2">
      <c r="B707" s="223"/>
      <c r="C707" s="224"/>
      <c r="D707" s="224"/>
      <c r="E707" s="224"/>
      <c r="F707" s="224"/>
      <c r="G707" s="224"/>
      <c r="H707" s="224"/>
      <c r="I707" s="224"/>
      <c r="J707" s="224"/>
      <c r="K707" s="224">
        <f t="shared" ref="K707:P707" si="171">RATE(K$348-$J$348, ,-$J705,K705)</f>
        <v>-0.17977449518376856</v>
      </c>
      <c r="L707" s="224">
        <f t="shared" si="171"/>
        <v>-0.21526264316156607</v>
      </c>
      <c r="M707" s="224">
        <f t="shared" si="171"/>
        <v>-0.19351807881517441</v>
      </c>
      <c r="N707" s="225">
        <f t="shared" si="171"/>
        <v>-4.1264755192679865E-2</v>
      </c>
      <c r="O707" s="225">
        <f t="shared" si="171"/>
        <v>2.3083083547353677E-2</v>
      </c>
      <c r="P707" s="224">
        <f t="shared" si="171"/>
        <v>-3.6681808588542673E-3</v>
      </c>
      <c r="Q707" s="224"/>
      <c r="S707" s="226" t="s">
        <v>305</v>
      </c>
      <c r="T707" s="226"/>
      <c r="U707" s="6"/>
      <c r="V707" s="6"/>
      <c r="W707" s="6"/>
      <c r="X707" s="6"/>
      <c r="Y707" s="6"/>
      <c r="Z707" s="6"/>
      <c r="AA707" s="6"/>
    </row>
    <row r="708" spans="2:27" s="6" customFormat="1" ht="13.75" x14ac:dyDescent="0.2">
      <c r="B708" s="233"/>
      <c r="C708" s="234"/>
      <c r="D708" s="234"/>
      <c r="E708" s="234"/>
      <c r="F708" s="234"/>
      <c r="G708" s="234"/>
      <c r="H708" s="234"/>
      <c r="I708" s="234"/>
      <c r="J708" s="234"/>
      <c r="K708" s="234"/>
      <c r="L708" s="234">
        <f>+K$651+K708</f>
        <v>0.15</v>
      </c>
      <c r="M708" s="234">
        <f>+L$651+L708</f>
        <v>0.2</v>
      </c>
      <c r="N708" s="235">
        <f>+M$651+M708</f>
        <v>0.55000000000000004</v>
      </c>
      <c r="O708" s="235">
        <f>+M$651+M708</f>
        <v>0.55000000000000004</v>
      </c>
      <c r="P708" s="234">
        <f>+N$651+N708</f>
        <v>1.05</v>
      </c>
      <c r="Q708" s="234"/>
      <c r="R708" s="121"/>
      <c r="S708" s="148" t="s">
        <v>300</v>
      </c>
      <c r="T708" s="148"/>
    </row>
    <row r="709" spans="2:27" s="6" customFormat="1" ht="13.75" x14ac:dyDescent="0.2">
      <c r="B709" s="236"/>
      <c r="C709" s="230"/>
      <c r="D709" s="230"/>
      <c r="E709" s="230"/>
      <c r="F709" s="230"/>
      <c r="G709" s="230"/>
      <c r="H709" s="230"/>
      <c r="I709" s="230"/>
      <c r="J709" s="230"/>
      <c r="K709" s="230">
        <f t="shared" ref="K709:P709" si="172">+K$661+K708</f>
        <v>9.5153989458413815</v>
      </c>
      <c r="L709" s="230">
        <f t="shared" si="172"/>
        <v>7.0817116375603044</v>
      </c>
      <c r="M709" s="230">
        <f t="shared" si="172"/>
        <v>5.9951177260186981</v>
      </c>
      <c r="N709" s="237">
        <f t="shared" si="172"/>
        <v>9.8089232185983839</v>
      </c>
      <c r="O709" s="237">
        <f t="shared" si="172"/>
        <v>13.094774501377202</v>
      </c>
      <c r="P709" s="238">
        <f t="shared" si="172"/>
        <v>11.396105566958855</v>
      </c>
      <c r="Q709" s="238"/>
      <c r="R709" s="121"/>
      <c r="S709" s="148" t="s">
        <v>302</v>
      </c>
      <c r="T709" s="148"/>
      <c r="U709" s="48"/>
      <c r="V709" s="48"/>
      <c r="W709" s="48"/>
      <c r="X709" s="48"/>
      <c r="Y709" s="48"/>
      <c r="Z709" s="48"/>
      <c r="AA709" s="48"/>
    </row>
    <row r="710" spans="2:27" s="6" customFormat="1" ht="13.75" x14ac:dyDescent="0.2">
      <c r="B710" s="217"/>
      <c r="I710" s="218"/>
      <c r="J710" s="218"/>
      <c r="K710" s="218"/>
      <c r="L710" s="218"/>
      <c r="M710" s="218"/>
      <c r="N710" s="219"/>
      <c r="O710" s="219" t="e">
        <f>+O709/J709-1</f>
        <v>#DIV/0!</v>
      </c>
      <c r="P710" s="220">
        <f>+P709/K709-1</f>
        <v>0.19764874093265639</v>
      </c>
      <c r="Q710" s="220"/>
      <c r="R710" s="121"/>
      <c r="S710" s="221" t="s">
        <v>303</v>
      </c>
      <c r="T710" s="221"/>
    </row>
    <row r="711" spans="2:27" s="48" customFormat="1" ht="13.75" x14ac:dyDescent="0.2">
      <c r="B711" s="223"/>
      <c r="C711" s="224"/>
      <c r="D711" s="224"/>
      <c r="E711" s="224"/>
      <c r="F711" s="224"/>
      <c r="G711" s="224"/>
      <c r="H711" s="224"/>
      <c r="I711" s="224"/>
      <c r="J711" s="224"/>
      <c r="K711" s="224"/>
      <c r="L711" s="224">
        <f>RATE(L$348-$K$348, ,-$K709,L709)</f>
        <v>-0.25576303443847698</v>
      </c>
      <c r="M711" s="224">
        <f>RATE(M$348-$K$348, ,-$K709,M709)</f>
        <v>-0.20624704119661103</v>
      </c>
      <c r="N711" s="225">
        <f>RATE(N$348-$K$348, ,-$K709,N709)</f>
        <v>1.0178477171371681E-2</v>
      </c>
      <c r="O711" s="225">
        <f>RATE(O$348-$K$348, ,-$K709,O709)</f>
        <v>8.3098004444124032E-2</v>
      </c>
      <c r="P711" s="224">
        <f>RATE(P$348-$K$348, ,-$K709,P709)</f>
        <v>3.6730540678852827E-2</v>
      </c>
      <c r="Q711" s="224"/>
      <c r="S711" s="226" t="s">
        <v>305</v>
      </c>
      <c r="T711" s="226"/>
      <c r="U711" s="6"/>
      <c r="V711" s="6"/>
      <c r="W711" s="6"/>
      <c r="X711" s="6"/>
      <c r="Y711" s="6"/>
      <c r="Z711" s="6"/>
      <c r="AA711" s="6"/>
    </row>
    <row r="712" spans="2:27" s="6" customFormat="1" ht="13.75" x14ac:dyDescent="0.2">
      <c r="B712" s="233"/>
      <c r="C712" s="234"/>
      <c r="D712" s="234"/>
      <c r="E712" s="234"/>
      <c r="F712" s="234"/>
      <c r="G712" s="234"/>
      <c r="H712" s="234"/>
      <c r="I712" s="234"/>
      <c r="J712" s="234"/>
      <c r="K712" s="234"/>
      <c r="L712" s="234"/>
      <c r="M712" s="234">
        <f>+L$651+L712</f>
        <v>0.05</v>
      </c>
      <c r="N712" s="235">
        <f>+M$651+M712</f>
        <v>0.39999999999999997</v>
      </c>
      <c r="O712" s="235">
        <f>+M$651+M712</f>
        <v>0.39999999999999997</v>
      </c>
      <c r="P712" s="234">
        <f>+N$651+N712</f>
        <v>0.89999999999999991</v>
      </c>
      <c r="Q712" s="234"/>
      <c r="R712" s="121"/>
      <c r="S712" s="148" t="s">
        <v>300</v>
      </c>
      <c r="T712" s="148"/>
    </row>
    <row r="713" spans="2:27" s="6" customFormat="1" ht="13.75" x14ac:dyDescent="0.2">
      <c r="B713" s="236"/>
      <c r="C713" s="230"/>
      <c r="D713" s="230"/>
      <c r="E713" s="230"/>
      <c r="F713" s="230"/>
      <c r="G713" s="230"/>
      <c r="H713" s="230"/>
      <c r="I713" s="230"/>
      <c r="J713" s="230"/>
      <c r="K713" s="230"/>
      <c r="L713" s="230">
        <f>+L$661+L712</f>
        <v>6.9317116375603041</v>
      </c>
      <c r="M713" s="230">
        <f>+M$661+M712</f>
        <v>5.8451177260186977</v>
      </c>
      <c r="N713" s="237">
        <f>+N$661+N712</f>
        <v>9.6589232185983835</v>
      </c>
      <c r="O713" s="237">
        <f>+O$661+O712</f>
        <v>12.944774501377202</v>
      </c>
      <c r="P713" s="238">
        <f>+P$661+P712</f>
        <v>11.246105566958855</v>
      </c>
      <c r="Q713" s="238"/>
      <c r="R713" s="121"/>
      <c r="S713" s="148" t="s">
        <v>302</v>
      </c>
      <c r="T713" s="148"/>
      <c r="U713" s="48"/>
      <c r="V713" s="48"/>
      <c r="W713" s="48"/>
      <c r="X713" s="48"/>
      <c r="Y713" s="48"/>
      <c r="Z713" s="48"/>
      <c r="AA713" s="48"/>
    </row>
    <row r="714" spans="2:27" s="6" customFormat="1" ht="13.75" x14ac:dyDescent="0.2">
      <c r="B714" s="217"/>
      <c r="I714" s="218"/>
      <c r="J714" s="218"/>
      <c r="K714" s="218"/>
      <c r="L714" s="218"/>
      <c r="M714" s="218"/>
      <c r="N714" s="219"/>
      <c r="O714" s="219" t="e">
        <f>+O713/K713-1</f>
        <v>#DIV/0!</v>
      </c>
      <c r="P714" s="220">
        <f>+P713/L713-1</f>
        <v>0.62241393684360635</v>
      </c>
      <c r="Q714" s="220"/>
      <c r="R714" s="121"/>
      <c r="S714" s="221" t="s">
        <v>303</v>
      </c>
      <c r="T714" s="221"/>
    </row>
    <row r="715" spans="2:27" s="48" customFormat="1" ht="13.75" x14ac:dyDescent="0.2">
      <c r="B715" s="223"/>
      <c r="C715" s="224"/>
      <c r="D715" s="224"/>
      <c r="E715" s="224"/>
      <c r="F715" s="224"/>
      <c r="G715" s="224"/>
      <c r="H715" s="224"/>
      <c r="I715" s="224"/>
      <c r="J715" s="224"/>
      <c r="K715" s="224"/>
      <c r="L715" s="224"/>
      <c r="M715" s="224">
        <f>RATE(M$348-$L$348, ,-$L713,M713)</f>
        <v>-0.15675694090529785</v>
      </c>
      <c r="N715" s="225">
        <f>RATE(N$348-$L$348, ,-$L713,N713)</f>
        <v>0.18044053181459718</v>
      </c>
      <c r="O715" s="225">
        <f>RATE(O$348-$L$348, ,-$L713,O713)</f>
        <v>0.23145345236185585</v>
      </c>
      <c r="P715" s="224">
        <f>RATE(P$348-$L$348, ,-$L713,P713)</f>
        <v>0.12860096451500386</v>
      </c>
      <c r="Q715" s="224"/>
      <c r="S715" s="226" t="s">
        <v>305</v>
      </c>
      <c r="T715" s="226"/>
      <c r="U715" s="6"/>
      <c r="V715" s="6"/>
      <c r="W715" s="6"/>
      <c r="X715" s="6"/>
      <c r="Y715" s="6"/>
      <c r="Z715" s="6"/>
      <c r="AA715" s="6"/>
    </row>
    <row r="716" spans="2:27" s="6" customFormat="1" ht="13.75" x14ac:dyDescent="0.2">
      <c r="B716" s="233"/>
      <c r="C716" s="234"/>
      <c r="D716" s="234"/>
      <c r="E716" s="234"/>
      <c r="F716" s="234"/>
      <c r="G716" s="234"/>
      <c r="H716" s="234"/>
      <c r="I716" s="234"/>
      <c r="J716" s="234"/>
      <c r="K716" s="234"/>
      <c r="L716" s="234"/>
      <c r="M716" s="234"/>
      <c r="N716" s="235">
        <f>+M$651+M716</f>
        <v>0.35</v>
      </c>
      <c r="O716" s="235">
        <f>+M$651+M716</f>
        <v>0.35</v>
      </c>
      <c r="P716" s="234">
        <f>+N$651+N716</f>
        <v>0.85</v>
      </c>
      <c r="Q716" s="234"/>
      <c r="R716" s="121"/>
      <c r="S716" s="148" t="s">
        <v>300</v>
      </c>
      <c r="T716" s="148"/>
    </row>
    <row r="717" spans="2:27" s="6" customFormat="1" ht="13.75" x14ac:dyDescent="0.2">
      <c r="B717" s="236"/>
      <c r="C717" s="230"/>
      <c r="D717" s="230"/>
      <c r="E717" s="230"/>
      <c r="F717" s="230"/>
      <c r="G717" s="230"/>
      <c r="H717" s="230"/>
      <c r="I717" s="230"/>
      <c r="J717" s="230"/>
      <c r="K717" s="230"/>
      <c r="L717" s="230"/>
      <c r="M717" s="230">
        <f>+M$661+M716</f>
        <v>5.7951177260186979</v>
      </c>
      <c r="N717" s="237">
        <f>+N$661+N716</f>
        <v>9.6089232185983828</v>
      </c>
      <c r="O717" s="237">
        <f>+O$661+O716</f>
        <v>12.894774501377201</v>
      </c>
      <c r="P717" s="238">
        <f>+P$661+P716</f>
        <v>11.196105566958854</v>
      </c>
      <c r="Q717" s="238"/>
      <c r="R717" s="121"/>
      <c r="S717" s="148" t="s">
        <v>302</v>
      </c>
      <c r="T717" s="148"/>
      <c r="U717" s="48"/>
      <c r="V717" s="48"/>
      <c r="W717" s="48"/>
      <c r="X717" s="48"/>
      <c r="Y717" s="48"/>
      <c r="Z717" s="48"/>
      <c r="AA717" s="48"/>
    </row>
    <row r="718" spans="2:27" s="6" customFormat="1" ht="13.75" x14ac:dyDescent="0.2">
      <c r="B718" s="217"/>
      <c r="I718" s="218"/>
      <c r="J718" s="218"/>
      <c r="K718" s="218"/>
      <c r="L718" s="218"/>
      <c r="M718" s="218"/>
      <c r="N718" s="219"/>
      <c r="O718" s="219" t="e">
        <f>+O717/L717-1</f>
        <v>#DIV/0!</v>
      </c>
      <c r="P718" s="220">
        <f>+P717/M717-1</f>
        <v>0.93198932209625496</v>
      </c>
      <c r="Q718" s="220"/>
      <c r="R718" s="121"/>
      <c r="S718" s="221" t="s">
        <v>303</v>
      </c>
      <c r="T718" s="221"/>
    </row>
    <row r="719" spans="2:27" s="48" customFormat="1" ht="13.75" x14ac:dyDescent="0.2">
      <c r="B719" s="223"/>
      <c r="C719" s="224"/>
      <c r="D719" s="224"/>
      <c r="E719" s="224"/>
      <c r="F719" s="224"/>
      <c r="G719" s="224"/>
      <c r="H719" s="224"/>
      <c r="I719" s="224"/>
      <c r="J719" s="224"/>
      <c r="K719" s="224"/>
      <c r="L719" s="224"/>
      <c r="M719" s="224"/>
      <c r="N719" s="225">
        <f>RATE(N$348-$M$348, ,-$M717,N717)</f>
        <v>0.65810664647184081</v>
      </c>
      <c r="O719" s="225">
        <f>RATE(O$348-$M$348, ,-$M717,O717)</f>
        <v>0.49168026631612771</v>
      </c>
      <c r="P719" s="224">
        <f>RATE(P$348-$M$348, ,-$M717,P717)</f>
        <v>0.24547469242067343</v>
      </c>
      <c r="Q719" s="224"/>
      <c r="S719" s="226" t="s">
        <v>305</v>
      </c>
      <c r="T719" s="226"/>
      <c r="U719" s="6"/>
      <c r="V719" s="6"/>
      <c r="W719" s="6"/>
      <c r="X719" s="6"/>
      <c r="Y719" s="6"/>
      <c r="Z719" s="6"/>
      <c r="AA719" s="6"/>
    </row>
    <row r="720" spans="2:27" s="6" customFormat="1" ht="13.75" x14ac:dyDescent="0.2">
      <c r="B720" s="233"/>
      <c r="C720" s="234"/>
      <c r="D720" s="234"/>
      <c r="E720" s="234"/>
      <c r="F720" s="234"/>
      <c r="G720" s="234"/>
      <c r="H720" s="234"/>
      <c r="I720" s="234"/>
      <c r="J720" s="234"/>
      <c r="K720" s="234"/>
      <c r="L720" s="234"/>
      <c r="M720" s="234"/>
      <c r="N720" s="235"/>
      <c r="O720" s="235">
        <f>+M$651+M720</f>
        <v>0.35</v>
      </c>
      <c r="P720" s="234">
        <f>+N$651+N720</f>
        <v>0.5</v>
      </c>
      <c r="Q720" s="234"/>
      <c r="R720" s="121"/>
      <c r="S720" s="148" t="s">
        <v>300</v>
      </c>
      <c r="T720" s="148"/>
    </row>
    <row r="721" spans="2:27" s="6" customFormat="1" ht="13.75" x14ac:dyDescent="0.2">
      <c r="B721" s="236"/>
      <c r="C721" s="230"/>
      <c r="D721" s="230"/>
      <c r="E721" s="230"/>
      <c r="F721" s="230"/>
      <c r="G721" s="230"/>
      <c r="H721" s="230"/>
      <c r="I721" s="230"/>
      <c r="J721" s="230"/>
      <c r="K721" s="230"/>
      <c r="L721" s="230"/>
      <c r="M721" s="230"/>
      <c r="N721" s="237">
        <f>+N$661+N720</f>
        <v>9.2589232185983832</v>
      </c>
      <c r="O721" s="237">
        <f>+O$661+O720</f>
        <v>12.894774501377201</v>
      </c>
      <c r="P721" s="238">
        <f>+P$661+P720</f>
        <v>10.846105566958855</v>
      </c>
      <c r="Q721" s="238"/>
      <c r="R721" s="121"/>
      <c r="S721" s="148" t="s">
        <v>302</v>
      </c>
      <c r="T721" s="148"/>
      <c r="U721" s="48"/>
      <c r="V721" s="48"/>
      <c r="W721" s="48"/>
      <c r="X721" s="48"/>
      <c r="Y721" s="48"/>
      <c r="Z721" s="48"/>
      <c r="AA721" s="48"/>
    </row>
    <row r="722" spans="2:27" s="6" customFormat="1" x14ac:dyDescent="0.25">
      <c r="B722" s="217"/>
      <c r="I722" s="218"/>
      <c r="J722" s="218"/>
      <c r="K722" s="218"/>
      <c r="L722" s="218"/>
      <c r="M722" s="218"/>
      <c r="N722" s="219"/>
      <c r="O722" s="219" t="e">
        <f>+O721/M721-1</f>
        <v>#DIV/0!</v>
      </c>
      <c r="P722" s="220">
        <f>+P721/N721-1</f>
        <v>0.17142191493415782</v>
      </c>
      <c r="Q722" s="220"/>
      <c r="R722" s="121"/>
      <c r="S722" s="221" t="s">
        <v>303</v>
      </c>
      <c r="T722" s="221"/>
      <c r="U722" s="3"/>
      <c r="V722" s="3"/>
      <c r="W722" s="3"/>
      <c r="X722" s="3"/>
      <c r="Y722" s="3"/>
      <c r="Z722" s="3"/>
      <c r="AA722" s="3"/>
    </row>
    <row r="723" spans="2:27" s="48" customFormat="1" x14ac:dyDescent="0.25">
      <c r="B723" s="223"/>
      <c r="C723" s="224"/>
      <c r="D723" s="224"/>
      <c r="E723" s="224"/>
      <c r="F723" s="224"/>
      <c r="G723" s="224"/>
      <c r="H723" s="224"/>
      <c r="I723" s="224"/>
      <c r="J723" s="224"/>
      <c r="K723" s="224"/>
      <c r="L723" s="224"/>
      <c r="M723" s="224"/>
      <c r="N723" s="225"/>
      <c r="O723" s="225">
        <f>RATE(O$348-$N$348, ,-$N721,O721)</f>
        <v>0.39268619006100941</v>
      </c>
      <c r="P723" s="224">
        <f>RATE(P$348-$N$348, ,-$N721,P721)</f>
        <v>8.2322463471103349E-2</v>
      </c>
      <c r="Q723" s="224"/>
      <c r="S723" s="226" t="s">
        <v>305</v>
      </c>
      <c r="T723" s="226"/>
      <c r="U723" s="3"/>
      <c r="V723" s="232"/>
      <c r="W723" s="232"/>
      <c r="X723" s="232"/>
      <c r="Y723" s="232"/>
      <c r="Z723" s="3"/>
      <c r="AA723" s="3"/>
    </row>
    <row r="724" spans="2:27" ht="15.05" x14ac:dyDescent="0.3">
      <c r="V724" s="232"/>
      <c r="W724" s="239"/>
      <c r="X724" s="232"/>
      <c r="Y724" s="232"/>
    </row>
    <row r="725" spans="2:27" ht="19" customHeight="1" x14ac:dyDescent="0.25">
      <c r="V725" s="232"/>
      <c r="W725" s="240"/>
      <c r="X725" s="232"/>
      <c r="Y725" s="232"/>
    </row>
    <row r="726" spans="2:27" ht="19" customHeight="1" x14ac:dyDescent="0.3">
      <c r="V726" s="232"/>
      <c r="W726" s="241"/>
      <c r="X726" s="232"/>
      <c r="Y726" s="232"/>
    </row>
    <row r="727" spans="2:27" ht="19" customHeight="1" x14ac:dyDescent="0.25"/>
    <row r="728" spans="2:27" ht="19" customHeight="1" x14ac:dyDescent="0.25"/>
  </sheetData>
  <mergeCells count="58">
    <mergeCell ref="B641:P641"/>
    <mergeCell ref="B646:P646"/>
    <mergeCell ref="B662:N662"/>
    <mergeCell ref="B671:N671"/>
    <mergeCell ref="B620:P620"/>
    <mergeCell ref="B625:P625"/>
    <mergeCell ref="B630:P630"/>
    <mergeCell ref="B631:P631"/>
    <mergeCell ref="B635:P635"/>
    <mergeCell ref="B638:P638"/>
    <mergeCell ref="B615:P615"/>
    <mergeCell ref="B546:P546"/>
    <mergeCell ref="B554:P554"/>
    <mergeCell ref="B562:P562"/>
    <mergeCell ref="B569:P569"/>
    <mergeCell ref="B576:P576"/>
    <mergeCell ref="B583:P583"/>
    <mergeCell ref="B591:P591"/>
    <mergeCell ref="B592:P592"/>
    <mergeCell ref="B598:P598"/>
    <mergeCell ref="B604:P604"/>
    <mergeCell ref="B610:N610"/>
    <mergeCell ref="B539:P539"/>
    <mergeCell ref="B473:P473"/>
    <mergeCell ref="B479:P479"/>
    <mergeCell ref="B485:P485"/>
    <mergeCell ref="B491:P491"/>
    <mergeCell ref="B497:P497"/>
    <mergeCell ref="B498:P498"/>
    <mergeCell ref="B506:P506"/>
    <mergeCell ref="B514:P514"/>
    <mergeCell ref="B515:P515"/>
    <mergeCell ref="B523:P523"/>
    <mergeCell ref="B531:P531"/>
    <mergeCell ref="B467:P467"/>
    <mergeCell ref="B410:Q410"/>
    <mergeCell ref="B416:Q416"/>
    <mergeCell ref="B422:Q422"/>
    <mergeCell ref="B428:P428"/>
    <mergeCell ref="B434:Q434"/>
    <mergeCell ref="B440:Q440"/>
    <mergeCell ref="B446:P446"/>
    <mergeCell ref="B447:Q447"/>
    <mergeCell ref="B453:P453"/>
    <mergeCell ref="B459:P459"/>
    <mergeCell ref="B460:P460"/>
    <mergeCell ref="B404:P404"/>
    <mergeCell ref="B349:P349"/>
    <mergeCell ref="B350:Q350"/>
    <mergeCell ref="B356:Q356"/>
    <mergeCell ref="B362:Q362"/>
    <mergeCell ref="B368:Q368"/>
    <mergeCell ref="B374:Q374"/>
    <mergeCell ref="B380:Q380"/>
    <mergeCell ref="B386:Q386"/>
    <mergeCell ref="B392:Q392"/>
    <mergeCell ref="B398:Q398"/>
    <mergeCell ref="B403:Q403"/>
  </mergeCells>
  <conditionalFormatting sqref="R536:R537 U646:V663 X650 X646:AA649 X651:AA653 W649 Z650:AA650 W652:X652 Y654:AA654 X655:AA660 W657:X657 W662:AA663 W659">
    <cfRule type="cellIs" dxfId="1265" priority="562" operator="lessThan">
      <formula>0</formula>
    </cfRule>
  </conditionalFormatting>
  <conditionalFormatting sqref="B399:O399">
    <cfRule type="cellIs" dxfId="1264" priority="846" operator="lessThan">
      <formula>0</formula>
    </cfRule>
    <cfRule type="cellIs" dxfId="1263" priority="847" operator="lessThan">
      <formula>0</formula>
    </cfRule>
    <cfRule type="cellIs" dxfId="1262" priority="848" operator="lessThan">
      <formula>0</formula>
    </cfRule>
    <cfRule type="cellIs" dxfId="1261" priority="849" operator="lessThan">
      <formula>0</formula>
    </cfRule>
    <cfRule type="cellIs" dxfId="1260" priority="850" operator="lessThan">
      <formula>0</formula>
    </cfRule>
    <cfRule type="cellIs" dxfId="1259" priority="851" operator="lessThan">
      <formula>0</formula>
    </cfRule>
    <cfRule type="cellIs" dxfId="1258" priority="852" operator="lessThan">
      <formula>0</formula>
    </cfRule>
    <cfRule type="cellIs" dxfId="1257" priority="853" operator="lessThan">
      <formula>0</formula>
    </cfRule>
  </conditionalFormatting>
  <conditionalFormatting sqref="B662">
    <cfRule type="cellIs" dxfId="1256" priority="964" operator="lessThan">
      <formula>0</formula>
    </cfRule>
  </conditionalFormatting>
  <conditionalFormatting sqref="D584:O587 D570:O573 D555:O558 D547:O550">
    <cfRule type="expression" dxfId="1255" priority="529">
      <formula>D547/C547&gt;1</formula>
    </cfRule>
    <cfRule type="expression" dxfId="1254" priority="530">
      <formula>D547/C547&lt;1</formula>
    </cfRule>
    <cfRule type="cellIs" dxfId="1253" priority="531" operator="lessThan">
      <formula>0</formula>
    </cfRule>
  </conditionalFormatting>
  <conditionalFormatting sqref="R398:T398 S399:T401">
    <cfRule type="cellIs" dxfId="1252" priority="1163" operator="lessThan">
      <formula>0</formula>
    </cfRule>
  </conditionalFormatting>
  <conditionalFormatting sqref="R499:R502">
    <cfRule type="cellIs" dxfId="1251" priority="1023" operator="lessThan">
      <formula>0</formula>
    </cfRule>
  </conditionalFormatting>
  <conditionalFormatting sqref="B387:O387">
    <cfRule type="cellIs" dxfId="1250" priority="864" operator="lessThan">
      <formula>0</formula>
    </cfRule>
    <cfRule type="cellIs" dxfId="1249" priority="865" operator="lessThan">
      <formula>0</formula>
    </cfRule>
    <cfRule type="cellIs" dxfId="1248" priority="866" operator="lessThan">
      <formula>0</formula>
    </cfRule>
    <cfRule type="cellIs" dxfId="1247" priority="867" operator="lessThan">
      <formula>0</formula>
    </cfRule>
    <cfRule type="cellIs" dxfId="1246" priority="868" operator="lessThan">
      <formula>0</formula>
    </cfRule>
    <cfRule type="cellIs" dxfId="1245" priority="869" operator="lessThan">
      <formula>0</formula>
    </cfRule>
    <cfRule type="cellIs" dxfId="1244" priority="870" operator="lessThan">
      <formula>0</formula>
    </cfRule>
    <cfRule type="cellIs" dxfId="1243" priority="871" operator="lessThan">
      <formula>0</formula>
    </cfRule>
  </conditionalFormatting>
  <conditionalFormatting sqref="P575:Q575">
    <cfRule type="expression" dxfId="1242" priority="158">
      <formula>P575/N575&gt;1</formula>
    </cfRule>
    <cfRule type="expression" dxfId="1241" priority="159">
      <formula>P575/N575&lt;1</formula>
    </cfRule>
    <cfRule type="cellIs" dxfId="1240" priority="160" operator="lessThan">
      <formula>0</formula>
    </cfRule>
  </conditionalFormatting>
  <conditionalFormatting sqref="I706:O706 R704:T707">
    <cfRule type="cellIs" dxfId="1239" priority="430" operator="lessThan">
      <formula>0</formula>
    </cfRule>
  </conditionalFormatting>
  <conditionalFormatting sqref="G560">
    <cfRule type="expression" dxfId="1238" priority="617">
      <formula>G560/F560&gt;1</formula>
    </cfRule>
    <cfRule type="expression" dxfId="1237" priority="618">
      <formula>G560/F560&lt;1</formula>
    </cfRule>
    <cfRule type="cellIs" dxfId="1236" priority="619" operator="lessThan">
      <formula>0</formula>
    </cfRule>
  </conditionalFormatting>
  <conditionalFormatting sqref="B441:O441">
    <cfRule type="cellIs" dxfId="1235" priority="723" operator="lessThan">
      <formula>0</formula>
    </cfRule>
    <cfRule type="cellIs" dxfId="1234" priority="724" operator="lessThan">
      <formula>0</formula>
    </cfRule>
    <cfRule type="cellIs" dxfId="1233" priority="725" operator="lessThan">
      <formula>0</formula>
    </cfRule>
    <cfRule type="cellIs" dxfId="1232" priority="726" operator="lessThan">
      <formula>0</formula>
    </cfRule>
    <cfRule type="cellIs" dxfId="1231" priority="727" operator="lessThan">
      <formula>0</formula>
    </cfRule>
    <cfRule type="cellIs" dxfId="1230" priority="728" operator="lessThan">
      <formula>0</formula>
    </cfRule>
    <cfRule type="cellIs" dxfId="1229" priority="729" operator="lessThan">
      <formula>0</formula>
    </cfRule>
    <cfRule type="cellIs" dxfId="1228" priority="730" operator="lessThan">
      <formula>0</formula>
    </cfRule>
  </conditionalFormatting>
  <conditionalFormatting sqref="B465">
    <cfRule type="expression" dxfId="1227" priority="510">
      <formula>B465/#REF!&gt;1</formula>
    </cfRule>
    <cfRule type="expression" dxfId="1226" priority="511">
      <formula>B465/#REF!&lt;1</formula>
    </cfRule>
    <cfRule type="cellIs" dxfId="1225" priority="512" operator="lessThan">
      <formula>0</formula>
    </cfRule>
  </conditionalFormatting>
  <conditionalFormatting sqref="B368">
    <cfRule type="cellIs" dxfId="1224" priority="1205" operator="lessThan">
      <formula>0</formula>
    </cfRule>
  </conditionalFormatting>
  <conditionalFormatting sqref="B448:O448">
    <cfRule type="cellIs" dxfId="1223" priority="707" operator="lessThan">
      <formula>0</formula>
    </cfRule>
    <cfRule type="cellIs" dxfId="1222" priority="708" operator="lessThan">
      <formula>0</formula>
    </cfRule>
    <cfRule type="cellIs" dxfId="1221" priority="709" operator="lessThan">
      <formula>0</formula>
    </cfRule>
    <cfRule type="cellIs" dxfId="1220" priority="710" operator="lessThan">
      <formula>0</formula>
    </cfRule>
    <cfRule type="cellIs" dxfId="1219" priority="711" operator="lessThan">
      <formula>0</formula>
    </cfRule>
    <cfRule type="cellIs" dxfId="1218" priority="712" operator="lessThan">
      <formula>0</formula>
    </cfRule>
    <cfRule type="cellIs" dxfId="1217" priority="713" operator="lessThan">
      <formula>0</formula>
    </cfRule>
    <cfRule type="cellIs" dxfId="1216" priority="714" operator="lessThan">
      <formula>0</formula>
    </cfRule>
  </conditionalFormatting>
  <conditionalFormatting sqref="B589:O589">
    <cfRule type="expression" dxfId="1215" priority="471">
      <formula>B589/A589&gt;1</formula>
    </cfRule>
    <cfRule type="expression" dxfId="1214" priority="472">
      <formula>B589/A589&lt;1</formula>
    </cfRule>
    <cfRule type="cellIs" dxfId="1213" priority="473" operator="lessThan">
      <formula>0</formula>
    </cfRule>
  </conditionalFormatting>
  <conditionalFormatting sqref="P553:Q553">
    <cfRule type="cellIs" dxfId="1212" priority="112" operator="lessThan">
      <formula>0</formula>
    </cfRule>
  </conditionalFormatting>
  <conditionalFormatting sqref="P686">
    <cfRule type="cellIs" dxfId="1211" priority="132" operator="lessThan">
      <formula>0</formula>
    </cfRule>
  </conditionalFormatting>
  <conditionalFormatting sqref="S366:T366">
    <cfRule type="cellIs" dxfId="1210" priority="1211" operator="lessThan">
      <formula>0</formula>
    </cfRule>
    <cfRule type="cellIs" dxfId="1209" priority="1212" operator="lessThan">
      <formula>0</formula>
    </cfRule>
  </conditionalFormatting>
  <conditionalFormatting sqref="P417:Q417">
    <cfRule type="cellIs" dxfId="1208" priority="277" operator="lessThan">
      <formula>0</formula>
    </cfRule>
    <cfRule type="cellIs" dxfId="1207" priority="278" operator="lessThan">
      <formula>0</formula>
    </cfRule>
    <cfRule type="cellIs" dxfId="1206" priority="279" operator="lessThan">
      <formula>0</formula>
    </cfRule>
    <cfRule type="cellIs" dxfId="1205" priority="280" operator="lessThan">
      <formula>0</formula>
    </cfRule>
    <cfRule type="cellIs" dxfId="1204" priority="281" operator="lessThan">
      <formula>0</formula>
    </cfRule>
    <cfRule type="cellIs" dxfId="1203" priority="282" operator="lessThan">
      <formula>0</formula>
    </cfRule>
    <cfRule type="cellIs" dxfId="1202" priority="283" operator="lessThan">
      <formula>0</formula>
    </cfRule>
    <cfRule type="cellIs" dxfId="1201" priority="284" operator="lessThan">
      <formula>0</formula>
    </cfRule>
  </conditionalFormatting>
  <conditionalFormatting sqref="B696:O699">
    <cfRule type="cellIs" dxfId="1200" priority="435" operator="lessThan">
      <formula>0</formula>
    </cfRule>
  </conditionalFormatting>
  <conditionalFormatting sqref="S567:T567">
    <cfRule type="cellIs" dxfId="1199" priority="1255" operator="lessThan">
      <formula>0</formula>
    </cfRule>
    <cfRule type="cellIs" dxfId="1198" priority="1256" operator="lessThan">
      <formula>0</formula>
    </cfRule>
  </conditionalFormatting>
  <conditionalFormatting sqref="S538:T538">
    <cfRule type="cellIs" dxfId="1197" priority="409" operator="lessThan">
      <formula>0</formula>
    </cfRule>
  </conditionalFormatting>
  <conditionalFormatting sqref="B601:B602">
    <cfRule type="cellIs" dxfId="1196" priority="894" operator="lessThan">
      <formula>0</formula>
    </cfRule>
  </conditionalFormatting>
  <conditionalFormatting sqref="B492:O496">
    <cfRule type="expression" dxfId="1195" priority="97">
      <formula>B492/A492&gt;1</formula>
    </cfRule>
    <cfRule type="expression" dxfId="1194" priority="98">
      <formula>B492/A492&lt;1</formula>
    </cfRule>
    <cfRule type="cellIs" dxfId="1193" priority="99" operator="lessThan">
      <formula>0</formula>
    </cfRule>
  </conditionalFormatting>
  <conditionalFormatting sqref="P611:Q614">
    <cfRule type="cellIs" dxfId="1192" priority="357" operator="lessThan">
      <formula>0</formula>
    </cfRule>
    <cfRule type="cellIs" dxfId="1191" priority="358" operator="lessThan">
      <formula>0</formula>
    </cfRule>
  </conditionalFormatting>
  <conditionalFormatting sqref="P521:Q521">
    <cfRule type="cellIs" dxfId="1190" priority="178" operator="lessThan">
      <formula>0</formula>
    </cfRule>
  </conditionalFormatting>
  <conditionalFormatting sqref="S360:T360">
    <cfRule type="cellIs" dxfId="1189" priority="1219" operator="lessThan">
      <formula>0</formula>
    </cfRule>
    <cfRule type="cellIs" dxfId="1188" priority="1220" operator="lessThan">
      <formula>0</formula>
    </cfRule>
  </conditionalFormatting>
  <conditionalFormatting sqref="P390:Q390">
    <cfRule type="cellIs" dxfId="1187" priority="340" operator="lessThan">
      <formula>0</formula>
    </cfRule>
  </conditionalFormatting>
  <conditionalFormatting sqref="I552:O552">
    <cfRule type="expression" dxfId="1186" priority="480">
      <formula>I552/H552&gt;1</formula>
    </cfRule>
    <cfRule type="expression" dxfId="1185" priority="481">
      <formula>I552/H552&lt;1</formula>
    </cfRule>
    <cfRule type="cellIs" dxfId="1184" priority="482" operator="lessThan">
      <formula>0</formula>
    </cfRule>
  </conditionalFormatting>
  <conditionalFormatting sqref="P552:Q552 P560:Q560 P575:Q575 P589:Q589">
    <cfRule type="expression" dxfId="1183" priority="205">
      <formula>P552/#REF!&gt;1</formula>
    </cfRule>
    <cfRule type="expression" dxfId="1182" priority="206">
      <formula>P552/#REF!&lt;1</formula>
    </cfRule>
  </conditionalFormatting>
  <conditionalFormatting sqref="S402:T402">
    <cfRule type="cellIs" dxfId="1181" priority="1159" operator="lessThan">
      <formula>0</formula>
    </cfRule>
    <cfRule type="cellIs" dxfId="1180" priority="1160" operator="lessThan">
      <formula>0</formula>
    </cfRule>
  </conditionalFormatting>
  <conditionalFormatting sqref="C353:I354">
    <cfRule type="cellIs" dxfId="1179" priority="1039" operator="lessThan">
      <formula>0</formula>
    </cfRule>
  </conditionalFormatting>
  <conditionalFormatting sqref="S551:T551">
    <cfRule type="cellIs" dxfId="1178" priority="1012" operator="lessThan">
      <formula>0</formula>
    </cfRule>
    <cfRule type="cellIs" dxfId="1177" priority="1013" operator="lessThan">
      <formula>0</formula>
    </cfRule>
  </conditionalFormatting>
  <conditionalFormatting sqref="I674:O674 R672:T675">
    <cfRule type="cellIs" dxfId="1176" priority="962" operator="lessThan">
      <formula>0</formula>
    </cfRule>
  </conditionalFormatting>
  <conditionalFormatting sqref="N608:O608">
    <cfRule type="expression" dxfId="1175" priority="446">
      <formula>N608/M608&gt;1</formula>
    </cfRule>
    <cfRule type="expression" dxfId="1174" priority="447">
      <formula>N608/M608&lt;1</formula>
    </cfRule>
    <cfRule type="cellIs" dxfId="1173" priority="448" operator="lessThan">
      <formula>0</formula>
    </cfRule>
    <cfRule type="cellIs" dxfId="1172" priority="449" operator="lessThan">
      <formula>0</formula>
    </cfRule>
    <cfRule type="cellIs" dxfId="1171" priority="450" operator="lessThan">
      <formula>0</formula>
    </cfRule>
  </conditionalFormatting>
  <conditionalFormatting sqref="C597:O597">
    <cfRule type="expression" dxfId="1170" priority="461">
      <formula>C597/B597&gt;1</formula>
    </cfRule>
    <cfRule type="expression" dxfId="1169" priority="462">
      <formula>C597/B597&lt;1</formula>
    </cfRule>
    <cfRule type="cellIs" dxfId="1168" priority="463" operator="lessThan">
      <formula>0</formula>
    </cfRule>
  </conditionalFormatting>
  <conditionalFormatting sqref="S570:T573 S575:T575">
    <cfRule type="cellIs" dxfId="1167" priority="1008" operator="lessThan">
      <formula>0</formula>
    </cfRule>
  </conditionalFormatting>
  <conditionalFormatting sqref="D552">
    <cfRule type="expression" dxfId="1166" priority="647">
      <formula>D552/C552&gt;1</formula>
    </cfRule>
    <cfRule type="expression" dxfId="1165" priority="648">
      <formula>D552/C552&lt;1</formula>
    </cfRule>
    <cfRule type="cellIs" dxfId="1164" priority="649" operator="lessThan">
      <formula>0</formula>
    </cfRule>
  </conditionalFormatting>
  <conditionalFormatting sqref="R532:R535">
    <cfRule type="cellIs" dxfId="1163" priority="1249" operator="lessThan">
      <formula>0</formula>
    </cfRule>
  </conditionalFormatting>
  <conditionalFormatting sqref="R465">
    <cfRule type="cellIs" dxfId="1162" priority="569" operator="lessThan">
      <formula>0</formula>
    </cfRule>
  </conditionalFormatting>
  <conditionalFormatting sqref="B393:O393">
    <cfRule type="cellIs" dxfId="1161" priority="855" operator="lessThan">
      <formula>0</formula>
    </cfRule>
    <cfRule type="cellIs" dxfId="1160" priority="856" operator="lessThan">
      <formula>0</formula>
    </cfRule>
    <cfRule type="cellIs" dxfId="1159" priority="857" operator="lessThan">
      <formula>0</formula>
    </cfRule>
    <cfRule type="cellIs" dxfId="1158" priority="858" operator="lessThan">
      <formula>0</formula>
    </cfRule>
    <cfRule type="cellIs" dxfId="1157" priority="859" operator="lessThan">
      <formula>0</formula>
    </cfRule>
    <cfRule type="cellIs" dxfId="1156" priority="860" operator="lessThan">
      <formula>0</formula>
    </cfRule>
    <cfRule type="cellIs" dxfId="1155" priority="861" operator="lessThan">
      <formula>0</formula>
    </cfRule>
    <cfRule type="cellIs" dxfId="1154" priority="862" operator="lessThan">
      <formula>0</formula>
    </cfRule>
  </conditionalFormatting>
  <conditionalFormatting sqref="C651">
    <cfRule type="expression" dxfId="1153" priority="522">
      <formula>C651/B651&gt;1</formula>
    </cfRule>
    <cfRule type="expression" dxfId="1152" priority="523">
      <formula>C651/B651&lt;1</formula>
    </cfRule>
    <cfRule type="cellIs" dxfId="1151" priority="524" operator="lessThan">
      <formula>0</formula>
    </cfRule>
  </conditionalFormatting>
  <conditionalFormatting sqref="I686:O686 R684:T687">
    <cfRule type="cellIs" dxfId="1150" priority="440" operator="lessThan">
      <formula>0</formula>
    </cfRule>
  </conditionalFormatting>
  <conditionalFormatting sqref="D651:O651 B654:O654 B632:O634 B648:O649">
    <cfRule type="expression" dxfId="1149" priority="519">
      <formula>B632/A632&gt;1</formula>
    </cfRule>
    <cfRule type="expression" dxfId="1148" priority="520">
      <formula>B632/A632&lt;1</formula>
    </cfRule>
    <cfRule type="cellIs" dxfId="1147" priority="521" operator="lessThan">
      <formula>0</formula>
    </cfRule>
  </conditionalFormatting>
  <conditionalFormatting sqref="S414:T414">
    <cfRule type="cellIs" dxfId="1146" priority="1137" operator="lessThan">
      <formula>0</formula>
    </cfRule>
    <cfRule type="cellIs" dxfId="1145" priority="1138" operator="lessThan">
      <formula>0</formula>
    </cfRule>
  </conditionalFormatting>
  <conditionalFormatting sqref="B348:N348">
    <cfRule type="cellIs" dxfId="1144" priority="1269" operator="lessThan">
      <formula>0</formula>
    </cfRule>
    <cfRule type="cellIs" dxfId="1143" priority="1270" operator="lessThan">
      <formula>0</formula>
    </cfRule>
  </conditionalFormatting>
  <conditionalFormatting sqref="P616:Q619">
    <cfRule type="cellIs" dxfId="1142" priority="365" operator="lessThan">
      <formula>0</formula>
    </cfRule>
    <cfRule type="cellIs" dxfId="1141" priority="366" operator="lessThan">
      <formula>0</formula>
    </cfRule>
  </conditionalFormatting>
  <conditionalFormatting sqref="P492:Q496">
    <cfRule type="expression" dxfId="1140" priority="94">
      <formula>P492/N492&gt;1</formula>
    </cfRule>
    <cfRule type="expression" dxfId="1139" priority="95">
      <formula>P492/N492&lt;1</formula>
    </cfRule>
    <cfRule type="cellIs" dxfId="1138" priority="96" operator="lessThan">
      <formula>0</formula>
    </cfRule>
  </conditionalFormatting>
  <conditionalFormatting sqref="P387:Q387">
    <cfRule type="cellIs" dxfId="1137" priority="341" operator="lessThan">
      <formula>0</formula>
    </cfRule>
    <cfRule type="cellIs" dxfId="1136" priority="342" operator="lessThan">
      <formula>0</formula>
    </cfRule>
    <cfRule type="cellIs" dxfId="1135" priority="343" operator="lessThan">
      <formula>0</formula>
    </cfRule>
    <cfRule type="cellIs" dxfId="1134" priority="344" operator="lessThan">
      <formula>0</formula>
    </cfRule>
    <cfRule type="cellIs" dxfId="1133" priority="345" operator="lessThan">
      <formula>0</formula>
    </cfRule>
    <cfRule type="cellIs" dxfId="1132" priority="346" operator="lessThan">
      <formula>0</formula>
    </cfRule>
    <cfRule type="cellIs" dxfId="1131" priority="347" operator="lessThan">
      <formula>0</formula>
    </cfRule>
    <cfRule type="cellIs" dxfId="1130" priority="348" operator="lessThan">
      <formula>0</formula>
    </cfRule>
  </conditionalFormatting>
  <conditionalFormatting sqref="P589:Q589">
    <cfRule type="expression" dxfId="1129" priority="155">
      <formula>P589/N589&gt;1</formula>
    </cfRule>
    <cfRule type="expression" dxfId="1128" priority="156">
      <formula>P589/N589&lt;1</formula>
    </cfRule>
    <cfRule type="cellIs" dxfId="1127" priority="157" operator="lessThan">
      <formula>0</formula>
    </cfRule>
  </conditionalFormatting>
  <conditionalFormatting sqref="B615">
    <cfRule type="cellIs" dxfId="1126" priority="1065" operator="lessThan">
      <formula>0</formula>
    </cfRule>
  </conditionalFormatting>
  <conditionalFormatting sqref="B411:O411">
    <cfRule type="cellIs" dxfId="1125" priority="801" operator="lessThan">
      <formula>0</formula>
    </cfRule>
    <cfRule type="cellIs" dxfId="1124" priority="802" operator="lessThan">
      <formula>0</formula>
    </cfRule>
    <cfRule type="cellIs" dxfId="1123" priority="803" operator="lessThan">
      <formula>0</formula>
    </cfRule>
    <cfRule type="cellIs" dxfId="1122" priority="804" operator="lessThan">
      <formula>0</formula>
    </cfRule>
    <cfRule type="cellIs" dxfId="1121" priority="805" operator="lessThan">
      <formula>0</formula>
    </cfRule>
    <cfRule type="cellIs" dxfId="1120" priority="806" operator="lessThan">
      <formula>0</formula>
    </cfRule>
    <cfRule type="cellIs" dxfId="1119" priority="807" operator="lessThan">
      <formula>0</formula>
    </cfRule>
    <cfRule type="cellIs" dxfId="1118" priority="808" operator="lessThan">
      <formula>0</formula>
    </cfRule>
  </conditionalFormatting>
  <conditionalFormatting sqref="B529 B521">
    <cfRule type="expression" dxfId="1117" priority="498">
      <formula>B521/#REF!&gt;1</formula>
    </cfRule>
    <cfRule type="expression" dxfId="1116" priority="499">
      <formula>B521/#REF!&lt;1</formula>
    </cfRule>
    <cfRule type="cellIs" dxfId="1115" priority="500" operator="lessThan">
      <formula>0</formula>
    </cfRule>
  </conditionalFormatting>
  <conditionalFormatting sqref="P399:Q399">
    <cfRule type="cellIs" dxfId="1114" priority="323" operator="lessThan">
      <formula>0</formula>
    </cfRule>
    <cfRule type="cellIs" dxfId="1113" priority="324" operator="lessThan">
      <formula>0</formula>
    </cfRule>
    <cfRule type="cellIs" dxfId="1112" priority="325" operator="lessThan">
      <formula>0</formula>
    </cfRule>
    <cfRule type="cellIs" dxfId="1111" priority="326" operator="lessThan">
      <formula>0</formula>
    </cfRule>
    <cfRule type="cellIs" dxfId="1110" priority="327" operator="lessThan">
      <formula>0</formula>
    </cfRule>
    <cfRule type="cellIs" dxfId="1109" priority="328" operator="lessThan">
      <formula>0</formula>
    </cfRule>
    <cfRule type="cellIs" dxfId="1108" priority="329" operator="lessThan">
      <formula>0</formula>
    </cfRule>
    <cfRule type="cellIs" dxfId="1107" priority="330" operator="lessThan">
      <formula>0</formula>
    </cfRule>
  </conditionalFormatting>
  <conditionalFormatting sqref="N438:O438">
    <cfRule type="cellIs" dxfId="1106" priority="738" operator="lessThan">
      <formula>0</formula>
    </cfRule>
  </conditionalFormatting>
  <conditionalFormatting sqref="B604">
    <cfRule type="cellIs" dxfId="1105" priority="990" operator="lessThan">
      <formula>0</formula>
    </cfRule>
  </conditionalFormatting>
  <conditionalFormatting sqref="S503:T503">
    <cfRule type="cellIs" dxfId="1104" priority="1266" operator="lessThan">
      <formula>0</formula>
    </cfRule>
    <cfRule type="cellIs" dxfId="1103" priority="1267" operator="lessThan">
      <formula>0</formula>
    </cfRule>
  </conditionalFormatting>
  <conditionalFormatting sqref="C521">
    <cfRule type="cellIs" dxfId="1102" priority="497" operator="lessThan">
      <formula>0</formula>
    </cfRule>
  </conditionalFormatting>
  <conditionalFormatting sqref="I560:O560">
    <cfRule type="expression" dxfId="1101" priority="477">
      <formula>I560/H560&gt;1</formula>
    </cfRule>
    <cfRule type="expression" dxfId="1100" priority="478">
      <formula>I560/H560&lt;1</formula>
    </cfRule>
    <cfRule type="cellIs" dxfId="1099" priority="479" operator="lessThan">
      <formula>0</formula>
    </cfRule>
  </conditionalFormatting>
  <conditionalFormatting sqref="R417:R419">
    <cfRule type="cellIs" dxfId="1098" priority="951" operator="lessThan">
      <formula>0</formula>
    </cfRule>
  </conditionalFormatting>
  <conditionalFormatting sqref="S536:T536">
    <cfRule type="cellIs" dxfId="1097" priority="1257" operator="lessThan">
      <formula>0</formula>
    </cfRule>
    <cfRule type="cellIs" dxfId="1096" priority="1258" operator="lessThan">
      <formula>0</formula>
    </cfRule>
  </conditionalFormatting>
  <conditionalFormatting sqref="D511:O511">
    <cfRule type="expression" dxfId="1095" priority="504">
      <formula>D511/C511&gt;1</formula>
    </cfRule>
    <cfRule type="expression" dxfId="1094" priority="505">
      <formula>D511/C511&lt;1</formula>
    </cfRule>
    <cfRule type="cellIs" dxfId="1093" priority="506" operator="lessThan">
      <formula>0</formula>
    </cfRule>
  </conditionalFormatting>
  <conditionalFormatting sqref="P698">
    <cfRule type="cellIs" dxfId="1092" priority="127" operator="lessThan">
      <formula>0</formula>
    </cfRule>
  </conditionalFormatting>
  <conditionalFormatting sqref="B641">
    <cfRule type="cellIs" dxfId="1091" priority="961" operator="lessThan">
      <formula>0</formula>
    </cfRule>
  </conditionalFormatting>
  <conditionalFormatting sqref="B552">
    <cfRule type="expression" dxfId="1090" priority="653">
      <formula>B552/#REF!&gt;1</formula>
    </cfRule>
    <cfRule type="expression" dxfId="1089" priority="654">
      <formula>B552/#REF!&lt;1</formula>
    </cfRule>
    <cfRule type="cellIs" dxfId="1088" priority="655" operator="lessThan">
      <formula>0</formula>
    </cfRule>
  </conditionalFormatting>
  <conditionalFormatting sqref="R583">
    <cfRule type="cellIs" dxfId="1087" priority="1271" operator="lessThan">
      <formula>0</formula>
    </cfRule>
  </conditionalFormatting>
  <conditionalFormatting sqref="B454:O454">
    <cfRule type="cellIs" dxfId="1086" priority="691" operator="lessThan">
      <formula>0</formula>
    </cfRule>
    <cfRule type="cellIs" dxfId="1085" priority="692" operator="lessThan">
      <formula>0</formula>
    </cfRule>
    <cfRule type="cellIs" dxfId="1084" priority="693" operator="lessThan">
      <formula>0</formula>
    </cfRule>
    <cfRule type="cellIs" dxfId="1083" priority="694" operator="lessThan">
      <formula>0</formula>
    </cfRule>
    <cfRule type="cellIs" dxfId="1082" priority="695" operator="lessThan">
      <formula>0</formula>
    </cfRule>
    <cfRule type="cellIs" dxfId="1081" priority="696" operator="lessThan">
      <formula>0</formula>
    </cfRule>
    <cfRule type="cellIs" dxfId="1080" priority="697" operator="lessThan">
      <formula>0</formula>
    </cfRule>
    <cfRule type="cellIs" dxfId="1079" priority="698" operator="lessThan">
      <formula>0</formula>
    </cfRule>
  </conditionalFormatting>
  <conditionalFormatting sqref="P423:Q423">
    <cfRule type="cellIs" dxfId="1078" priority="266" operator="lessThan">
      <formula>0</formula>
    </cfRule>
    <cfRule type="cellIs" dxfId="1077" priority="267" operator="lessThan">
      <formula>0</formula>
    </cfRule>
    <cfRule type="cellIs" dxfId="1076" priority="268" operator="lessThan">
      <formula>0</formula>
    </cfRule>
    <cfRule type="cellIs" dxfId="1075" priority="269" operator="lessThan">
      <formula>0</formula>
    </cfRule>
    <cfRule type="cellIs" dxfId="1074" priority="270" operator="lessThan">
      <formula>0</formula>
    </cfRule>
    <cfRule type="cellIs" dxfId="1073" priority="271" operator="lessThan">
      <formula>0</formula>
    </cfRule>
    <cfRule type="cellIs" dxfId="1072" priority="272" operator="lessThan">
      <formula>0</formula>
    </cfRule>
    <cfRule type="cellIs" dxfId="1071" priority="273" operator="lessThan">
      <formula>0</formula>
    </cfRule>
  </conditionalFormatting>
  <conditionalFormatting sqref="P582:Q582">
    <cfRule type="expression" dxfId="1070" priority="152">
      <formula>P582/N582&gt;1</formula>
    </cfRule>
    <cfRule type="expression" dxfId="1069" priority="153">
      <formula>P582/N582&lt;1</formula>
    </cfRule>
    <cfRule type="cellIs" dxfId="1068" priority="154" operator="lessThan">
      <formula>0</formula>
    </cfRule>
  </conditionalFormatting>
  <conditionalFormatting sqref="S528:T528">
    <cfRule type="cellIs" dxfId="1067" priority="1259" operator="lessThan">
      <formula>0</formula>
    </cfRule>
    <cfRule type="cellIs" dxfId="1066" priority="1260" operator="lessThan">
      <formula>0</formula>
    </cfRule>
  </conditionalFormatting>
  <conditionalFormatting sqref="R429:R431">
    <cfRule type="cellIs" dxfId="1065" priority="1133" operator="lessThan">
      <formula>0</formula>
    </cfRule>
  </conditionalFormatting>
  <conditionalFormatting sqref="P454:Q454">
    <cfRule type="cellIs" dxfId="1064" priority="213" operator="lessThan">
      <formula>0</formula>
    </cfRule>
    <cfRule type="cellIs" dxfId="1063" priority="214" operator="lessThan">
      <formula>0</formula>
    </cfRule>
    <cfRule type="cellIs" dxfId="1062" priority="215" operator="lessThan">
      <formula>0</formula>
    </cfRule>
    <cfRule type="cellIs" dxfId="1061" priority="216" operator="lessThan">
      <formula>0</formula>
    </cfRule>
    <cfRule type="cellIs" dxfId="1060" priority="217" operator="lessThan">
      <formula>0</formula>
    </cfRule>
    <cfRule type="cellIs" dxfId="1059" priority="218" operator="lessThan">
      <formula>0</formula>
    </cfRule>
    <cfRule type="cellIs" dxfId="1058" priority="219" operator="lessThan">
      <formula>0</formula>
    </cfRule>
    <cfRule type="cellIs" dxfId="1057" priority="220" operator="lessThan">
      <formula>0</formula>
    </cfRule>
  </conditionalFormatting>
  <conditionalFormatting sqref="C458:M458">
    <cfRule type="cellIs" dxfId="1056" priority="702" operator="lessThan">
      <formula>0</formula>
    </cfRule>
    <cfRule type="cellIs" dxfId="1055" priority="703" operator="lessThan">
      <formula>0</formula>
    </cfRule>
  </conditionalFormatting>
  <conditionalFormatting sqref="S593:T595">
    <cfRule type="cellIs" dxfId="1054" priority="1093" operator="lessThan">
      <formula>0</formula>
    </cfRule>
  </conditionalFormatting>
  <conditionalFormatting sqref="B461:B464 B552:O552 B560:O560 B575:O575 B589:O589">
    <cfRule type="expression" dxfId="1053" priority="680">
      <formula>B461/#REF!&gt;1</formula>
    </cfRule>
    <cfRule type="expression" dxfId="1052" priority="681">
      <formula>B461/#REF!&lt;1</formula>
    </cfRule>
  </conditionalFormatting>
  <conditionalFormatting sqref="B423:O423">
    <cfRule type="cellIs" dxfId="1051" priority="769" operator="lessThan">
      <formula>0</formula>
    </cfRule>
    <cfRule type="cellIs" dxfId="1050" priority="770" operator="lessThan">
      <formula>0</formula>
    </cfRule>
    <cfRule type="cellIs" dxfId="1049" priority="771" operator="lessThan">
      <formula>0</formula>
    </cfRule>
    <cfRule type="cellIs" dxfId="1048" priority="772" operator="lessThan">
      <formula>0</formula>
    </cfRule>
    <cfRule type="cellIs" dxfId="1047" priority="773" operator="lessThan">
      <formula>0</formula>
    </cfRule>
    <cfRule type="cellIs" dxfId="1046" priority="774" operator="lessThan">
      <formula>0</formula>
    </cfRule>
    <cfRule type="cellIs" dxfId="1045" priority="775" operator="lessThan">
      <formula>0</formula>
    </cfRule>
    <cfRule type="cellIs" dxfId="1044" priority="776" operator="lessThan">
      <formula>0</formula>
    </cfRule>
  </conditionalFormatting>
  <conditionalFormatting sqref="S492:T496">
    <cfRule type="cellIs" dxfId="1043" priority="396" operator="lessThan">
      <formula>0</formula>
    </cfRule>
  </conditionalFormatting>
  <conditionalFormatting sqref="P429:Q429">
    <cfRule type="cellIs" dxfId="1042" priority="255" operator="lessThan">
      <formula>0</formula>
    </cfRule>
    <cfRule type="cellIs" dxfId="1041" priority="256" operator="lessThan">
      <formula>0</formula>
    </cfRule>
    <cfRule type="cellIs" dxfId="1040" priority="257" operator="lessThan">
      <formula>0</formula>
    </cfRule>
    <cfRule type="cellIs" dxfId="1039" priority="258" operator="lessThan">
      <formula>0</formula>
    </cfRule>
    <cfRule type="cellIs" dxfId="1038" priority="259" operator="lessThan">
      <formula>0</formula>
    </cfRule>
    <cfRule type="cellIs" dxfId="1037" priority="260" operator="lessThan">
      <formula>0</formula>
    </cfRule>
    <cfRule type="cellIs" dxfId="1036" priority="261" operator="lessThan">
      <formula>0</formula>
    </cfRule>
    <cfRule type="cellIs" dxfId="1035" priority="262" operator="lessThan">
      <formula>0</formula>
    </cfRule>
  </conditionalFormatting>
  <conditionalFormatting sqref="R641">
    <cfRule type="cellIs" dxfId="1034" priority="959" operator="lessThan">
      <formula>0</formula>
    </cfRule>
    <cfRule type="cellIs" dxfId="1033" priority="960" operator="lessThan">
      <formula>0</formula>
    </cfRule>
  </conditionalFormatting>
  <conditionalFormatting sqref="P411:Q411">
    <cfRule type="cellIs" dxfId="1032" priority="288" operator="lessThan">
      <formula>0</formula>
    </cfRule>
    <cfRule type="cellIs" dxfId="1031" priority="289" operator="lessThan">
      <formula>0</formula>
    </cfRule>
    <cfRule type="cellIs" dxfId="1030" priority="290" operator="lessThan">
      <formula>0</formula>
    </cfRule>
    <cfRule type="cellIs" dxfId="1029" priority="291" operator="lessThan">
      <formula>0</formula>
    </cfRule>
    <cfRule type="cellIs" dxfId="1028" priority="292" operator="lessThan">
      <formula>0</formula>
    </cfRule>
    <cfRule type="cellIs" dxfId="1027" priority="293" operator="lessThan">
      <formula>0</formula>
    </cfRule>
    <cfRule type="cellIs" dxfId="1026" priority="294" operator="lessThan">
      <formula>0</formula>
    </cfRule>
    <cfRule type="cellIs" dxfId="1025" priority="295" operator="lessThan">
      <formula>0</formula>
    </cfRule>
  </conditionalFormatting>
  <conditionalFormatting sqref="R435:R437">
    <cfRule type="cellIs" dxfId="1024" priority="1118" operator="lessThan">
      <formula>0</formula>
    </cfRule>
  </conditionalFormatting>
  <conditionalFormatting sqref="B385">
    <cfRule type="cellIs" dxfId="1023" priority="918" operator="lessThan">
      <formula>0</formula>
    </cfRule>
  </conditionalFormatting>
  <conditionalFormatting sqref="C647:G647">
    <cfRule type="cellIs" dxfId="1022" priority="955" operator="lessThan">
      <formula>0</formula>
    </cfRule>
  </conditionalFormatting>
  <conditionalFormatting sqref="R468:R471">
    <cfRule type="cellIs" dxfId="1021" priority="1024" operator="lessThan">
      <formula>0</formula>
    </cfRule>
  </conditionalFormatting>
  <conditionalFormatting sqref="S530:T530">
    <cfRule type="cellIs" dxfId="1020" priority="412" operator="lessThan">
      <formula>0</formula>
    </cfRule>
  </conditionalFormatting>
  <conditionalFormatting sqref="B386">
    <cfRule type="cellIs" dxfId="1019" priority="1175" operator="lessThan">
      <formula>0</formula>
    </cfRule>
  </conditionalFormatting>
  <conditionalFormatting sqref="B569">
    <cfRule type="cellIs" dxfId="1018" priority="1003" operator="lessThan">
      <formula>0</formula>
    </cfRule>
  </conditionalFormatting>
  <conditionalFormatting sqref="B356">
    <cfRule type="cellIs" dxfId="1017" priority="89" operator="lessThan">
      <formula>0</formula>
    </cfRule>
    <cfRule type="cellIs" dxfId="1016" priority="90" operator="lessThan">
      <formula>0</formula>
    </cfRule>
  </conditionalFormatting>
  <conditionalFormatting sqref="S390:T390">
    <cfRule type="cellIs" dxfId="1015" priority="1172" operator="lessThan">
      <formula>0</formula>
    </cfRule>
    <cfRule type="cellIs" dxfId="1014" priority="1173" operator="lessThan">
      <formula>0</formula>
    </cfRule>
  </conditionalFormatting>
  <conditionalFormatting sqref="C409:M409">
    <cfRule type="cellIs" dxfId="1013" priority="828" operator="lessThan">
      <formula>0</formula>
    </cfRule>
    <cfRule type="cellIs" dxfId="1012" priority="829" operator="lessThan">
      <formula>0</formula>
    </cfRule>
  </conditionalFormatting>
  <conditionalFormatting sqref="R652">
    <cfRule type="cellIs" dxfId="1011" priority="547" operator="lessThan">
      <formula>0</formula>
    </cfRule>
  </conditionalFormatting>
  <conditionalFormatting sqref="B658:M658">
    <cfRule type="cellIs" dxfId="1010" priority="956" operator="lessThan">
      <formula>0</formula>
    </cfRule>
  </conditionalFormatting>
  <conditionalFormatting sqref="R356">
    <cfRule type="cellIs" dxfId="1009" priority="1223" operator="lessThan">
      <formula>0</formula>
    </cfRule>
  </conditionalFormatting>
  <conditionalFormatting sqref="S426:T426">
    <cfRule type="cellIs" dxfId="1008" priority="941" operator="lessThan">
      <formula>0</formula>
    </cfRule>
    <cfRule type="cellIs" dxfId="1007" priority="942" operator="lessThan">
      <formula>0</formula>
    </cfRule>
  </conditionalFormatting>
  <conditionalFormatting sqref="B512">
    <cfRule type="expression" dxfId="1006" priority="677">
      <formula>B512/#REF!&gt;1</formula>
    </cfRule>
    <cfRule type="expression" dxfId="1005" priority="678">
      <formula>B512/#REF!&lt;1</formula>
    </cfRule>
    <cfRule type="cellIs" dxfId="1004" priority="679" operator="lessThan">
      <formula>0</formula>
    </cfRule>
  </conditionalFormatting>
  <conditionalFormatting sqref="R380:T380 S381:T383">
    <cfRule type="cellIs" dxfId="1003" priority="1189" operator="lessThan">
      <formula>0</formula>
    </cfRule>
  </conditionalFormatting>
  <conditionalFormatting sqref="C582:O582">
    <cfRule type="expression" dxfId="1002" priority="465">
      <formula>C582/B582&gt;1</formula>
    </cfRule>
    <cfRule type="expression" dxfId="1001" priority="466">
      <formula>C582/B582&lt;1</formula>
    </cfRule>
    <cfRule type="cellIs" dxfId="1000" priority="467" operator="lessThan">
      <formula>0</formula>
    </cfRule>
  </conditionalFormatting>
  <conditionalFormatting sqref="P393:Q394">
    <cfRule type="cellIs" dxfId="999" priority="332" operator="lessThan">
      <formula>0</formula>
    </cfRule>
    <cfRule type="cellIs" dxfId="998" priority="333" operator="lessThan">
      <formula>0</formula>
    </cfRule>
    <cfRule type="cellIs" dxfId="997" priority="334" operator="lessThan">
      <formula>0</formula>
    </cfRule>
    <cfRule type="cellIs" dxfId="996" priority="335" operator="lessThan">
      <formula>0</formula>
    </cfRule>
    <cfRule type="cellIs" dxfId="995" priority="336" operator="lessThan">
      <formula>0</formula>
    </cfRule>
    <cfRule type="cellIs" dxfId="994" priority="337" operator="lessThan">
      <formula>0</formula>
    </cfRule>
    <cfRule type="cellIs" dxfId="993" priority="338" operator="lessThan">
      <formula>0</formula>
    </cfRule>
    <cfRule type="cellIs" dxfId="992" priority="339" operator="lessThan">
      <formula>0</formula>
    </cfRule>
  </conditionalFormatting>
  <conditionalFormatting sqref="B429:O429">
    <cfRule type="cellIs" dxfId="991" priority="753" operator="lessThan">
      <formula>0</formula>
    </cfRule>
    <cfRule type="cellIs" dxfId="990" priority="754" operator="lessThan">
      <formula>0</formula>
    </cfRule>
    <cfRule type="cellIs" dxfId="989" priority="755" operator="lessThan">
      <formula>0</formula>
    </cfRule>
    <cfRule type="cellIs" dxfId="988" priority="756" operator="lessThan">
      <formula>0</formula>
    </cfRule>
    <cfRule type="cellIs" dxfId="987" priority="757" operator="lessThan">
      <formula>0</formula>
    </cfRule>
    <cfRule type="cellIs" dxfId="986" priority="758" operator="lessThan">
      <formula>0</formula>
    </cfRule>
    <cfRule type="cellIs" dxfId="985" priority="759" operator="lessThan">
      <formula>0</formula>
    </cfRule>
    <cfRule type="cellIs" dxfId="984" priority="760" operator="lessThan">
      <formula>0</formula>
    </cfRule>
  </conditionalFormatting>
  <conditionalFormatting sqref="P405:Q405">
    <cfRule type="cellIs" dxfId="983" priority="299" operator="lessThan">
      <formula>0</formula>
    </cfRule>
    <cfRule type="cellIs" dxfId="982" priority="300" operator="lessThan">
      <formula>0</formula>
    </cfRule>
    <cfRule type="cellIs" dxfId="981" priority="301" operator="lessThan">
      <formula>0</formula>
    </cfRule>
    <cfRule type="cellIs" dxfId="980" priority="302" operator="lessThan">
      <formula>0</formula>
    </cfRule>
    <cfRule type="cellIs" dxfId="979" priority="303" operator="lessThan">
      <formula>0</formula>
    </cfRule>
    <cfRule type="cellIs" dxfId="978" priority="304" operator="lessThan">
      <formula>0</formula>
    </cfRule>
    <cfRule type="cellIs" dxfId="977" priority="305" operator="lessThan">
      <formula>0</formula>
    </cfRule>
    <cfRule type="cellIs" dxfId="976" priority="306" operator="lessThan">
      <formula>0</formula>
    </cfRule>
  </conditionalFormatting>
  <conditionalFormatting sqref="S378:T378">
    <cfRule type="cellIs" dxfId="975" priority="1190" operator="lessThan">
      <formula>0</formula>
    </cfRule>
    <cfRule type="cellIs" dxfId="974" priority="1191" operator="lessThan">
      <formula>0</formula>
    </cfRule>
  </conditionalFormatting>
  <conditionalFormatting sqref="R454:R456">
    <cfRule type="cellIs" dxfId="973" priority="1098" operator="lessThan">
      <formula>0</formula>
    </cfRule>
  </conditionalFormatting>
  <conditionalFormatting sqref="S432:T432">
    <cfRule type="cellIs" dxfId="972" priority="1130" operator="lessThan">
      <formula>0</formula>
    </cfRule>
    <cfRule type="cellIs" dxfId="971" priority="1131" operator="lessThan">
      <formula>0</formula>
    </cfRule>
  </conditionalFormatting>
  <conditionalFormatting sqref="P608:Q608">
    <cfRule type="expression" dxfId="970" priority="138">
      <formula>P608/N608&gt;1</formula>
    </cfRule>
    <cfRule type="expression" dxfId="969" priority="139">
      <formula>P608/N608&lt;1</formula>
    </cfRule>
    <cfRule type="cellIs" dxfId="968" priority="140" operator="lessThan">
      <formula>0</formula>
    </cfRule>
    <cfRule type="cellIs" dxfId="967" priority="141" operator="lessThan">
      <formula>0</formula>
    </cfRule>
    <cfRule type="cellIs" dxfId="966" priority="142" operator="lessThan">
      <formula>0</formula>
    </cfRule>
  </conditionalFormatting>
  <conditionalFormatting sqref="C653:I653">
    <cfRule type="cellIs" dxfId="965" priority="957" operator="lessThan">
      <formula>0</formula>
    </cfRule>
  </conditionalFormatting>
  <conditionalFormatting sqref="S555:T558 S560:T560">
    <cfRule type="cellIs" dxfId="964" priority="1241" operator="lessThan">
      <formula>0</formula>
    </cfRule>
  </conditionalFormatting>
  <conditionalFormatting sqref="B591">
    <cfRule type="cellIs" dxfId="963" priority="971" operator="lessThan">
      <formula>0</formula>
    </cfRule>
    <cfRule type="cellIs" dxfId="962" priority="972" operator="lessThan">
      <formula>0</formula>
    </cfRule>
  </conditionalFormatting>
  <conditionalFormatting sqref="P529:Q529">
    <cfRule type="expression" dxfId="961" priority="173">
      <formula>P529/N529&gt;1</formula>
    </cfRule>
    <cfRule type="expression" dxfId="960" priority="174">
      <formula>P529/N529&lt;1</formula>
    </cfRule>
    <cfRule type="cellIs" dxfId="959" priority="175" operator="lessThan">
      <formula>0</formula>
    </cfRule>
  </conditionalFormatting>
  <conditionalFormatting sqref="D589">
    <cfRule type="expression" dxfId="958" priority="605">
      <formula>D589/C589&gt;1</formula>
    </cfRule>
    <cfRule type="expression" dxfId="957" priority="606">
      <formula>D589/C589&lt;1</formula>
    </cfRule>
    <cfRule type="cellIs" dxfId="956" priority="607" operator="lessThan">
      <formula>0</formula>
    </cfRule>
  </conditionalFormatting>
  <conditionalFormatting sqref="J353:O354 K351:O352">
    <cfRule type="cellIs" dxfId="955" priority="1233" operator="lessThan">
      <formula>0</formula>
    </cfRule>
  </conditionalFormatting>
  <conditionalFormatting sqref="R446">
    <cfRule type="cellIs" dxfId="954" priority="1111" operator="lessThan">
      <formula>0</formula>
    </cfRule>
  </conditionalFormatting>
  <conditionalFormatting sqref="R567:R568">
    <cfRule type="cellIs" dxfId="953" priority="559" operator="lessThan">
      <formula>0</formula>
    </cfRule>
  </conditionalFormatting>
  <conditionalFormatting sqref="B716:O719">
    <cfRule type="cellIs" dxfId="952" priority="427" operator="lessThan">
      <formula>0</formula>
    </cfRule>
  </conditionalFormatting>
  <conditionalFormatting sqref="N408:O408">
    <cfRule type="cellIs" dxfId="951" priority="816" operator="lessThan">
      <formula>0</formula>
    </cfRule>
  </conditionalFormatting>
  <conditionalFormatting sqref="S596:T596">
    <cfRule type="cellIs" dxfId="950" priority="1087" operator="lessThan">
      <formula>0</formula>
    </cfRule>
    <cfRule type="cellIs" dxfId="949" priority="1088" operator="lessThan">
      <formula>0</formula>
    </cfRule>
  </conditionalFormatting>
  <conditionalFormatting sqref="C608:M608">
    <cfRule type="expression" dxfId="948" priority="451">
      <formula>C608/B608&gt;1</formula>
    </cfRule>
    <cfRule type="expression" dxfId="947" priority="452">
      <formula>C608/B608&lt;1</formula>
    </cfRule>
    <cfRule type="cellIs" dxfId="946" priority="453" operator="lessThan">
      <formula>0</formula>
    </cfRule>
    <cfRule type="cellIs" dxfId="945" priority="454" operator="lessThan">
      <formula>0</formula>
    </cfRule>
    <cfRule type="cellIs" dxfId="944" priority="455" operator="lessThan">
      <formula>0</formula>
    </cfRule>
  </conditionalFormatting>
  <conditionalFormatting sqref="S608:T609">
    <cfRule type="cellIs" dxfId="943" priority="991" operator="lessThan">
      <formula>0</formula>
    </cfRule>
    <cfRule type="cellIs" dxfId="942" priority="992" operator="lessThan">
      <formula>0</formula>
    </cfRule>
  </conditionalFormatting>
  <conditionalFormatting sqref="H433">
    <cfRule type="cellIs" dxfId="941" priority="763" operator="lessThan">
      <formula>0</formula>
    </cfRule>
  </conditionalFormatting>
  <conditionalFormatting sqref="R577:R580">
    <cfRule type="cellIs" dxfId="940" priority="998" operator="lessThan">
      <formula>0</formula>
    </cfRule>
  </conditionalFormatting>
  <conditionalFormatting sqref="C439:M439">
    <cfRule type="cellIs" dxfId="939" priority="750" operator="lessThan">
      <formula>0</formula>
    </cfRule>
    <cfRule type="cellIs" dxfId="938" priority="751" operator="lessThan">
      <formula>0</formula>
    </cfRule>
  </conditionalFormatting>
  <conditionalFormatting sqref="C351:I351">
    <cfRule type="cellIs" dxfId="937" priority="1038" operator="lessThan">
      <formula>0</formula>
    </cfRule>
  </conditionalFormatting>
  <conditionalFormatting sqref="J588:O588 J574:O574 J559:O559 J551:O551">
    <cfRule type="cellIs" dxfId="936" priority="536" operator="lessThan">
      <formula>0</formula>
    </cfRule>
  </conditionalFormatting>
  <conditionalFormatting sqref="S354:T354">
    <cfRule type="cellIs" dxfId="935" priority="1225" operator="lessThan">
      <formula>0</formula>
    </cfRule>
    <cfRule type="cellIs" dxfId="934" priority="1226" operator="lessThan">
      <formula>0</formula>
    </cfRule>
  </conditionalFormatting>
  <conditionalFormatting sqref="F560">
    <cfRule type="expression" dxfId="933" priority="620">
      <formula>F560/E560&gt;1</formula>
    </cfRule>
    <cfRule type="expression" dxfId="932" priority="621">
      <formula>F560/E560&lt;1</formula>
    </cfRule>
    <cfRule type="cellIs" dxfId="931" priority="622" operator="lessThan">
      <formula>0</formula>
    </cfRule>
  </conditionalFormatting>
  <conditionalFormatting sqref="P355:Q355">
    <cfRule type="cellIs" dxfId="930" priority="321" operator="lessThan">
      <formula>0</formula>
    </cfRule>
    <cfRule type="cellIs" dxfId="929" priority="371" operator="lessThan">
      <formula>0</formula>
    </cfRule>
  </conditionalFormatting>
  <conditionalFormatting sqref="P348">
    <cfRule type="cellIs" dxfId="928" priority="377" operator="lessThan">
      <formula>0</formula>
    </cfRule>
    <cfRule type="cellIs" dxfId="927" priority="378" operator="lessThan">
      <formula>0</formula>
    </cfRule>
  </conditionalFormatting>
  <conditionalFormatting sqref="B405:O405">
    <cfRule type="cellIs" dxfId="926" priority="817" operator="lessThan">
      <formula>0</formula>
    </cfRule>
    <cfRule type="cellIs" dxfId="925" priority="818" operator="lessThan">
      <formula>0</formula>
    </cfRule>
    <cfRule type="cellIs" dxfId="924" priority="819" operator="lessThan">
      <formula>0</formula>
    </cfRule>
    <cfRule type="cellIs" dxfId="923" priority="820" operator="lessThan">
      <formula>0</formula>
    </cfRule>
    <cfRule type="cellIs" dxfId="922" priority="821" operator="lessThan">
      <formula>0</formula>
    </cfRule>
    <cfRule type="cellIs" dxfId="921" priority="822" operator="lessThan">
      <formula>0</formula>
    </cfRule>
    <cfRule type="cellIs" dxfId="920" priority="823" operator="lessThan">
      <formula>0</formula>
    </cfRule>
    <cfRule type="cellIs" dxfId="919" priority="824" operator="lessThan">
      <formula>0</formula>
    </cfRule>
  </conditionalFormatting>
  <conditionalFormatting sqref="H622:H624">
    <cfRule type="cellIs" dxfId="918" priority="1056" operator="lessThan">
      <formula>0</formula>
    </cfRule>
  </conditionalFormatting>
  <conditionalFormatting sqref="S605:T607">
    <cfRule type="cellIs" dxfId="917" priority="997" operator="lessThan">
      <formula>0</formula>
    </cfRule>
  </conditionalFormatting>
  <conditionalFormatting sqref="R480:R483">
    <cfRule type="cellIs" dxfId="916" priority="387" operator="lessThan">
      <formula>0</formula>
    </cfRule>
  </conditionalFormatting>
  <conditionalFormatting sqref="S597:T597">
    <cfRule type="cellIs" dxfId="915" priority="1086" operator="lessThan">
      <formula>0</formula>
    </cfRule>
  </conditionalFormatting>
  <conditionalFormatting sqref="C415:M415">
    <cfRule type="cellIs" dxfId="914" priority="812" operator="lessThan">
      <formula>0</formula>
    </cfRule>
    <cfRule type="cellIs" dxfId="913" priority="813" operator="lessThan">
      <formula>0</formula>
    </cfRule>
  </conditionalFormatting>
  <conditionalFormatting sqref="R563:R566">
    <cfRule type="cellIs" dxfId="912" priority="1248" operator="lessThan">
      <formula>0</formula>
    </cfRule>
  </conditionalFormatting>
  <conditionalFormatting sqref="P391:Q391">
    <cfRule type="cellIs" dxfId="911" priority="309" operator="lessThan">
      <formula>0</formula>
    </cfRule>
    <cfRule type="cellIs" dxfId="910" priority="310" operator="lessThan">
      <formula>0</formula>
    </cfRule>
  </conditionalFormatting>
  <conditionalFormatting sqref="P537:Q537">
    <cfRule type="expression" dxfId="909" priority="170">
      <formula>P537/N537&gt;1</formula>
    </cfRule>
    <cfRule type="expression" dxfId="908" priority="171">
      <formula>P537/N537&lt;1</formula>
    </cfRule>
    <cfRule type="cellIs" dxfId="907" priority="172" operator="lessThan">
      <formula>0</formula>
    </cfRule>
  </conditionalFormatting>
  <conditionalFormatting sqref="H378">
    <cfRule type="cellIs" dxfId="906" priority="1125" operator="lessThan">
      <formula>0</formula>
    </cfRule>
  </conditionalFormatting>
  <conditionalFormatting sqref="C379:M379">
    <cfRule type="cellIs" dxfId="905" priority="1156" operator="lessThan">
      <formula>0</formula>
    </cfRule>
  </conditionalFormatting>
  <conditionalFormatting sqref="S512:T512">
    <cfRule type="cellIs" dxfId="904" priority="1019" operator="lessThan">
      <formula>0</formula>
    </cfRule>
    <cfRule type="cellIs" dxfId="903" priority="1020" operator="lessThan">
      <formula>0</formula>
    </cfRule>
  </conditionalFormatting>
  <conditionalFormatting sqref="R438:R439">
    <cfRule type="cellIs" dxfId="902" priority="573" operator="lessThan">
      <formula>0</formula>
    </cfRule>
  </conditionalFormatting>
  <conditionalFormatting sqref="S520:T520">
    <cfRule type="cellIs" dxfId="901" priority="1261" operator="lessThan">
      <formula>0</formula>
    </cfRule>
    <cfRule type="cellIs" dxfId="900" priority="1262" operator="lessThan">
      <formula>0</formula>
    </cfRule>
  </conditionalFormatting>
  <conditionalFormatting sqref="D461:O464">
    <cfRule type="expression" dxfId="899" priority="683">
      <formula>D461/C461&gt;1</formula>
    </cfRule>
    <cfRule type="expression" dxfId="898" priority="684">
      <formula>D461/C461&lt;1</formula>
    </cfRule>
    <cfRule type="cellIs" dxfId="897" priority="685" operator="lessThan">
      <formula>0</formula>
    </cfRule>
  </conditionalFormatting>
  <conditionalFormatting sqref="P367:Q367">
    <cfRule type="cellIs" dxfId="896" priority="317" operator="lessThan">
      <formula>0</formula>
    </cfRule>
    <cfRule type="cellIs" dxfId="895" priority="318" operator="lessThan">
      <formula>0</formula>
    </cfRule>
  </conditionalFormatting>
  <conditionalFormatting sqref="B362">
    <cfRule type="cellIs" dxfId="894" priority="87" operator="lessThan">
      <formula>0</formula>
    </cfRule>
    <cfRule type="cellIs" dxfId="893" priority="88" operator="lessThan">
      <formula>0</formula>
    </cfRule>
  </conditionalFormatting>
  <conditionalFormatting sqref="S507:T507">
    <cfRule type="cellIs" dxfId="892" priority="1021" operator="lessThan">
      <formula>0</formula>
    </cfRule>
  </conditionalFormatting>
  <conditionalFormatting sqref="R626:R629">
    <cfRule type="cellIs" dxfId="891" priority="1051" operator="lessThan">
      <formula>0</formula>
    </cfRule>
  </conditionalFormatting>
  <conditionalFormatting sqref="N402:O402">
    <cfRule type="cellIs" dxfId="890" priority="845" operator="lessThan">
      <formula>0</formula>
    </cfRule>
  </conditionalFormatting>
  <conditionalFormatting sqref="S524:T527 S532:T535 S563:T566 S537:T537 S589:T589 S516:T519 S521:T521 S568:T568 S584:T587 R497:T498 B562 B497 S545:T545 C351:M355 C361:M361 C363:M367 C369:M373 C375:M379 C381:M385 C391:M391 C397:M397 S458:T458 S461:T465 B603 N363:O365 N369:O371 N375:O377 N381:O383 B387:O389 B390:M390 B393:O395 B396:M396 B399:O401 B405:O407 B408:M408 B411:O413 B414:M414 B417:O419 B420:M420 B423:O425 B426:M426 B429:O431 B432:M432 B433:O433 B435:O437 B438:M438 B441:O443 B444:M444 B448:O450 B451:M451 B454:O456 B457:M457 B504:O504 B568 B597 B621:O624 B552:O552 B560:O560 B575:O575 B589:O589 R641 B641 R583:T583 B583 R576:T576 B576 R554:T554 B554 B537 R467:T467 B467 R459:T460 B459:B460 B453 B446:B447 B440 B434 B422 B416 B410 B402:M402 B403:B404 B398 B392 B386 B380:B384 B374:B378 B368:B372 B363:B366 B349:B350 B539">
    <cfRule type="cellIs" dxfId="889" priority="1276" operator="lessThan">
      <formula>0</formula>
    </cfRule>
  </conditionalFormatting>
  <conditionalFormatting sqref="B498">
    <cfRule type="cellIs" dxfId="888" priority="1040" operator="lessThan">
      <formula>0</formula>
    </cfRule>
  </conditionalFormatting>
  <conditionalFormatting sqref="P684:P687">
    <cfRule type="cellIs" dxfId="887" priority="133" operator="lessThan">
      <formula>0</formula>
    </cfRule>
  </conditionalFormatting>
  <conditionalFormatting sqref="R522">
    <cfRule type="cellIs" dxfId="886" priority="414" operator="lessThan">
      <formula>0</formula>
    </cfRule>
  </conditionalFormatting>
  <conditionalFormatting sqref="R461:R464">
    <cfRule type="cellIs" dxfId="885" priority="587" operator="lessThan">
      <formula>0</formula>
    </cfRule>
  </conditionalFormatting>
  <conditionalFormatting sqref="P427:Q427">
    <cfRule type="cellIs" dxfId="884" priority="263" operator="lessThan">
      <formula>0</formula>
    </cfRule>
    <cfRule type="cellIs" dxfId="883" priority="264" operator="lessThan">
      <formula>0</formula>
    </cfRule>
  </conditionalFormatting>
  <conditionalFormatting sqref="R611:R614">
    <cfRule type="cellIs" dxfId="882" priority="985" operator="lessThan">
      <formula>0</formula>
    </cfRule>
  </conditionalFormatting>
  <conditionalFormatting sqref="P507:Q510">
    <cfRule type="expression" dxfId="881" priority="195">
      <formula>P507/N507&gt;1</formula>
    </cfRule>
    <cfRule type="expression" dxfId="880" priority="196">
      <formula>P507/N507&lt;1</formula>
    </cfRule>
    <cfRule type="cellIs" dxfId="879" priority="197" operator="lessThan">
      <formula>0</formula>
    </cfRule>
  </conditionalFormatting>
  <conditionalFormatting sqref="I382 K381:O382 C383:O383 C384:M384">
    <cfRule type="cellIs" dxfId="878" priority="1186" operator="lessThan">
      <formula>0</formula>
    </cfRule>
  </conditionalFormatting>
  <conditionalFormatting sqref="B613:B614">
    <cfRule type="cellIs" dxfId="877" priority="883" operator="lessThan">
      <formula>0</formula>
    </cfRule>
  </conditionalFormatting>
  <conditionalFormatting sqref="R492:R495">
    <cfRule type="cellIs" dxfId="876" priority="395" operator="lessThan">
      <formula>0</formula>
    </cfRule>
  </conditionalFormatting>
  <conditionalFormatting sqref="B606">
    <cfRule type="cellIs" dxfId="875" priority="884" operator="lessThan">
      <formula>0</formula>
    </cfRule>
  </conditionalFormatting>
  <conditionalFormatting sqref="B440">
    <cfRule type="cellIs" dxfId="874" priority="1108" operator="lessThan">
      <formula>0</formula>
    </cfRule>
  </conditionalFormatting>
  <conditionalFormatting sqref="E589">
    <cfRule type="expression" dxfId="873" priority="602">
      <formula>E589/D589&gt;1</formula>
    </cfRule>
    <cfRule type="expression" dxfId="872" priority="603">
      <formula>E589/D589&lt;1</formula>
    </cfRule>
    <cfRule type="cellIs" dxfId="871" priority="604" operator="lessThan">
      <formula>0</formula>
    </cfRule>
  </conditionalFormatting>
  <conditionalFormatting sqref="B582">
    <cfRule type="cellIs" dxfId="870" priority="468" operator="lessThan">
      <formula>0</formula>
    </cfRule>
    <cfRule type="expression" dxfId="869" priority="469">
      <formula>B582/#REF!&gt;1</formula>
    </cfRule>
    <cfRule type="expression" dxfId="868" priority="470">
      <formula>B582/#REF!&lt;1</formula>
    </cfRule>
  </conditionalFormatting>
  <conditionalFormatting sqref="I678:O678 R676:T679">
    <cfRule type="cellIs" dxfId="867" priority="444" operator="lessThan">
      <formula>0</formula>
    </cfRule>
  </conditionalFormatting>
  <conditionalFormatting sqref="S602:T602">
    <cfRule type="cellIs" dxfId="866" priority="1078" operator="lessThan">
      <formula>0</formula>
    </cfRule>
    <cfRule type="cellIs" dxfId="865" priority="1079" operator="lessThan">
      <formula>0</formula>
    </cfRule>
  </conditionalFormatting>
  <conditionalFormatting sqref="C589">
    <cfRule type="expression" dxfId="864" priority="608">
      <formula>C589/B589&gt;1</formula>
    </cfRule>
    <cfRule type="expression" dxfId="863" priority="609">
      <formula>C589/B589&lt;1</formula>
    </cfRule>
    <cfRule type="cellIs" dxfId="862" priority="610" operator="lessThan">
      <formula>0</formula>
    </cfRule>
  </conditionalFormatting>
  <conditionalFormatting sqref="R538">
    <cfRule type="cellIs" dxfId="861" priority="408" operator="lessThan">
      <formula>0</formula>
    </cfRule>
  </conditionalFormatting>
  <conditionalFormatting sqref="C376:J376">
    <cfRule type="cellIs" dxfId="860" priority="1192" operator="lessThan">
      <formula>0</formula>
    </cfRule>
  </conditionalFormatting>
  <conditionalFormatting sqref="P402:Q402">
    <cfRule type="cellIs" dxfId="859" priority="322" operator="lessThan">
      <formula>0</formula>
    </cfRule>
  </conditionalFormatting>
  <conditionalFormatting sqref="C461:C464">
    <cfRule type="expression" dxfId="858" priority="686">
      <formula>C461/B461&gt;1</formula>
    </cfRule>
    <cfRule type="expression" dxfId="857" priority="687">
      <formula>C461/B461&lt;1</formula>
    </cfRule>
    <cfRule type="cellIs" dxfId="856" priority="1025" operator="lessThan">
      <formula>0</formula>
    </cfRule>
  </conditionalFormatting>
  <conditionalFormatting sqref="H560">
    <cfRule type="expression" dxfId="855" priority="614">
      <formula>H560/G560&gt;1</formula>
    </cfRule>
    <cfRule type="expression" dxfId="854" priority="615">
      <formula>H560/G560&lt;1</formula>
    </cfRule>
    <cfRule type="cellIs" dxfId="853" priority="616" operator="lessThan">
      <formula>0</formula>
    </cfRule>
  </conditionalFormatting>
  <conditionalFormatting sqref="P441:Q441">
    <cfRule type="cellIs" dxfId="852" priority="235" operator="lessThan">
      <formula>0</formula>
    </cfRule>
    <cfRule type="cellIs" dxfId="851" priority="236" operator="lessThan">
      <formula>0</formula>
    </cfRule>
    <cfRule type="cellIs" dxfId="850" priority="237" operator="lessThan">
      <formula>0</formula>
    </cfRule>
    <cfRule type="cellIs" dxfId="849" priority="238" operator="lessThan">
      <formula>0</formula>
    </cfRule>
    <cfRule type="cellIs" dxfId="848" priority="239" operator="lessThan">
      <formula>0</formula>
    </cfRule>
    <cfRule type="cellIs" dxfId="847" priority="240" operator="lessThan">
      <formula>0</formula>
    </cfRule>
    <cfRule type="cellIs" dxfId="846" priority="241" operator="lessThan">
      <formula>0</formula>
    </cfRule>
    <cfRule type="cellIs" dxfId="845" priority="242" operator="lessThan">
      <formula>0</formula>
    </cfRule>
  </conditionalFormatting>
  <conditionalFormatting sqref="R404:T404 S405:T407">
    <cfRule type="cellIs" dxfId="844" priority="1149" operator="lessThan">
      <formula>0</formula>
    </cfRule>
  </conditionalFormatting>
  <conditionalFormatting sqref="R411:R413">
    <cfRule type="cellIs" dxfId="843" priority="1140" operator="lessThan">
      <formula>0</formula>
    </cfRule>
  </conditionalFormatting>
  <conditionalFormatting sqref="S396:T396">
    <cfRule type="cellIs" dxfId="842" priority="1165" operator="lessThan">
      <formula>0</formula>
    </cfRule>
    <cfRule type="cellIs" dxfId="841" priority="1166" operator="lessThan">
      <formula>0</formula>
    </cfRule>
  </conditionalFormatting>
  <conditionalFormatting sqref="C603:O603">
    <cfRule type="expression" dxfId="840" priority="456">
      <formula>C603/B603&gt;1</formula>
    </cfRule>
    <cfRule type="expression" dxfId="839" priority="457">
      <formula>C603/B603&lt;1</formula>
    </cfRule>
    <cfRule type="cellIs" dxfId="838" priority="458" operator="lessThan">
      <formula>0</formula>
    </cfRule>
    <cfRule type="cellIs" dxfId="837" priority="459" operator="lessThan">
      <formula>0</formula>
    </cfRule>
    <cfRule type="cellIs" dxfId="836" priority="460" operator="lessThan">
      <formula>0</formula>
    </cfRule>
  </conditionalFormatting>
  <conditionalFormatting sqref="I617 K616:O617 C618:O619">
    <cfRule type="cellIs" dxfId="835" priority="1074" operator="lessThan">
      <formula>0</formula>
    </cfRule>
  </conditionalFormatting>
  <conditionalFormatting sqref="B422">
    <cfRule type="cellIs" dxfId="834" priority="940" operator="lessThan">
      <formula>0</formula>
    </cfRule>
  </conditionalFormatting>
  <conditionalFormatting sqref="S421:T421">
    <cfRule type="cellIs" dxfId="833" priority="950" operator="lessThan">
      <formula>0</formula>
    </cfRule>
  </conditionalFormatting>
  <conditionalFormatting sqref="S616:T618">
    <cfRule type="cellIs" dxfId="832" priority="1076" operator="lessThan">
      <formula>0</formula>
    </cfRule>
  </conditionalFormatting>
  <conditionalFormatting sqref="P397">
    <cfRule type="cellIs" dxfId="831" priority="307" operator="lessThan">
      <formula>0</formula>
    </cfRule>
    <cfRule type="cellIs" dxfId="830" priority="308" operator="lessThan">
      <formula>0</formula>
    </cfRule>
  </conditionalFormatting>
  <conditionalFormatting sqref="B445">
    <cfRule type="cellIs" dxfId="829" priority="731" operator="lessThan">
      <formula>0</formula>
    </cfRule>
    <cfRule type="cellIs" dxfId="828" priority="732" operator="lessThan">
      <formula>0</formula>
    </cfRule>
  </conditionalFormatting>
  <conditionalFormatting sqref="N600:O600">
    <cfRule type="cellIs" dxfId="827" priority="590" operator="lessThan">
      <formula>0</formula>
    </cfRule>
    <cfRule type="cellIs" dxfId="826" priority="591" operator="lessThan">
      <formula>0</formula>
    </cfRule>
  </conditionalFormatting>
  <conditionalFormatting sqref="P379">
    <cfRule type="cellIs" dxfId="825" priority="313" operator="lessThan">
      <formula>0</formula>
    </cfRule>
    <cfRule type="cellIs" dxfId="824" priority="314" operator="lessThan">
      <formula>0</formula>
    </cfRule>
  </conditionalFormatting>
  <conditionalFormatting sqref="R605:R607 R609">
    <cfRule type="cellIs" dxfId="823" priority="996" operator="lessThan">
      <formula>0</formula>
    </cfRule>
  </conditionalFormatting>
  <conditionalFormatting sqref="P552:Q552">
    <cfRule type="expression" dxfId="822" priority="164">
      <formula>P552/N552&gt;1</formula>
    </cfRule>
    <cfRule type="expression" dxfId="821" priority="165">
      <formula>P552/N552&lt;1</formula>
    </cfRule>
    <cfRule type="cellIs" dxfId="820" priority="166" operator="lessThan">
      <formula>0</formula>
    </cfRule>
  </conditionalFormatting>
  <conditionalFormatting sqref="P444:Q444">
    <cfRule type="cellIs" dxfId="819" priority="234" operator="lessThan">
      <formula>0</formula>
    </cfRule>
  </conditionalFormatting>
  <conditionalFormatting sqref="P421:Q421">
    <cfRule type="cellIs" dxfId="818" priority="274" operator="lessThan">
      <formula>0</formula>
    </cfRule>
    <cfRule type="cellIs" dxfId="817" priority="275" operator="lessThan">
      <formula>0</formula>
    </cfRule>
  </conditionalFormatting>
  <conditionalFormatting sqref="R364:R365">
    <cfRule type="cellIs" dxfId="816" priority="588" operator="lessThan">
      <formula>0</formula>
    </cfRule>
  </conditionalFormatting>
  <conditionalFormatting sqref="P448:Q448">
    <cfRule type="cellIs" dxfId="815" priority="224" operator="lessThan">
      <formula>0</formula>
    </cfRule>
    <cfRule type="cellIs" dxfId="814" priority="225" operator="lessThan">
      <formula>0</formula>
    </cfRule>
    <cfRule type="cellIs" dxfId="813" priority="226" operator="lessThan">
      <formula>0</formula>
    </cfRule>
    <cfRule type="cellIs" dxfId="812" priority="227" operator="lessThan">
      <formula>0</formula>
    </cfRule>
    <cfRule type="cellIs" dxfId="811" priority="228" operator="lessThan">
      <formula>0</formula>
    </cfRule>
    <cfRule type="cellIs" dxfId="810" priority="229" operator="lessThan">
      <formula>0</formula>
    </cfRule>
    <cfRule type="cellIs" dxfId="809" priority="230" operator="lessThan">
      <formula>0</formula>
    </cfRule>
    <cfRule type="cellIs" dxfId="808" priority="231" operator="lessThan">
      <formula>0</formula>
    </cfRule>
  </conditionalFormatting>
  <conditionalFormatting sqref="C568:O568">
    <cfRule type="expression" dxfId="807" priority="483">
      <formula>C568/B568&gt;1</formula>
    </cfRule>
    <cfRule type="expression" dxfId="806" priority="484">
      <formula>C568/B568&lt;1</formula>
    </cfRule>
    <cfRule type="cellIs" dxfId="805" priority="485" operator="lessThan">
      <formula>0</formula>
    </cfRule>
  </conditionalFormatting>
  <conditionalFormatting sqref="P384:Q384">
    <cfRule type="cellIs" dxfId="804" priority="349" operator="lessThan">
      <formula>0</formula>
    </cfRule>
  </conditionalFormatting>
  <conditionalFormatting sqref="P435:Q435">
    <cfRule type="cellIs" dxfId="803" priority="246" operator="lessThan">
      <formula>0</formula>
    </cfRule>
    <cfRule type="cellIs" dxfId="802" priority="247" operator="lessThan">
      <formula>0</formula>
    </cfRule>
    <cfRule type="cellIs" dxfId="801" priority="248" operator="lessThan">
      <formula>0</formula>
    </cfRule>
    <cfRule type="cellIs" dxfId="800" priority="249" operator="lessThan">
      <formula>0</formula>
    </cfRule>
    <cfRule type="cellIs" dxfId="799" priority="250" operator="lessThan">
      <formula>0</formula>
    </cfRule>
    <cfRule type="cellIs" dxfId="798" priority="251" operator="lessThan">
      <formula>0</formula>
    </cfRule>
    <cfRule type="cellIs" dxfId="797" priority="252" operator="lessThan">
      <formula>0</formula>
    </cfRule>
    <cfRule type="cellIs" dxfId="796" priority="253" operator="lessThan">
      <formula>0</formula>
    </cfRule>
  </conditionalFormatting>
  <conditionalFormatting sqref="B616:B619">
    <cfRule type="cellIs" dxfId="795" priority="913" operator="lessThan">
      <formula>0</formula>
    </cfRule>
  </conditionalFormatting>
  <conditionalFormatting sqref="S433:T433">
    <cfRule type="cellIs" dxfId="794" priority="1132" operator="lessThan">
      <formula>0</formula>
    </cfRule>
  </conditionalFormatting>
  <conditionalFormatting sqref="P720:P723">
    <cfRule type="cellIs" dxfId="793" priority="107" operator="lessThan">
      <formula>0</formula>
    </cfRule>
  </conditionalFormatting>
  <conditionalFormatting sqref="C594:I594">
    <cfRule type="cellIs" dxfId="792" priority="1029" operator="lessThan">
      <formula>0</formula>
    </cfRule>
  </conditionalFormatting>
  <conditionalFormatting sqref="N366:O366">
    <cfRule type="cellIs" dxfId="791" priority="875" operator="lessThan">
      <formula>0</formula>
    </cfRule>
  </conditionalFormatting>
  <conditionalFormatting sqref="H611:H614">
    <cfRule type="cellIs" dxfId="790" priority="977" operator="lessThan">
      <formula>0</formula>
    </cfRule>
  </conditionalFormatting>
  <conditionalFormatting sqref="B712:O715">
    <cfRule type="cellIs" dxfId="789" priority="429" operator="lessThan">
      <formula>0</formula>
    </cfRule>
  </conditionalFormatting>
  <conditionalFormatting sqref="I370 K369:O370 C371:M372">
    <cfRule type="cellIs" dxfId="788" priority="1208" operator="lessThan">
      <formula>0</formula>
    </cfRule>
  </conditionalFormatting>
  <conditionalFormatting sqref="H379">
    <cfRule type="cellIs" dxfId="787" priority="1124" operator="lessThan">
      <formula>0</formula>
    </cfRule>
  </conditionalFormatting>
  <conditionalFormatting sqref="S629:T629">
    <cfRule type="cellIs" dxfId="786" priority="1045" operator="lessThan">
      <formula>0</formula>
    </cfRule>
    <cfRule type="cellIs" dxfId="785" priority="1046" operator="lessThan">
      <formula>0</formula>
    </cfRule>
  </conditionalFormatting>
  <conditionalFormatting sqref="E560">
    <cfRule type="expression" dxfId="784" priority="623">
      <formula>E560/D560&gt;1</formula>
    </cfRule>
    <cfRule type="expression" dxfId="783" priority="624">
      <formula>E560/D560&lt;1</formula>
    </cfRule>
    <cfRule type="cellIs" dxfId="782" priority="625" operator="lessThan">
      <formula>0</formula>
    </cfRule>
  </conditionalFormatting>
  <conditionalFormatting sqref="B435:O435">
    <cfRule type="cellIs" dxfId="781" priority="739" operator="lessThan">
      <formula>0</formula>
    </cfRule>
    <cfRule type="cellIs" dxfId="780" priority="740" operator="lessThan">
      <formula>0</formula>
    </cfRule>
    <cfRule type="cellIs" dxfId="779" priority="741" operator="lessThan">
      <formula>0</formula>
    </cfRule>
    <cfRule type="cellIs" dxfId="778" priority="742" operator="lessThan">
      <formula>0</formula>
    </cfRule>
    <cfRule type="cellIs" dxfId="777" priority="743" operator="lessThan">
      <formula>0</formula>
    </cfRule>
    <cfRule type="cellIs" dxfId="776" priority="744" operator="lessThan">
      <formula>0</formula>
    </cfRule>
    <cfRule type="cellIs" dxfId="775" priority="745" operator="lessThan">
      <formula>0</formula>
    </cfRule>
    <cfRule type="cellIs" dxfId="774" priority="746" operator="lessThan">
      <formula>0</formula>
    </cfRule>
  </conditionalFormatting>
  <conditionalFormatting sqref="S451:T451">
    <cfRule type="cellIs" dxfId="773" priority="1100" operator="lessThan">
      <formula>0</formula>
    </cfRule>
    <cfRule type="cellIs" dxfId="772" priority="1101" operator="lessThan">
      <formula>0</formula>
    </cfRule>
  </conditionalFormatting>
  <conditionalFormatting sqref="R404">
    <cfRule type="cellIs" dxfId="771" priority="1148" operator="lessThan">
      <formula>0</formula>
    </cfRule>
  </conditionalFormatting>
  <conditionalFormatting sqref="R547:R550">
    <cfRule type="cellIs" dxfId="770" priority="1011" operator="lessThan">
      <formula>0</formula>
    </cfRule>
  </conditionalFormatting>
  <conditionalFormatting sqref="P452:Q452">
    <cfRule type="cellIs" dxfId="769" priority="221" operator="lessThan">
      <formula>0</formula>
    </cfRule>
    <cfRule type="cellIs" dxfId="768" priority="222" operator="lessThan">
      <formula>0</formula>
    </cfRule>
  </conditionalFormatting>
  <conditionalFormatting sqref="B639:P640">
    <cfRule type="cellIs" dxfId="767" priority="101" operator="lessThan">
      <formula>0</formula>
    </cfRule>
  </conditionalFormatting>
  <conditionalFormatting sqref="R539:R543">
    <cfRule type="cellIs" dxfId="766" priority="1250" operator="lessThan">
      <formula>0</formula>
    </cfRule>
  </conditionalFormatting>
  <conditionalFormatting sqref="C421:M421">
    <cfRule type="cellIs" dxfId="765" priority="796" operator="lessThan">
      <formula>0</formula>
    </cfRule>
    <cfRule type="cellIs" dxfId="764" priority="797" operator="lessThan">
      <formula>0</formula>
    </cfRule>
  </conditionalFormatting>
  <conditionalFormatting sqref="B410">
    <cfRule type="cellIs" dxfId="763" priority="1136" operator="lessThan">
      <formula>0</formula>
    </cfRule>
  </conditionalFormatting>
  <conditionalFormatting sqref="R387:R389">
    <cfRule type="cellIs" dxfId="762" priority="1176" operator="lessThan">
      <formula>0</formula>
    </cfRule>
  </conditionalFormatting>
  <conditionalFormatting sqref="R356:T356 S357:T359">
    <cfRule type="cellIs" dxfId="761" priority="1224" operator="lessThan">
      <formula>0</formula>
    </cfRule>
  </conditionalFormatting>
  <conditionalFormatting sqref="D560">
    <cfRule type="expression" dxfId="760" priority="626">
      <formula>D560/C560&gt;1</formula>
    </cfRule>
    <cfRule type="expression" dxfId="759" priority="627">
      <formula>D560/C560&lt;1</formula>
    </cfRule>
    <cfRule type="cellIs" dxfId="758" priority="628" operator="lessThan">
      <formula>0</formula>
    </cfRule>
  </conditionalFormatting>
  <conditionalFormatting sqref="C605:I607">
    <cfRule type="cellIs" dxfId="757" priority="988" operator="lessThan">
      <formula>0</formula>
    </cfRule>
  </conditionalFormatting>
  <conditionalFormatting sqref="C382:J382">
    <cfRule type="cellIs" dxfId="756" priority="1181" operator="lessThan">
      <formula>0</formula>
    </cfRule>
  </conditionalFormatting>
  <conditionalFormatting sqref="J351">
    <cfRule type="cellIs" dxfId="755" priority="1232" operator="lessThan">
      <formula>0</formula>
    </cfRule>
  </conditionalFormatting>
  <conditionalFormatting sqref="N426:O426">
    <cfRule type="cellIs" dxfId="754" priority="768" operator="lessThan">
      <formula>0</formula>
    </cfRule>
  </conditionalFormatting>
  <conditionalFormatting sqref="P621:Q624">
    <cfRule type="cellIs" dxfId="753" priority="363" operator="lessThan">
      <formula>0</formula>
    </cfRule>
    <cfRule type="cellIs" dxfId="752" priority="364" operator="lessThan">
      <formula>0</formula>
    </cfRule>
  </conditionalFormatting>
  <conditionalFormatting sqref="C588:O588 C574:O574 C559:O559 C551:O551">
    <cfRule type="expression" dxfId="751" priority="526">
      <formula>C551/B551&gt;1</formula>
    </cfRule>
    <cfRule type="expression" dxfId="750" priority="527">
      <formula>C551/B551&lt;1</formula>
    </cfRule>
    <cfRule type="cellIs" dxfId="749" priority="528" operator="lessThan">
      <formula>0</formula>
    </cfRule>
  </conditionalFormatting>
  <conditionalFormatting sqref="C552">
    <cfRule type="expression" dxfId="748" priority="650">
      <formula>C552/B552&gt;1</formula>
    </cfRule>
    <cfRule type="expression" dxfId="747" priority="651">
      <formula>C552/B552&lt;1</formula>
    </cfRule>
    <cfRule type="cellIs" dxfId="746" priority="652" operator="lessThan">
      <formula>0</formula>
    </cfRule>
  </conditionalFormatting>
  <conditionalFormatting sqref="B511">
    <cfRule type="expression" dxfId="745" priority="501">
      <formula>B511/#REF!&gt;1</formula>
    </cfRule>
    <cfRule type="expression" dxfId="744" priority="502">
      <formula>B511/#REF!&lt;1</formula>
    </cfRule>
    <cfRule type="cellIs" dxfId="743" priority="503" operator="lessThan">
      <formula>0</formula>
    </cfRule>
  </conditionalFormatting>
  <conditionalFormatting sqref="R432:R433">
    <cfRule type="cellIs" dxfId="742" priority="574" operator="lessThan">
      <formula>0</formula>
    </cfRule>
  </conditionalFormatting>
  <conditionalFormatting sqref="P551:Q551 P559:Q559 P574:Q574 P588:Q588">
    <cfRule type="cellIs" dxfId="741" priority="190" operator="lessThan">
      <formula>0</formula>
    </cfRule>
    <cfRule type="cellIs" dxfId="740" priority="194" operator="lessThan">
      <formula>0</formula>
    </cfRule>
  </conditionalFormatting>
  <conditionalFormatting sqref="B415">
    <cfRule type="cellIs" dxfId="739" priority="809" operator="lessThan">
      <formula>0</formula>
    </cfRule>
    <cfRule type="cellIs" dxfId="738" priority="810" operator="lessThan">
      <formula>0</formula>
    </cfRule>
  </conditionalFormatting>
  <conditionalFormatting sqref="B374">
    <cfRule type="cellIs" dxfId="737" priority="1194" operator="lessThan">
      <formula>0</formula>
    </cfRule>
  </conditionalFormatting>
  <conditionalFormatting sqref="H372">
    <cfRule type="cellIs" dxfId="736" priority="1122" operator="lessThan">
      <formula>0</formula>
    </cfRule>
  </conditionalFormatting>
  <conditionalFormatting sqref="S588:T588">
    <cfRule type="cellIs" dxfId="735" priority="1253" operator="lessThan">
      <formula>0</formula>
    </cfRule>
    <cfRule type="cellIs" dxfId="734" priority="1254" operator="lessThan">
      <formula>0</formula>
    </cfRule>
  </conditionalFormatting>
  <conditionalFormatting sqref="P432:Q432">
    <cfRule type="cellIs" dxfId="733" priority="254" operator="lessThan">
      <formula>0</formula>
    </cfRule>
  </conditionalFormatting>
  <conditionalFormatting sqref="B631">
    <cfRule type="cellIs" dxfId="732" priority="967" operator="lessThan">
      <formula>0</formula>
    </cfRule>
  </conditionalFormatting>
  <conditionalFormatting sqref="P361:Q361">
    <cfRule type="cellIs" dxfId="731" priority="319" operator="lessThan">
      <formula>0</formula>
    </cfRule>
    <cfRule type="cellIs" dxfId="730" priority="320" operator="lessThan">
      <formula>0</formula>
    </cfRule>
  </conditionalFormatting>
  <conditionalFormatting sqref="B593:B596">
    <cfRule type="cellIs" dxfId="729" priority="896" operator="lessThan">
      <formula>0</formula>
    </cfRule>
  </conditionalFormatting>
  <conditionalFormatting sqref="C351:M354">
    <cfRule type="cellIs" dxfId="728" priority="936" operator="lessThan">
      <formula>0</formula>
    </cfRule>
  </conditionalFormatting>
  <conditionalFormatting sqref="P600:Q600">
    <cfRule type="cellIs" dxfId="727" priority="199" operator="lessThan">
      <formula>0</formula>
    </cfRule>
    <cfRule type="cellIs" dxfId="726" priority="200" operator="lessThan">
      <formula>0</formula>
    </cfRule>
  </conditionalFormatting>
  <conditionalFormatting sqref="H512">
    <cfRule type="expression" dxfId="725" priority="659">
      <formula>H512/G512&gt;1</formula>
    </cfRule>
    <cfRule type="expression" dxfId="724" priority="660">
      <formula>H512/G512&lt;1</formula>
    </cfRule>
    <cfRule type="cellIs" dxfId="723" priority="661" operator="lessThan">
      <formula>0</formula>
    </cfRule>
  </conditionalFormatting>
  <conditionalFormatting sqref="S438:T438">
    <cfRule type="cellIs" dxfId="722" priority="1116" operator="lessThan">
      <formula>0</formula>
    </cfRule>
    <cfRule type="cellIs" dxfId="721" priority="1117" operator="lessThan">
      <formula>0</formula>
    </cfRule>
  </conditionalFormatting>
  <conditionalFormatting sqref="C375:J375">
    <cfRule type="cellIs" dxfId="720" priority="1196" operator="lessThan">
      <formula>0</formula>
    </cfRule>
  </conditionalFormatting>
  <conditionalFormatting sqref="R559:R560">
    <cfRule type="cellIs" dxfId="719" priority="560" operator="lessThan">
      <formula>0</formula>
    </cfRule>
  </conditionalFormatting>
  <conditionalFormatting sqref="P438:Q438">
    <cfRule type="cellIs" dxfId="718" priority="245" operator="lessThan">
      <formula>0</formula>
    </cfRule>
  </conditionalFormatting>
  <conditionalFormatting sqref="S603:T603">
    <cfRule type="cellIs" dxfId="717" priority="1077" operator="lessThan">
      <formula>0</formula>
    </cfRule>
  </conditionalFormatting>
  <conditionalFormatting sqref="B653">
    <cfRule type="cellIs" dxfId="716" priority="878" operator="lessThan">
      <formula>0</formula>
    </cfRule>
  </conditionalFormatting>
  <conditionalFormatting sqref="B353:B354">
    <cfRule type="cellIs" dxfId="715" priority="905" operator="lessThan">
      <formula>0</formula>
    </cfRule>
  </conditionalFormatting>
  <conditionalFormatting sqref="B574">
    <cfRule type="cellIs" dxfId="714" priority="888" operator="lessThan">
      <formula>0</formula>
    </cfRule>
  </conditionalFormatting>
  <conditionalFormatting sqref="I622 K621:O622 C623:O624">
    <cfRule type="cellIs" dxfId="713" priority="1062" operator="lessThan">
      <formula>0</formula>
    </cfRule>
  </conditionalFormatting>
  <conditionalFormatting sqref="B357:Q357 B358:O360 Q358:Q360">
    <cfRule type="cellIs" dxfId="712" priority="93" operator="lessThan">
      <formula>0</formula>
    </cfRule>
  </conditionalFormatting>
  <conditionalFormatting sqref="R416:T416 S417:T419">
    <cfRule type="cellIs" dxfId="711" priority="953" operator="lessThan">
      <formula>0</formula>
    </cfRule>
  </conditionalFormatting>
  <conditionalFormatting sqref="R639:R640">
    <cfRule type="cellIs" dxfId="710" priority="102" operator="lessThan">
      <formula>0</formula>
    </cfRule>
  </conditionalFormatting>
  <conditionalFormatting sqref="B427">
    <cfRule type="cellIs" dxfId="709" priority="777" operator="lessThan">
      <formula>0</formula>
    </cfRule>
    <cfRule type="cellIs" dxfId="708" priority="778" operator="lessThan">
      <formula>0</formula>
    </cfRule>
  </conditionalFormatting>
  <conditionalFormatting sqref="N414:O414">
    <cfRule type="cellIs" dxfId="707" priority="800" operator="lessThan">
      <formula>0</formula>
    </cfRule>
  </conditionalFormatting>
  <conditionalFormatting sqref="C537:O537">
    <cfRule type="expression" dxfId="706" priority="486">
      <formula>C537/B537&gt;1</formula>
    </cfRule>
    <cfRule type="expression" dxfId="705" priority="487">
      <formula>C537/B537&lt;1</formula>
    </cfRule>
    <cfRule type="cellIs" dxfId="704" priority="488" operator="lessThan">
      <formula>0</formula>
    </cfRule>
  </conditionalFormatting>
  <conditionalFormatting sqref="S452:T452">
    <cfRule type="cellIs" dxfId="703" priority="1095" operator="lessThan">
      <formula>0</formula>
    </cfRule>
  </conditionalFormatting>
  <conditionalFormatting sqref="R386">
    <cfRule type="cellIs" dxfId="702" priority="1177" operator="lessThan">
      <formula>0</formula>
    </cfRule>
  </conditionalFormatting>
  <conditionalFormatting sqref="B588">
    <cfRule type="cellIs" dxfId="701" priority="931" operator="lessThan">
      <formula>0</formula>
    </cfRule>
  </conditionalFormatting>
  <conditionalFormatting sqref="P590:Q590">
    <cfRule type="cellIs" dxfId="700" priority="110" operator="lessThan">
      <formula>0</formula>
    </cfRule>
  </conditionalFormatting>
  <conditionalFormatting sqref="H384">
    <cfRule type="cellIs" dxfId="699" priority="1127" operator="lessThan">
      <formula>0</formula>
    </cfRule>
  </conditionalFormatting>
  <conditionalFormatting sqref="E512">
    <cfRule type="expression" dxfId="698" priority="668">
      <formula>E512/D512&gt;1</formula>
    </cfRule>
    <cfRule type="expression" dxfId="697" priority="669">
      <formula>E512/D512&lt;1</formula>
    </cfRule>
    <cfRule type="cellIs" dxfId="696" priority="670" operator="lessThan">
      <formula>0</formula>
    </cfRule>
  </conditionalFormatting>
  <conditionalFormatting sqref="S457:T457">
    <cfRule type="cellIs" dxfId="695" priority="1096" operator="lessThan">
      <formula>0</formula>
    </cfRule>
    <cfRule type="cellIs" dxfId="694" priority="1097" operator="lessThan">
      <formula>0</formula>
    </cfRule>
  </conditionalFormatting>
  <conditionalFormatting sqref="N373:O373">
    <cfRule type="cellIs" dxfId="693" priority="838" operator="lessThan">
      <formula>0</formula>
    </cfRule>
    <cfRule type="cellIs" dxfId="692" priority="839" operator="lessThan">
      <formula>0</formula>
    </cfRule>
  </conditionalFormatting>
  <conditionalFormatting sqref="B363">
    <cfRule type="cellIs" dxfId="691" priority="900" operator="lessThan">
      <formula>0</formula>
    </cfRule>
  </conditionalFormatting>
  <conditionalFormatting sqref="R588:R589">
    <cfRule type="cellIs" dxfId="690" priority="556" operator="lessThan">
      <formula>0</formula>
    </cfRule>
  </conditionalFormatting>
  <conditionalFormatting sqref="B570">
    <cfRule type="cellIs" dxfId="689" priority="887" operator="lessThan">
      <formula>0</formula>
    </cfRule>
  </conditionalFormatting>
  <conditionalFormatting sqref="S397:T397">
    <cfRule type="cellIs" dxfId="688" priority="1167" operator="lessThan">
      <formula>0</formula>
    </cfRule>
  </conditionalFormatting>
  <conditionalFormatting sqref="H421">
    <cfRule type="cellIs" dxfId="687" priority="795" operator="lessThan">
      <formula>0</formula>
    </cfRule>
  </conditionalFormatting>
  <conditionalFormatting sqref="R503:R504">
    <cfRule type="cellIs" dxfId="686" priority="567" operator="lessThan">
      <formula>0</formula>
    </cfRule>
  </conditionalFormatting>
  <conditionalFormatting sqref="B382">
    <cfRule type="cellIs" dxfId="685" priority="921" operator="lessThan">
      <formula>0</formula>
    </cfRule>
  </conditionalFormatting>
  <conditionalFormatting sqref="N397:O397">
    <cfRule type="cellIs" dxfId="684" priority="830" operator="lessThan">
      <formula>0</formula>
    </cfRule>
    <cfRule type="cellIs" dxfId="683" priority="831" operator="lessThan">
      <formula>0</formula>
    </cfRule>
  </conditionalFormatting>
  <conditionalFormatting sqref="R531">
    <cfRule type="cellIs" dxfId="682" priority="1274" operator="lessThan">
      <formula>0</formula>
    </cfRule>
  </conditionalFormatting>
  <conditionalFormatting sqref="B676:O679">
    <cfRule type="cellIs" dxfId="681" priority="445" operator="lessThan">
      <formula>0</formula>
    </cfRule>
  </conditionalFormatting>
  <conditionalFormatting sqref="R381:R383">
    <cfRule type="cellIs" dxfId="680" priority="1187" operator="lessThan">
      <formula>0</formula>
    </cfRule>
  </conditionalFormatting>
  <conditionalFormatting sqref="S544:T544">
    <cfRule type="cellIs" dxfId="679" priority="1243" operator="lessThan">
      <formula>0</formula>
    </cfRule>
    <cfRule type="cellIs" dxfId="678" priority="1244" operator="lessThan">
      <formula>0</formula>
    </cfRule>
  </conditionalFormatting>
  <conditionalFormatting sqref="S626:T628">
    <cfRule type="cellIs" dxfId="677" priority="1052" operator="lessThan">
      <formula>0</formula>
    </cfRule>
  </conditionalFormatting>
  <conditionalFormatting sqref="N391:O391">
    <cfRule type="cellIs" dxfId="676" priority="832" operator="lessThan">
      <formula>0</formula>
    </cfRule>
    <cfRule type="cellIs" dxfId="675" priority="833" operator="lessThan">
      <formula>0</formula>
    </cfRule>
  </conditionalFormatting>
  <conditionalFormatting sqref="B409">
    <cfRule type="cellIs" dxfId="674" priority="825" operator="lessThan">
      <formula>0</formula>
    </cfRule>
    <cfRule type="cellIs" dxfId="673" priority="826" operator="lessThan">
      <formula>0</formula>
    </cfRule>
  </conditionalFormatting>
  <conditionalFormatting sqref="S474:T478">
    <cfRule type="cellIs" dxfId="672" priority="392" operator="lessThan">
      <formula>0</formula>
    </cfRule>
  </conditionalFormatting>
  <conditionalFormatting sqref="E552">
    <cfRule type="expression" dxfId="671" priority="644">
      <formula>E552/D552&gt;1</formula>
    </cfRule>
    <cfRule type="expression" dxfId="670" priority="645">
      <formula>E552/D552&lt;1</formula>
    </cfRule>
    <cfRule type="cellIs" dxfId="669" priority="646" operator="lessThan">
      <formula>0</formula>
    </cfRule>
  </conditionalFormatting>
  <conditionalFormatting sqref="B421">
    <cfRule type="cellIs" dxfId="668" priority="793" operator="lessThan">
      <formula>0</formula>
    </cfRule>
    <cfRule type="cellIs" dxfId="667" priority="794" operator="lessThan">
      <formula>0</formula>
    </cfRule>
  </conditionalFormatting>
  <conditionalFormatting sqref="B391 B397 B381:B385 B375:B379 B369:B373 B363:B367 B361 B351:B355">
    <cfRule type="cellIs" dxfId="666" priority="933" operator="lessThan">
      <formula>0</formula>
    </cfRule>
  </conditionalFormatting>
  <conditionalFormatting sqref="R553">
    <cfRule type="cellIs" dxfId="665" priority="405" operator="lessThan">
      <formula>0</formula>
    </cfRule>
  </conditionalFormatting>
  <conditionalFormatting sqref="B417:O417">
    <cfRule type="cellIs" dxfId="664" priority="785" operator="lessThan">
      <formula>0</formula>
    </cfRule>
    <cfRule type="cellIs" dxfId="663" priority="786" operator="lessThan">
      <formula>0</formula>
    </cfRule>
    <cfRule type="cellIs" dxfId="662" priority="787" operator="lessThan">
      <formula>0</formula>
    </cfRule>
    <cfRule type="cellIs" dxfId="661" priority="788" operator="lessThan">
      <formula>0</formula>
    </cfRule>
    <cfRule type="cellIs" dxfId="660" priority="789" operator="lessThan">
      <formula>0</formula>
    </cfRule>
    <cfRule type="cellIs" dxfId="659" priority="790" operator="lessThan">
      <formula>0</formula>
    </cfRule>
    <cfRule type="cellIs" dxfId="658" priority="791" operator="lessThan">
      <formula>0</formula>
    </cfRule>
    <cfRule type="cellIs" dxfId="657" priority="792" operator="lessThan">
      <formula>0</formula>
    </cfRule>
  </conditionalFormatting>
  <conditionalFormatting sqref="P511:Q511">
    <cfRule type="expression" dxfId="656" priority="179">
      <formula>P511/N511&gt;1</formula>
    </cfRule>
    <cfRule type="expression" dxfId="655" priority="180">
      <formula>P511/N511&lt;1</formula>
    </cfRule>
    <cfRule type="cellIs" dxfId="654" priority="181" operator="lessThan">
      <formula>0</formula>
    </cfRule>
  </conditionalFormatting>
  <conditionalFormatting sqref="C373:M373">
    <cfRule type="cellIs" dxfId="653" priority="1155" operator="lessThan">
      <formula>0</formula>
    </cfRule>
  </conditionalFormatting>
  <conditionalFormatting sqref="P654:Q654">
    <cfRule type="expression" dxfId="652" priority="185">
      <formula>P654/N654&gt;1</formula>
    </cfRule>
    <cfRule type="expression" dxfId="651" priority="186">
      <formula>P654/N654&lt;1</formula>
    </cfRule>
  </conditionalFormatting>
  <conditionalFormatting sqref="S621:T623">
    <cfRule type="cellIs" dxfId="650" priority="1064" operator="lessThan">
      <formula>0</formula>
    </cfRule>
  </conditionalFormatting>
  <conditionalFormatting sqref="I512:O512">
    <cfRule type="expression" dxfId="649" priority="656">
      <formula>I512/H512&gt;1</formula>
    </cfRule>
    <cfRule type="expression" dxfId="648" priority="657">
      <formula>I512/H512&lt;1</formula>
    </cfRule>
    <cfRule type="cellIs" dxfId="647" priority="658" operator="lessThan">
      <formula>0</formula>
    </cfRule>
  </conditionalFormatting>
  <conditionalFormatting sqref="P639:P640 P521:Q521 P636:Q637">
    <cfRule type="expression" dxfId="646" priority="176">
      <formula>P521/N521&gt;1</formula>
    </cfRule>
    <cfRule type="expression" dxfId="645" priority="177">
      <formula>P521/N521&lt;1</formula>
    </cfRule>
  </conditionalFormatting>
  <conditionalFormatting sqref="R569">
    <cfRule type="cellIs" dxfId="644" priority="1007" operator="lessThan">
      <formula>0</formula>
    </cfRule>
  </conditionalFormatting>
  <conditionalFormatting sqref="B439">
    <cfRule type="cellIs" dxfId="643" priority="747" operator="lessThan">
      <formula>0</formula>
    </cfRule>
    <cfRule type="cellIs" dxfId="642" priority="748" operator="lessThan">
      <formula>0</formula>
    </cfRule>
  </conditionalFormatting>
  <conditionalFormatting sqref="J364">
    <cfRule type="cellIs" dxfId="641" priority="1213" operator="lessThan">
      <formula>0</formula>
    </cfRule>
  </conditionalFormatting>
  <conditionalFormatting sqref="C617:J617">
    <cfRule type="cellIs" dxfId="640" priority="1071" operator="lessThan">
      <formula>0</formula>
    </cfRule>
  </conditionalFormatting>
  <conditionalFormatting sqref="B458">
    <cfRule type="cellIs" dxfId="639" priority="699" operator="lessThan">
      <formula>0</formula>
    </cfRule>
    <cfRule type="cellIs" dxfId="638" priority="700" operator="lessThan">
      <formula>0</formula>
    </cfRule>
  </conditionalFormatting>
  <conditionalFormatting sqref="S372:T372">
    <cfRule type="cellIs" dxfId="637" priority="1201" operator="lessThan">
      <formula>0</formula>
    </cfRule>
    <cfRule type="cellIs" dxfId="636" priority="1202" operator="lessThan">
      <formula>0</formula>
    </cfRule>
  </conditionalFormatting>
  <conditionalFormatting sqref="B642:O645">
    <cfRule type="cellIs" dxfId="635" priority="464" operator="lessThan">
      <formula>0</formula>
    </cfRule>
  </conditionalFormatting>
  <conditionalFormatting sqref="B612">
    <cfRule type="cellIs" dxfId="634" priority="881" operator="lessThan">
      <formula>0</formula>
    </cfRule>
  </conditionalFormatting>
  <conditionalFormatting sqref="P351:Q354">
    <cfRule type="cellIs" dxfId="633" priority="376" operator="lessThan">
      <formula>0</formula>
    </cfRule>
  </conditionalFormatting>
  <conditionalFormatting sqref="B560">
    <cfRule type="expression" dxfId="632" priority="632">
      <formula>B560/#REF!&gt;1</formula>
    </cfRule>
    <cfRule type="expression" dxfId="631" priority="633">
      <formula>B560/#REF!&lt;1</formula>
    </cfRule>
    <cfRule type="cellIs" dxfId="630" priority="634" operator="lessThan">
      <formula>0</formula>
    </cfRule>
  </conditionalFormatting>
  <conditionalFormatting sqref="N427:O427">
    <cfRule type="cellIs" dxfId="629" priority="766" operator="lessThan">
      <formula>0</formula>
    </cfRule>
    <cfRule type="cellIs" dxfId="628" priority="767" operator="lessThan">
      <formula>0</formula>
    </cfRule>
  </conditionalFormatting>
  <conditionalFormatting sqref="P597:Q597">
    <cfRule type="expression" dxfId="627" priority="148">
      <formula>P597/N597&gt;1</formula>
    </cfRule>
    <cfRule type="expression" dxfId="626" priority="149">
      <formula>P597/N597&lt;1</formula>
    </cfRule>
    <cfRule type="cellIs" dxfId="625" priority="150" operator="lessThan">
      <formula>0</formula>
    </cfRule>
  </conditionalFormatting>
  <conditionalFormatting sqref="R479:T479 B479">
    <cfRule type="cellIs" dxfId="624" priority="389" operator="lessThan">
      <formula>0</formula>
    </cfRule>
  </conditionalFormatting>
  <conditionalFormatting sqref="S420:T420">
    <cfRule type="cellIs" dxfId="623" priority="948" operator="lessThan">
      <formula>0</formula>
    </cfRule>
    <cfRule type="cellIs" dxfId="622" priority="949" operator="lessThan">
      <formula>0</formula>
    </cfRule>
  </conditionalFormatting>
  <conditionalFormatting sqref="C521 B639:O640 B636:O637">
    <cfRule type="expression" dxfId="621" priority="495">
      <formula>B521/A521&gt;1</formula>
    </cfRule>
    <cfRule type="expression" dxfId="620" priority="496">
      <formula>B521/A521&lt;1</formula>
    </cfRule>
  </conditionalFormatting>
  <conditionalFormatting sqref="P415:Q415">
    <cfRule type="cellIs" dxfId="619" priority="285" operator="lessThan">
      <formula>0</formula>
    </cfRule>
    <cfRule type="cellIs" dxfId="618" priority="286" operator="lessThan">
      <formula>0</formula>
    </cfRule>
  </conditionalFormatting>
  <conditionalFormatting sqref="R584:R587">
    <cfRule type="cellIs" dxfId="617" priority="1247" operator="lessThan">
      <formula>0</formula>
    </cfRule>
  </conditionalFormatting>
  <conditionalFormatting sqref="R513">
    <cfRule type="cellIs" dxfId="616" priority="417" operator="lessThan">
      <formula>0</formula>
    </cfRule>
  </conditionalFormatting>
  <conditionalFormatting sqref="N361:O361">
    <cfRule type="cellIs" dxfId="615" priority="842" operator="lessThan">
      <formula>0</formula>
    </cfRule>
    <cfRule type="cellIs" dxfId="614" priority="843" operator="lessThan">
      <formula>0</formula>
    </cfRule>
  </conditionalFormatting>
  <conditionalFormatting sqref="R530">
    <cfRule type="cellIs" dxfId="613" priority="411" operator="lessThan">
      <formula>0</formula>
    </cfRule>
  </conditionalFormatting>
  <conditionalFormatting sqref="J594">
    <cfRule type="cellIs" dxfId="612" priority="1089" operator="lessThan">
      <formula>0</formula>
    </cfRule>
  </conditionalFormatting>
  <conditionalFormatting sqref="S367:T367">
    <cfRule type="cellIs" dxfId="611" priority="1214" operator="lessThan">
      <formula>0</formula>
    </cfRule>
  </conditionalFormatting>
  <conditionalFormatting sqref="C652:I652">
    <cfRule type="cellIs" dxfId="610" priority="958" operator="lessThan">
      <formula>0</formula>
    </cfRule>
  </conditionalFormatting>
  <conditionalFormatting sqref="P369:Q370">
    <cfRule type="cellIs" dxfId="609" priority="374" operator="lessThan">
      <formula>0</formula>
    </cfRule>
  </conditionalFormatting>
  <conditionalFormatting sqref="P363:Q363 Q364:Q365">
    <cfRule type="cellIs" dxfId="608" priority="375" operator="lessThan">
      <formula>0</formula>
    </cfRule>
  </conditionalFormatting>
  <conditionalFormatting sqref="G589">
    <cfRule type="expression" dxfId="607" priority="596">
      <formula>G589/F589&gt;1</formula>
    </cfRule>
    <cfRule type="expression" dxfId="606" priority="597">
      <formula>G589/F589&lt;1</formula>
    </cfRule>
    <cfRule type="cellIs" dxfId="605" priority="598" operator="lessThan">
      <formula>0</formula>
    </cfRule>
  </conditionalFormatting>
  <conditionalFormatting sqref="D512">
    <cfRule type="expression" dxfId="604" priority="671">
      <formula>D512/C512&gt;1</formula>
    </cfRule>
    <cfRule type="expression" dxfId="603" priority="672">
      <formula>D512/C512&lt;1</formula>
    </cfRule>
    <cfRule type="cellIs" dxfId="602" priority="673" operator="lessThan">
      <formula>0</formula>
    </cfRule>
  </conditionalFormatting>
  <conditionalFormatting sqref="P409:Q409">
    <cfRule type="cellIs" dxfId="601" priority="296" operator="lessThan">
      <formula>0</formula>
    </cfRule>
    <cfRule type="cellIs" dxfId="600" priority="297" operator="lessThan">
      <formula>0</formula>
    </cfRule>
  </conditionalFormatting>
  <conditionalFormatting sqref="I690:O690 R688:T691">
    <cfRule type="cellIs" dxfId="599" priority="438" operator="lessThan">
      <formula>0</formula>
    </cfRule>
  </conditionalFormatting>
  <conditionalFormatting sqref="N421:O421">
    <cfRule type="cellIs" dxfId="598" priority="782" operator="lessThan">
      <formula>0</formula>
    </cfRule>
    <cfRule type="cellIs" dxfId="597" priority="783" operator="lessThan">
      <formula>0</formula>
    </cfRule>
  </conditionalFormatting>
  <conditionalFormatting sqref="P692:P693 P695">
    <cfRule type="cellIs" dxfId="596" priority="129" operator="lessThan">
      <formula>0</formula>
    </cfRule>
  </conditionalFormatting>
  <conditionalFormatting sqref="B590:O590">
    <cfRule type="cellIs" dxfId="595" priority="398" operator="lessThan">
      <formula>0</formula>
    </cfRule>
  </conditionalFormatting>
  <conditionalFormatting sqref="F552">
    <cfRule type="expression" dxfId="594" priority="641">
      <formula>F552/E552&gt;1</formula>
    </cfRule>
    <cfRule type="expression" dxfId="593" priority="642">
      <formula>F552/E552&lt;1</formula>
    </cfRule>
    <cfRule type="cellIs" dxfId="592" priority="643" operator="lessThan">
      <formula>0</formula>
    </cfRule>
  </conditionalFormatting>
  <conditionalFormatting sqref="F589">
    <cfRule type="expression" dxfId="591" priority="599">
      <formula>F589/E589&gt;1</formula>
    </cfRule>
    <cfRule type="expression" dxfId="590" priority="600">
      <formula>F589/E589&lt;1</formula>
    </cfRule>
    <cfRule type="cellIs" dxfId="589" priority="601" operator="lessThan">
      <formula>0</formula>
    </cfRule>
  </conditionalFormatting>
  <conditionalFormatting sqref="R410">
    <cfRule type="cellIs" dxfId="588" priority="1141" operator="lessThan">
      <formula>0</formula>
    </cfRule>
  </conditionalFormatting>
  <conditionalFormatting sqref="R523 S529:T529 S539:T545">
    <cfRule type="cellIs" dxfId="587" priority="1273" operator="lessThan">
      <formula>0</formula>
    </cfRule>
  </conditionalFormatting>
  <conditionalFormatting sqref="B585:B587">
    <cfRule type="cellIs" dxfId="586" priority="932" operator="lessThan">
      <formula>0</formula>
    </cfRule>
  </conditionalFormatting>
  <conditionalFormatting sqref="J601:O602 K599:O599 K600:M600">
    <cfRule type="cellIs" dxfId="585" priority="1082" operator="lessThan">
      <formula>0</formula>
    </cfRule>
  </conditionalFormatting>
  <conditionalFormatting sqref="B428">
    <cfRule type="cellIs" dxfId="584" priority="934" operator="lessThan">
      <formula>0</formula>
    </cfRule>
    <cfRule type="cellIs" dxfId="583" priority="935" operator="lessThan">
      <formula>0</formula>
    </cfRule>
  </conditionalFormatting>
  <conditionalFormatting sqref="S581:T581">
    <cfRule type="cellIs" dxfId="582" priority="999" operator="lessThan">
      <formula>0</formula>
    </cfRule>
    <cfRule type="cellIs" dxfId="581" priority="1000" operator="lessThan">
      <formula>0</formula>
    </cfRule>
  </conditionalFormatting>
  <conditionalFormatting sqref="B628:B629">
    <cfRule type="cellIs" dxfId="580" priority="908" operator="lessThan">
      <formula>0</formula>
    </cfRule>
  </conditionalFormatting>
  <conditionalFormatting sqref="B453">
    <cfRule type="cellIs" dxfId="579" priority="1094" operator="lessThan">
      <formula>0</formula>
    </cfRule>
  </conditionalFormatting>
  <conditionalFormatting sqref="B638">
    <cfRule type="cellIs" dxfId="578" priority="103" operator="lessThan">
      <formula>0</formula>
    </cfRule>
  </conditionalFormatting>
  <conditionalFormatting sqref="C529:O529">
    <cfRule type="expression" dxfId="577" priority="489">
      <formula>C529/B529&gt;1</formula>
    </cfRule>
    <cfRule type="expression" dxfId="576" priority="490">
      <formula>C529/B529&lt;1</formula>
    </cfRule>
    <cfRule type="cellIs" dxfId="575" priority="491" operator="lessThan">
      <formula>0</formula>
    </cfRule>
  </conditionalFormatting>
  <conditionalFormatting sqref="S624:T624">
    <cfRule type="cellIs" dxfId="574" priority="1057" operator="lessThan">
      <formula>0</formula>
    </cfRule>
    <cfRule type="cellIs" dxfId="573" priority="1058" operator="lessThan">
      <formula>0</formula>
    </cfRule>
  </conditionalFormatting>
  <conditionalFormatting sqref="R392">
    <cfRule type="cellIs" dxfId="572" priority="1170" operator="lessThan">
      <formula>0</formula>
    </cfRule>
  </conditionalFormatting>
  <conditionalFormatting sqref="S408:T408">
    <cfRule type="cellIs" dxfId="571" priority="1144" operator="lessThan">
      <formula>0</formula>
    </cfRule>
    <cfRule type="cellIs" dxfId="570" priority="1145" operator="lessThan">
      <formula>0</formula>
    </cfRule>
  </conditionalFormatting>
  <conditionalFormatting sqref="B623:B624">
    <cfRule type="cellIs" dxfId="569" priority="911" operator="lessThan">
      <formula>0</formula>
    </cfRule>
  </conditionalFormatting>
  <conditionalFormatting sqref="B625">
    <cfRule type="cellIs" dxfId="568" priority="1041" operator="lessThan">
      <formula>0</formula>
    </cfRule>
  </conditionalFormatting>
  <conditionalFormatting sqref="H452">
    <cfRule type="cellIs" dxfId="567" priority="717" operator="lessThan">
      <formula>0</formula>
    </cfRule>
  </conditionalFormatting>
  <conditionalFormatting sqref="B491">
    <cfRule type="cellIs" dxfId="566" priority="100" operator="lessThan">
      <formula>0</formula>
    </cfRule>
  </conditionalFormatting>
  <conditionalFormatting sqref="B595:B596">
    <cfRule type="cellIs" dxfId="565" priority="897" operator="lessThan">
      <formula>0</formula>
    </cfRule>
  </conditionalFormatting>
  <conditionalFormatting sqref="S409:T409">
    <cfRule type="cellIs" dxfId="564" priority="1146" operator="lessThan">
      <formula>0</formula>
    </cfRule>
  </conditionalFormatting>
  <conditionalFormatting sqref="B377:B378">
    <cfRule type="cellIs" dxfId="563" priority="926" operator="lessThan">
      <formula>0</formula>
    </cfRule>
  </conditionalFormatting>
  <conditionalFormatting sqref="S508:T510">
    <cfRule type="cellIs" dxfId="562" priority="86" operator="lessThan">
      <formula>0</formula>
    </cfRule>
  </conditionalFormatting>
  <conditionalFormatting sqref="R390:R391">
    <cfRule type="cellIs" dxfId="561" priority="581" operator="lessThan">
      <formula>0</formula>
    </cfRule>
  </conditionalFormatting>
  <conditionalFormatting sqref="P593:Q595">
    <cfRule type="cellIs" dxfId="560" priority="369" operator="lessThan">
      <formula>0</formula>
    </cfRule>
    <cfRule type="cellIs" dxfId="559" priority="370" operator="lessThan">
      <formula>0</formula>
    </cfRule>
  </conditionalFormatting>
  <conditionalFormatting sqref="P588:Q588">
    <cfRule type="expression" dxfId="558" priority="188">
      <formula>P588/N588&gt;1</formula>
    </cfRule>
    <cfRule type="expression" dxfId="557" priority="189">
      <formula>P588/N588&lt;1</formula>
    </cfRule>
  </conditionalFormatting>
  <conditionalFormatting sqref="B609">
    <cfRule type="cellIs" dxfId="556" priority="969" operator="lessThan">
      <formula>0</formula>
    </cfRule>
    <cfRule type="cellIs" dxfId="555" priority="970" operator="lessThan">
      <formula>0</formula>
    </cfRule>
  </conditionalFormatting>
  <conditionalFormatting sqref="R426:R427">
    <cfRule type="cellIs" dxfId="554" priority="575" operator="lessThan">
      <formula>0</formula>
    </cfRule>
  </conditionalFormatting>
  <conditionalFormatting sqref="B692:O695 P694">
    <cfRule type="cellIs" dxfId="553" priority="437" operator="lessThan">
      <formula>0</formula>
    </cfRule>
  </conditionalFormatting>
  <conditionalFormatting sqref="S559:T559">
    <cfRule type="cellIs" dxfId="552" priority="1239" operator="lessThan">
      <formula>0</formula>
    </cfRule>
    <cfRule type="cellIs" dxfId="551" priority="1240" operator="lessThan">
      <formula>0</formula>
    </cfRule>
  </conditionalFormatting>
  <conditionalFormatting sqref="P603:Q603">
    <cfRule type="expression" dxfId="550" priority="143">
      <formula>P603/N603&gt;1</formula>
    </cfRule>
    <cfRule type="expression" dxfId="549" priority="144">
      <formula>P603/N603&lt;1</formula>
    </cfRule>
    <cfRule type="cellIs" dxfId="548" priority="145" operator="lessThan">
      <formula>0</formula>
    </cfRule>
    <cfRule type="cellIs" dxfId="547" priority="146" operator="lessThan">
      <formula>0</formula>
    </cfRule>
    <cfRule type="cellIs" dxfId="546" priority="147" operator="lessThan">
      <formula>0</formula>
    </cfRule>
  </conditionalFormatting>
  <conditionalFormatting sqref="C452:M452">
    <cfRule type="cellIs" dxfId="545" priority="718" operator="lessThan">
      <formula>0</formula>
    </cfRule>
    <cfRule type="cellIs" dxfId="544" priority="719" operator="lessThan">
      <formula>0</formula>
    </cfRule>
  </conditionalFormatting>
  <conditionalFormatting sqref="B452">
    <cfRule type="cellIs" dxfId="543" priority="715" operator="lessThan">
      <formula>0</formula>
    </cfRule>
    <cfRule type="cellIs" dxfId="542" priority="716" operator="lessThan">
      <formula>0</formula>
    </cfRule>
  </conditionalFormatting>
  <conditionalFormatting sqref="G552">
    <cfRule type="expression" dxfId="541" priority="638">
      <formula>G552/F552&gt;1</formula>
    </cfRule>
    <cfRule type="expression" dxfId="540" priority="639">
      <formula>G552/F552&lt;1</formula>
    </cfRule>
    <cfRule type="cellIs" dxfId="539" priority="640" operator="lessThan">
      <formula>0</formula>
    </cfRule>
  </conditionalFormatting>
  <conditionalFormatting sqref="B381">
    <cfRule type="cellIs" dxfId="538" priority="922" operator="lessThan">
      <formula>0</formula>
    </cfRule>
  </conditionalFormatting>
  <conditionalFormatting sqref="R366:R367">
    <cfRule type="cellIs" dxfId="537" priority="585" operator="lessThan">
      <formula>0</formula>
    </cfRule>
  </conditionalFormatting>
  <conditionalFormatting sqref="S427:T427">
    <cfRule type="cellIs" dxfId="536" priority="943" operator="lessThan">
      <formula>0</formula>
    </cfRule>
  </conditionalFormatting>
  <conditionalFormatting sqref="P626:Q629">
    <cfRule type="cellIs" dxfId="535" priority="361" operator="lessThan">
      <formula>0</formula>
    </cfRule>
    <cfRule type="cellIs" dxfId="534" priority="362" operator="lessThan">
      <formula>0</formula>
    </cfRule>
  </conditionalFormatting>
  <conditionalFormatting sqref="S439:T439">
    <cfRule type="cellIs" dxfId="533" priority="1107" operator="lessThan">
      <formula>0</formula>
    </cfRule>
  </conditionalFormatting>
  <conditionalFormatting sqref="S513:T513">
    <cfRule type="cellIs" dxfId="532" priority="418" operator="lessThan">
      <formula>0</formula>
    </cfRule>
  </conditionalFormatting>
  <conditionalFormatting sqref="R378:R379">
    <cfRule type="cellIs" dxfId="531" priority="583" operator="lessThan">
      <formula>0</formula>
    </cfRule>
  </conditionalFormatting>
  <conditionalFormatting sqref="S379:T379">
    <cfRule type="cellIs" dxfId="530" priority="1193" operator="lessThan">
      <formula>0</formula>
    </cfRule>
  </conditionalFormatting>
  <conditionalFormatting sqref="S448:T450">
    <cfRule type="cellIs" dxfId="529" priority="1103" operator="lessThan">
      <formula>0</formula>
    </cfRule>
  </conditionalFormatting>
  <conditionalFormatting sqref="S505:T505">
    <cfRule type="cellIs" dxfId="528" priority="421" operator="lessThan">
      <formula>0</formula>
    </cfRule>
  </conditionalFormatting>
  <conditionalFormatting sqref="J593:O595 J596:M596">
    <cfRule type="cellIs" dxfId="527" priority="1090" operator="lessThan">
      <formula>0</formula>
    </cfRule>
  </conditionalFormatting>
  <conditionalFormatting sqref="S384:T384">
    <cfRule type="cellIs" dxfId="526" priority="1179" operator="lessThan">
      <formula>0</formula>
    </cfRule>
    <cfRule type="cellIs" dxfId="525" priority="1180" operator="lessThan">
      <formula>0</formula>
    </cfRule>
  </conditionalFormatting>
  <conditionalFormatting sqref="C593:I596">
    <cfRule type="cellIs" dxfId="524" priority="1030" operator="lessThan">
      <formula>0</formula>
    </cfRule>
  </conditionalFormatting>
  <conditionalFormatting sqref="B351">
    <cfRule type="cellIs" dxfId="523" priority="904" operator="lessThan">
      <formula>0</formula>
    </cfRule>
  </conditionalFormatting>
  <conditionalFormatting sqref="P372:Q372">
    <cfRule type="cellIs" dxfId="522" priority="351" operator="lessThan">
      <formula>0</formula>
    </cfRule>
  </conditionalFormatting>
  <conditionalFormatting sqref="P706">
    <cfRule type="cellIs" dxfId="521" priority="123" operator="lessThan">
      <formula>0</formula>
    </cfRule>
  </conditionalFormatting>
  <conditionalFormatting sqref="B646">
    <cfRule type="cellIs" dxfId="520" priority="965" operator="lessThan">
      <formula>0</formula>
    </cfRule>
  </conditionalFormatting>
  <conditionalFormatting sqref="S480:T484">
    <cfRule type="cellIs" dxfId="519" priority="388" operator="lessThan">
      <formula>0</formula>
    </cfRule>
  </conditionalFormatting>
  <conditionalFormatting sqref="R422:T422 S423:T425">
    <cfRule type="cellIs" dxfId="518" priority="946" operator="lessThan">
      <formula>0</formula>
    </cfRule>
  </conditionalFormatting>
  <conditionalFormatting sqref="B466:O466">
    <cfRule type="cellIs" dxfId="517" priority="422" operator="lessThan">
      <formula>0</formula>
    </cfRule>
  </conditionalFormatting>
  <conditionalFormatting sqref="B371:B372">
    <cfRule type="cellIs" dxfId="516" priority="929" operator="lessThan">
      <formula>0</formula>
    </cfRule>
  </conditionalFormatting>
  <conditionalFormatting sqref="S553:T553">
    <cfRule type="cellIs" dxfId="515" priority="406" operator="lessThan">
      <formula>0</formula>
    </cfRule>
  </conditionalFormatting>
  <conditionalFormatting sqref="N439:O439">
    <cfRule type="cellIs" dxfId="514" priority="736" operator="lessThan">
      <formula>0</formula>
    </cfRule>
    <cfRule type="cellIs" dxfId="513" priority="737" operator="lessThan">
      <formula>0</formula>
    </cfRule>
  </conditionalFormatting>
  <conditionalFormatting sqref="F512">
    <cfRule type="expression" dxfId="512" priority="665">
      <formula>F512/E512&gt;1</formula>
    </cfRule>
    <cfRule type="expression" dxfId="511" priority="666">
      <formula>F512/E512&lt;1</formula>
    </cfRule>
    <cfRule type="cellIs" dxfId="510" priority="667" operator="lessThan">
      <formula>0</formula>
    </cfRule>
  </conditionalFormatting>
  <conditionalFormatting sqref="H611">
    <cfRule type="cellIs" dxfId="509" priority="976" operator="lessThan">
      <formula>0</formula>
    </cfRule>
  </conditionalFormatting>
  <conditionalFormatting sqref="I611">
    <cfRule type="cellIs" dxfId="508" priority="982" operator="lessThan">
      <formula>0</formula>
    </cfRule>
  </conditionalFormatting>
  <conditionalFormatting sqref="R440">
    <cfRule type="cellIs" dxfId="507" priority="1113" operator="lessThan">
      <formula>0</formula>
    </cfRule>
  </conditionalFormatting>
  <conditionalFormatting sqref="B379">
    <cfRule type="cellIs" dxfId="506" priority="917" operator="lessThan">
      <formula>0</formula>
    </cfRule>
  </conditionalFormatting>
  <conditionalFormatting sqref="R506:T506">
    <cfRule type="cellIs" dxfId="505" priority="1022" operator="lessThan">
      <formula>0</formula>
    </cfRule>
  </conditionalFormatting>
  <conditionalFormatting sqref="S361:T361">
    <cfRule type="cellIs" dxfId="504" priority="1221" operator="lessThan">
      <formula>0</formula>
    </cfRule>
  </conditionalFormatting>
  <conditionalFormatting sqref="P420:Q420">
    <cfRule type="cellIs" dxfId="503" priority="276" operator="lessThan">
      <formula>0</formula>
    </cfRule>
  </conditionalFormatting>
  <conditionalFormatting sqref="N377:O377">
    <cfRule type="cellIs" dxfId="502" priority="937" operator="lessThan">
      <formula>0</formula>
    </cfRule>
  </conditionalFormatting>
  <conditionalFormatting sqref="I698:O698 R696:T699">
    <cfRule type="cellIs" dxfId="501" priority="434" operator="lessThan">
      <formula>0</formula>
    </cfRule>
  </conditionalFormatting>
  <conditionalFormatting sqref="C465">
    <cfRule type="expression" dxfId="500" priority="516">
      <formula>C465/B465&gt;1</formula>
    </cfRule>
    <cfRule type="expression" dxfId="499" priority="517">
      <formula>C465/B465&lt;1</formula>
    </cfRule>
    <cfRule type="cellIs" dxfId="498" priority="518" operator="lessThan">
      <formula>0</formula>
    </cfRule>
  </conditionalFormatting>
  <conditionalFormatting sqref="R393:R395">
    <cfRule type="cellIs" dxfId="497" priority="1169" operator="lessThan">
      <formula>0</formula>
    </cfRule>
  </conditionalFormatting>
  <conditionalFormatting sqref="P408:Q408">
    <cfRule type="cellIs" dxfId="496" priority="298" operator="lessThan">
      <formula>0</formula>
    </cfRule>
  </conditionalFormatting>
  <conditionalFormatting sqref="S619:T619">
    <cfRule type="cellIs" dxfId="495" priority="1069" operator="lessThan">
      <formula>0</formula>
    </cfRule>
    <cfRule type="cellIs" dxfId="494" priority="1070" operator="lessThan">
      <formula>0</formula>
    </cfRule>
  </conditionalFormatting>
  <conditionalFormatting sqref="P439:Q439">
    <cfRule type="cellIs" dxfId="493" priority="243" operator="lessThan">
      <formula>0</formula>
    </cfRule>
    <cfRule type="cellIs" dxfId="492" priority="244" operator="lessThan">
      <formula>0</formula>
    </cfRule>
  </conditionalFormatting>
  <conditionalFormatting sqref="I375">
    <cfRule type="cellIs" dxfId="491" priority="1195" operator="lessThan">
      <formula>0</formula>
    </cfRule>
  </conditionalFormatting>
  <conditionalFormatting sqref="R520:R521">
    <cfRule type="cellIs" dxfId="490" priority="565" operator="lessThan">
      <formula>0</formula>
    </cfRule>
  </conditionalFormatting>
  <conditionalFormatting sqref="B513:O513">
    <cfRule type="cellIs" dxfId="489" priority="416" operator="lessThan">
      <formula>0</formula>
    </cfRule>
  </conditionalFormatting>
  <conditionalFormatting sqref="B553:O553">
    <cfRule type="cellIs" dxfId="488" priority="404" operator="lessThan">
      <formula>0</formula>
    </cfRule>
  </conditionalFormatting>
  <conditionalFormatting sqref="R648">
    <cfRule type="cellIs" dxfId="487" priority="550" operator="lessThan">
      <formula>0</formula>
    </cfRule>
  </conditionalFormatting>
  <conditionalFormatting sqref="R398">
    <cfRule type="cellIs" dxfId="486" priority="1162" operator="lessThan">
      <formula>0</formula>
    </cfRule>
  </conditionalFormatting>
  <conditionalFormatting sqref="P651 P632:Q634 P648:Q648 P654:Q654 P649">
    <cfRule type="cellIs" dxfId="485" priority="187" operator="lessThan">
      <formula>0</formula>
    </cfRule>
  </conditionalFormatting>
  <conditionalFormatting sqref="P651 P461:Q464 P547:Q551 P555:Q559 P570:Q574 P632:Q634 P648:Q648 P649">
    <cfRule type="expression" dxfId="484" priority="207">
      <formula>P461/N461&gt;1</formula>
    </cfRule>
    <cfRule type="expression" dxfId="483" priority="208">
      <formula>P461/N461&lt;1</formula>
    </cfRule>
  </conditionalFormatting>
  <conditionalFormatting sqref="B365:B366">
    <cfRule type="cellIs" dxfId="482" priority="901" operator="lessThan">
      <formula>0</formula>
    </cfRule>
  </conditionalFormatting>
  <conditionalFormatting sqref="N379:O379">
    <cfRule type="cellIs" dxfId="481" priority="836" operator="lessThan">
      <formula>0</formula>
    </cfRule>
    <cfRule type="cellIs" dxfId="480" priority="837" operator="lessThan">
      <formula>0</formula>
    </cfRule>
  </conditionalFormatting>
  <conditionalFormatting sqref="C363:I363">
    <cfRule type="cellIs" dxfId="479" priority="1034" operator="lessThan">
      <formula>0</formula>
    </cfRule>
  </conditionalFormatting>
  <conditionalFormatting sqref="P663 P672:P675 P708:P711 P665:P670 P655:P660 P650 P652:Q653 P642:Q645 Q655:Q658">
    <cfRule type="cellIs" dxfId="478" priority="356" operator="lessThan">
      <formula>0</formula>
    </cfRule>
  </conditionalFormatting>
  <conditionalFormatting sqref="P712:P715">
    <cfRule type="cellIs" dxfId="477" priority="122" operator="lessThan">
      <formula>0</formula>
    </cfRule>
  </conditionalFormatting>
  <conditionalFormatting sqref="P505:Q505">
    <cfRule type="cellIs" dxfId="476" priority="117" operator="lessThan">
      <formula>0</formula>
    </cfRule>
  </conditionalFormatting>
  <conditionalFormatting sqref="B391">
    <cfRule type="cellIs" dxfId="475" priority="919" operator="lessThan">
      <formula>0</formula>
    </cfRule>
  </conditionalFormatting>
  <conditionalFormatting sqref="D465:O465">
    <cfRule type="expression" dxfId="474" priority="513">
      <formula>D465/C465&gt;1</formula>
    </cfRule>
    <cfRule type="expression" dxfId="473" priority="514">
      <formula>D465/C465&lt;1</formula>
    </cfRule>
    <cfRule type="cellIs" dxfId="472" priority="515" operator="lessThan">
      <formula>0</formula>
    </cfRule>
  </conditionalFormatting>
  <conditionalFormatting sqref="B589">
    <cfRule type="expression" dxfId="471" priority="611">
      <formula>B589/#REF!&gt;1</formula>
    </cfRule>
    <cfRule type="expression" dxfId="470" priority="612">
      <formula>B589/#REF!&lt;1</formula>
    </cfRule>
    <cfRule type="cellIs" dxfId="469" priority="613" operator="lessThan">
      <formula>0</formula>
    </cfRule>
  </conditionalFormatting>
  <conditionalFormatting sqref="B416">
    <cfRule type="cellIs" dxfId="468" priority="947" operator="lessThan">
      <formula>0</formula>
    </cfRule>
  </conditionalFormatting>
  <conditionalFormatting sqref="B369">
    <cfRule type="cellIs" dxfId="467" priority="928" operator="lessThan">
      <formula>0</formula>
    </cfRule>
  </conditionalFormatting>
  <conditionalFormatting sqref="P560:Q560">
    <cfRule type="expression" dxfId="466" priority="161">
      <formula>P560/N560&gt;1</formula>
    </cfRule>
    <cfRule type="expression" dxfId="465" priority="162">
      <formula>P560/N560&lt;1</formula>
    </cfRule>
    <cfRule type="cellIs" dxfId="464" priority="163" operator="lessThan">
      <formula>0</formula>
    </cfRule>
  </conditionalFormatting>
  <conditionalFormatting sqref="B349">
    <cfRule type="cellIs" dxfId="463" priority="1231" operator="lessThan">
      <formula>0</formula>
    </cfRule>
  </conditionalFormatting>
  <conditionalFormatting sqref="H552">
    <cfRule type="expression" dxfId="462" priority="635">
      <formula>H552/G552&gt;1</formula>
    </cfRule>
    <cfRule type="expression" dxfId="461" priority="636">
      <formula>H552/G552&lt;1</formula>
    </cfRule>
    <cfRule type="cellIs" dxfId="460" priority="637" operator="lessThan">
      <formula>0</formula>
    </cfRule>
  </conditionalFormatting>
  <conditionalFormatting sqref="K363:O364 J365:M366">
    <cfRule type="cellIs" dxfId="459" priority="1216" operator="lessThan">
      <formula>0</formula>
    </cfRule>
  </conditionalFormatting>
  <conditionalFormatting sqref="R474:R477">
    <cfRule type="cellIs" dxfId="458" priority="391" operator="lessThan">
      <formula>0</formula>
    </cfRule>
  </conditionalFormatting>
  <conditionalFormatting sqref="D507:O510">
    <cfRule type="expression" dxfId="457" priority="540">
      <formula>D507/C507&gt;1</formula>
    </cfRule>
    <cfRule type="expression" dxfId="456" priority="541">
      <formula>D507/C507&lt;1</formula>
    </cfRule>
    <cfRule type="cellIs" dxfId="455" priority="542" operator="lessThan">
      <formula>0</formula>
    </cfRule>
  </conditionalFormatting>
  <conditionalFormatting sqref="P568:Q568">
    <cfRule type="expression" dxfId="454" priority="167">
      <formula>P568/N568&gt;1</formula>
    </cfRule>
    <cfRule type="expression" dxfId="453" priority="168">
      <formula>P568/N568&lt;1</formula>
    </cfRule>
    <cfRule type="cellIs" dxfId="452" priority="169" operator="lessThan">
      <formula>0</formula>
    </cfRule>
  </conditionalFormatting>
  <conditionalFormatting sqref="H415">
    <cfRule type="cellIs" dxfId="451" priority="811" operator="lessThan">
      <formula>0</formula>
    </cfRule>
  </conditionalFormatting>
  <conditionalFormatting sqref="B647">
    <cfRule type="cellIs" dxfId="450" priority="877" operator="lessThan">
      <formula>0</formula>
    </cfRule>
  </conditionalFormatting>
  <conditionalFormatting sqref="N432:O432">
    <cfRule type="cellIs" dxfId="449" priority="752" operator="lessThan">
      <formula>0</formula>
    </cfRule>
  </conditionalFormatting>
  <conditionalFormatting sqref="B600">
    <cfRule type="cellIs" dxfId="448" priority="892" operator="lessThan">
      <formula>0</formula>
    </cfRule>
  </conditionalFormatting>
  <conditionalFormatting sqref="N390:O390">
    <cfRule type="cellIs" dxfId="447" priority="863" operator="lessThan">
      <formula>0</formula>
    </cfRule>
  </conditionalFormatting>
  <conditionalFormatting sqref="H612:H614">
    <cfRule type="cellIs" dxfId="446" priority="978" operator="lessThan">
      <formula>0</formula>
    </cfRule>
  </conditionalFormatting>
  <conditionalFormatting sqref="H589">
    <cfRule type="expression" dxfId="445" priority="593">
      <formula>H589/G589&gt;1</formula>
    </cfRule>
    <cfRule type="expression" dxfId="444" priority="594">
      <formula>H589/G589&lt;1</formula>
    </cfRule>
    <cfRule type="cellIs" dxfId="443" priority="595" operator="lessThan">
      <formula>0</formula>
    </cfRule>
  </conditionalFormatting>
  <conditionalFormatting sqref="I714:O714 R712:T715">
    <cfRule type="cellIs" dxfId="442" priority="428" operator="lessThan">
      <formula>0</formula>
    </cfRule>
  </conditionalFormatting>
  <conditionalFormatting sqref="C560">
    <cfRule type="expression" dxfId="441" priority="629">
      <formula>C560/B560&gt;1</formula>
    </cfRule>
    <cfRule type="expression" dxfId="440" priority="630">
      <formula>C560/B560&lt;1</formula>
    </cfRule>
    <cfRule type="cellIs" dxfId="439" priority="631" operator="lessThan">
      <formula>0</formula>
    </cfRule>
  </conditionalFormatting>
  <conditionalFormatting sqref="B636:Q637 P642:Q645">
    <cfRule type="cellIs" dxfId="438" priority="151" operator="lessThan">
      <formula>0</formula>
    </cfRule>
  </conditionalFormatting>
  <conditionalFormatting sqref="H617:H619">
    <cfRule type="cellIs" dxfId="437" priority="1068" operator="lessThan">
      <formula>0</formula>
    </cfRule>
  </conditionalFormatting>
  <conditionalFormatting sqref="P466:Q466">
    <cfRule type="cellIs" dxfId="436" priority="118" operator="lessThan">
      <formula>0</formula>
    </cfRule>
  </conditionalFormatting>
  <conditionalFormatting sqref="S391:T391">
    <cfRule type="cellIs" dxfId="435" priority="1174" operator="lessThan">
      <formula>0</formula>
    </cfRule>
  </conditionalFormatting>
  <conditionalFormatting sqref="R420:R421">
    <cfRule type="cellIs" dxfId="434" priority="576" operator="lessThan">
      <formula>0</formula>
    </cfRule>
  </conditionalFormatting>
  <conditionalFormatting sqref="C361:M361">
    <cfRule type="cellIs" dxfId="433" priority="1153" operator="lessThan">
      <formula>0</formula>
    </cfRule>
  </conditionalFormatting>
  <conditionalFormatting sqref="B361">
    <cfRule type="cellIs" dxfId="432" priority="915" operator="lessThan">
      <formula>0</formula>
    </cfRule>
  </conditionalFormatting>
  <conditionalFormatting sqref="P674">
    <cfRule type="cellIs" dxfId="431" priority="355" operator="lessThan">
      <formula>0</formula>
    </cfRule>
  </conditionalFormatting>
  <conditionalFormatting sqref="P465:Q465">
    <cfRule type="expression" dxfId="430" priority="182">
      <formula>P465/N465&gt;1</formula>
    </cfRule>
    <cfRule type="expression" dxfId="429" priority="183">
      <formula>P465/N465&lt;1</formula>
    </cfRule>
    <cfRule type="cellIs" dxfId="428" priority="184" operator="lessThan">
      <formula>0</formula>
    </cfRule>
  </conditionalFormatting>
  <conditionalFormatting sqref="R540:R543">
    <cfRule type="cellIs" dxfId="427" priority="1242" operator="lessThan">
      <formula>0</formula>
    </cfRule>
  </conditionalFormatting>
  <conditionalFormatting sqref="C626:O629">
    <cfRule type="cellIs" dxfId="426" priority="1049" operator="lessThan">
      <formula>0</formula>
    </cfRule>
  </conditionalFormatting>
  <conditionalFormatting sqref="R363">
    <cfRule type="cellIs" dxfId="425" priority="589" operator="lessThan">
      <formula>0</formula>
    </cfRule>
  </conditionalFormatting>
  <conditionalFormatting sqref="N596:O596">
    <cfRule type="cellIs" dxfId="424" priority="592" operator="lessThan">
      <formula>0</formula>
    </cfRule>
  </conditionalFormatting>
  <conditionalFormatting sqref="R570:R573">
    <cfRule type="cellIs" dxfId="423" priority="1004" operator="lessThan">
      <formula>0</formula>
    </cfRule>
  </conditionalFormatting>
  <conditionalFormatting sqref="R374:T374 S375:T377">
    <cfRule type="cellIs" dxfId="422" priority="1200" operator="lessThan">
      <formula>0</formula>
    </cfRule>
  </conditionalFormatting>
  <conditionalFormatting sqref="I722:O722 R720:T723">
    <cfRule type="cellIs" dxfId="421" priority="108" operator="lessThan">
      <formula>0</formula>
    </cfRule>
  </conditionalFormatting>
  <conditionalFormatting sqref="P696:P699">
    <cfRule type="cellIs" dxfId="420" priority="128" operator="lessThan">
      <formula>0</formula>
    </cfRule>
  </conditionalFormatting>
  <conditionalFormatting sqref="P676:P679">
    <cfRule type="cellIs" dxfId="419" priority="137" operator="lessThan">
      <formula>0</formula>
    </cfRule>
  </conditionalFormatting>
  <conditionalFormatting sqref="P385:Q385">
    <cfRule type="cellIs" dxfId="418" priority="311" operator="lessThan">
      <formula>0</formula>
    </cfRule>
    <cfRule type="cellIs" dxfId="417" priority="312" operator="lessThan">
      <formula>0</formula>
    </cfRule>
  </conditionalFormatting>
  <conditionalFormatting sqref="J606">
    <cfRule type="cellIs" dxfId="416" priority="993" operator="lessThan">
      <formula>0</formula>
    </cfRule>
  </conditionalFormatting>
  <conditionalFormatting sqref="P396:Q396">
    <cfRule type="cellIs" dxfId="415" priority="331" operator="lessThan">
      <formula>0</formula>
    </cfRule>
  </conditionalFormatting>
  <conditionalFormatting sqref="S574:T574">
    <cfRule type="cellIs" dxfId="414" priority="1005" operator="lessThan">
      <formula>0</formula>
    </cfRule>
    <cfRule type="cellIs" dxfId="413" priority="1006" operator="lessThan">
      <formula>0</formula>
    </cfRule>
  </conditionalFormatting>
  <conditionalFormatting sqref="B350">
    <cfRule type="cellIs" dxfId="412" priority="1230" operator="lessThan">
      <formula>0</formula>
    </cfRule>
  </conditionalFormatting>
  <conditionalFormatting sqref="R544:R545">
    <cfRule type="cellIs" dxfId="411" priority="563" operator="lessThan">
      <formula>0</formula>
    </cfRule>
  </conditionalFormatting>
  <conditionalFormatting sqref="S614:T614">
    <cfRule type="cellIs" dxfId="410" priority="979" operator="lessThan">
      <formula>0</formula>
    </cfRule>
    <cfRule type="cellIs" dxfId="409" priority="980" operator="lessThan">
      <formula>0</formula>
    </cfRule>
  </conditionalFormatting>
  <conditionalFormatting sqref="R649">
    <cfRule type="cellIs" dxfId="408" priority="549" operator="lessThan">
      <formula>0</formula>
    </cfRule>
  </conditionalFormatting>
  <conditionalFormatting sqref="N396:O396">
    <cfRule type="cellIs" dxfId="407" priority="854" operator="lessThan">
      <formula>0</formula>
    </cfRule>
  </conditionalFormatting>
  <conditionalFormatting sqref="R496">
    <cfRule type="cellIs" dxfId="406" priority="394" operator="lessThan">
      <formula>0</formula>
    </cfRule>
  </conditionalFormatting>
  <conditionalFormatting sqref="P682">
    <cfRule type="cellIs" dxfId="405" priority="134" operator="lessThan">
      <formula>0</formula>
    </cfRule>
  </conditionalFormatting>
  <conditionalFormatting sqref="B684:O687">
    <cfRule type="cellIs" dxfId="404" priority="441" operator="lessThan">
      <formula>0</formula>
    </cfRule>
  </conditionalFormatting>
  <conditionalFormatting sqref="R441:R443">
    <cfRule type="cellIs" dxfId="403" priority="1112" operator="lessThan">
      <formula>0</formula>
    </cfRule>
  </conditionalFormatting>
  <conditionalFormatting sqref="B352">
    <cfRule type="cellIs" dxfId="402" priority="903" operator="lessThan">
      <formula>0</formula>
    </cfRule>
  </conditionalFormatting>
  <conditionalFormatting sqref="D521:O521">
    <cfRule type="expression" dxfId="401" priority="492">
      <formula>D521/C521&gt;1</formula>
    </cfRule>
    <cfRule type="expression" dxfId="400" priority="493">
      <formula>D521/C521&lt;1</formula>
    </cfRule>
    <cfRule type="cellIs" dxfId="399" priority="494" operator="lessThan">
      <formula>0</formula>
    </cfRule>
  </conditionalFormatting>
  <conditionalFormatting sqref="P504:Q504">
    <cfRule type="expression" dxfId="398" priority="380">
      <formula>P504/#REF!&gt;1</formula>
    </cfRule>
    <cfRule type="expression" dxfId="397" priority="381">
      <formula>P504/#REF!&lt;1</formula>
    </cfRule>
  </conditionalFormatting>
  <conditionalFormatting sqref="R638:T638 S639:T640">
    <cfRule type="cellIs" dxfId="396" priority="104" operator="lessThan">
      <formula>0</formula>
    </cfRule>
  </conditionalFormatting>
  <conditionalFormatting sqref="N367:O367">
    <cfRule type="cellIs" dxfId="395" priority="840" operator="lessThan">
      <formula>0</formula>
    </cfRule>
    <cfRule type="cellIs" dxfId="394" priority="841" operator="lessThan">
      <formula>0</formula>
    </cfRule>
  </conditionalFormatting>
  <conditionalFormatting sqref="R654">
    <cfRule type="cellIs" dxfId="393" priority="425" operator="lessThan">
      <formula>0</formula>
    </cfRule>
  </conditionalFormatting>
  <conditionalFormatting sqref="B355">
    <cfRule type="cellIs" dxfId="392" priority="902" operator="lessThan">
      <formula>0</formula>
    </cfRule>
  </conditionalFormatting>
  <conditionalFormatting sqref="B561:O561">
    <cfRule type="cellIs" dxfId="391" priority="401" operator="lessThan">
      <formula>0</formula>
    </cfRule>
  </conditionalFormatting>
  <conditionalFormatting sqref="B351:B354">
    <cfRule type="cellIs" dxfId="390" priority="876" operator="lessThan">
      <formula>0</formula>
    </cfRule>
  </conditionalFormatting>
  <conditionalFormatting sqref="R423:R425">
    <cfRule type="cellIs" dxfId="389" priority="944" operator="lessThan">
      <formula>0</formula>
    </cfRule>
  </conditionalFormatting>
  <conditionalFormatting sqref="H621:H624">
    <cfRule type="cellIs" dxfId="388" priority="1055" operator="lessThan">
      <formula>0</formula>
    </cfRule>
  </conditionalFormatting>
  <conditionalFormatting sqref="C364:I364">
    <cfRule type="cellIs" dxfId="387" priority="1033" operator="lessThan">
      <formula>0</formula>
    </cfRule>
  </conditionalFormatting>
  <conditionalFormatting sqref="B434">
    <cfRule type="cellIs" dxfId="386" priority="1115" operator="lessThan">
      <formula>0</formula>
    </cfRule>
  </conditionalFormatting>
  <conditionalFormatting sqref="B364">
    <cfRule type="cellIs" dxfId="385" priority="899" operator="lessThan">
      <formula>0</formula>
    </cfRule>
  </conditionalFormatting>
  <conditionalFormatting sqref="B546">
    <cfRule type="cellIs" dxfId="384" priority="1009" operator="lessThan">
      <formula>0</formula>
    </cfRule>
  </conditionalFormatting>
  <conditionalFormatting sqref="R486:R489">
    <cfRule type="cellIs" dxfId="383" priority="383" operator="lessThan">
      <formula>0</formula>
    </cfRule>
  </conditionalFormatting>
  <conditionalFormatting sqref="R368">
    <cfRule type="cellIs" dxfId="382" priority="1209" operator="lessThan">
      <formula>0</formula>
    </cfRule>
  </conditionalFormatting>
  <conditionalFormatting sqref="B398">
    <cfRule type="cellIs" dxfId="381" priority="1151" operator="lessThan">
      <formula>0</formula>
    </cfRule>
  </conditionalFormatting>
  <conditionalFormatting sqref="C616:O619">
    <cfRule type="cellIs" dxfId="380" priority="1073" operator="lessThan">
      <formula>0</formula>
    </cfRule>
  </conditionalFormatting>
  <conditionalFormatting sqref="C507:C510">
    <cfRule type="expression" dxfId="379" priority="543">
      <formula>C507/B507&gt;1</formula>
    </cfRule>
    <cfRule type="expression" dxfId="378" priority="544">
      <formula>C507/B507&lt;1</formula>
    </cfRule>
    <cfRule type="cellIs" dxfId="377" priority="545" operator="lessThan">
      <formula>0</formula>
    </cfRule>
  </conditionalFormatting>
  <conditionalFormatting sqref="R524:R527">
    <cfRule type="cellIs" dxfId="376" priority="1251" operator="lessThan">
      <formula>0</formula>
    </cfRule>
  </conditionalFormatting>
  <conditionalFormatting sqref="C512">
    <cfRule type="expression" dxfId="375" priority="674">
      <formula>C512/B512&gt;1</formula>
    </cfRule>
    <cfRule type="expression" dxfId="374" priority="675">
      <formula>C512/B512&lt;1</formula>
    </cfRule>
    <cfRule type="cellIs" dxfId="373" priority="676" operator="lessThan">
      <formula>0</formula>
    </cfRule>
  </conditionalFormatting>
  <conditionalFormatting sqref="C445:M445">
    <cfRule type="cellIs" dxfId="372" priority="734" operator="lessThan">
      <formula>0</formula>
    </cfRule>
    <cfRule type="cellIs" dxfId="371" priority="735" operator="lessThan">
      <formula>0</formula>
    </cfRule>
  </conditionalFormatting>
  <conditionalFormatting sqref="R554:R558">
    <cfRule type="cellIs" dxfId="370" priority="1010" operator="lessThan">
      <formula>0</formula>
    </cfRule>
  </conditionalFormatting>
  <conditionalFormatting sqref="C600:I600">
    <cfRule type="cellIs" dxfId="369" priority="1026" operator="lessThan">
      <formula>0</formula>
    </cfRule>
  </conditionalFormatting>
  <conditionalFormatting sqref="R490">
    <cfRule type="cellIs" dxfId="368" priority="382" operator="lessThan">
      <formula>0</formula>
    </cfRule>
  </conditionalFormatting>
  <conditionalFormatting sqref="C622:J622">
    <cfRule type="cellIs" dxfId="367" priority="1059" operator="lessThan">
      <formula>0</formula>
    </cfRule>
  </conditionalFormatting>
  <conditionalFormatting sqref="N415:O415">
    <cfRule type="cellIs" dxfId="366" priority="798" operator="lessThan">
      <formula>0</formula>
    </cfRule>
    <cfRule type="cellIs" dxfId="365" priority="799" operator="lessThan">
      <formula>0</formula>
    </cfRule>
  </conditionalFormatting>
  <conditionalFormatting sqref="B575:O575">
    <cfRule type="expression" dxfId="364" priority="474">
      <formula>B575/A575&gt;1</formula>
    </cfRule>
    <cfRule type="expression" dxfId="363" priority="475">
      <formula>B575/A575&lt;1</formula>
    </cfRule>
    <cfRule type="cellIs" dxfId="362" priority="476" operator="lessThan">
      <formula>0</formula>
    </cfRule>
  </conditionalFormatting>
  <conditionalFormatting sqref="B446">
    <cfRule type="cellIs" dxfId="361" priority="1105" operator="lessThan">
      <formula>0</formula>
    </cfRule>
  </conditionalFormatting>
  <conditionalFormatting sqref="R396:R397">
    <cfRule type="cellIs" dxfId="360" priority="580" operator="lessThan">
      <formula>0</formula>
    </cfRule>
  </conditionalFormatting>
  <conditionalFormatting sqref="C433:M433">
    <cfRule type="cellIs" dxfId="359" priority="764" operator="lessThan">
      <formula>0</formula>
    </cfRule>
    <cfRule type="cellIs" dxfId="358" priority="765" operator="lessThan">
      <formula>0</formula>
    </cfRule>
  </conditionalFormatting>
  <conditionalFormatting sqref="S511:T511">
    <cfRule type="cellIs" dxfId="357" priority="84" operator="lessThan">
      <formula>0</formula>
    </cfRule>
    <cfRule type="cellIs" dxfId="356" priority="85" operator="lessThan">
      <formula>0</formula>
    </cfRule>
  </conditionalFormatting>
  <conditionalFormatting sqref="C511">
    <cfRule type="expression" dxfId="355" priority="507">
      <formula>C511/B511&gt;1</formula>
    </cfRule>
    <cfRule type="expression" dxfId="354" priority="508">
      <formula>C511/B511&lt;1</formula>
    </cfRule>
    <cfRule type="cellIs" dxfId="353" priority="509" operator="lessThan">
      <formula>0</formula>
    </cfRule>
  </conditionalFormatting>
  <conditionalFormatting sqref="R414:R415">
    <cfRule type="cellIs" dxfId="352" priority="577" operator="lessThan">
      <formula>0</formula>
    </cfRule>
  </conditionalFormatting>
  <conditionalFormatting sqref="P461:Q464">
    <cfRule type="cellIs" dxfId="351" priority="209" operator="lessThan">
      <formula>0</formula>
    </cfRule>
  </conditionalFormatting>
  <conditionalFormatting sqref="B620">
    <cfRule type="cellIs" dxfId="350" priority="1053" operator="lessThan">
      <formula>0</formula>
    </cfRule>
  </conditionalFormatting>
  <conditionalFormatting sqref="R428:T428 S429:T431">
    <cfRule type="cellIs" dxfId="349" priority="1135" operator="lessThan">
      <formula>0</formula>
    </cfRule>
  </conditionalFormatting>
  <conditionalFormatting sqref="P512:Q512">
    <cfRule type="expression" dxfId="348" priority="202">
      <formula>P512/N512&gt;1</formula>
    </cfRule>
    <cfRule type="expression" dxfId="347" priority="203">
      <formula>P512/N512&lt;1</formula>
    </cfRule>
    <cfRule type="cellIs" dxfId="346" priority="204" operator="lessThan">
      <formula>0</formula>
    </cfRule>
  </conditionalFormatting>
  <conditionalFormatting sqref="H397">
    <cfRule type="cellIs" dxfId="345" priority="1129" operator="lessThan">
      <formula>0</formula>
    </cfRule>
  </conditionalFormatting>
  <conditionalFormatting sqref="B598">
    <cfRule type="cellIs" dxfId="344" priority="973" operator="lessThan">
      <formula>0</formula>
    </cfRule>
    <cfRule type="cellIs" dxfId="343" priority="974" operator="lessThan">
      <formula>0</formula>
    </cfRule>
  </conditionalFormatting>
  <conditionalFormatting sqref="R368:T368 S369:T371">
    <cfRule type="cellIs" dxfId="342" priority="1210" operator="lessThan">
      <formula>0</formula>
    </cfRule>
  </conditionalFormatting>
  <conditionalFormatting sqref="I621">
    <cfRule type="cellIs" dxfId="341" priority="1060" operator="lessThan">
      <formula>0</formula>
    </cfRule>
  </conditionalFormatting>
  <conditionalFormatting sqref="B652">
    <cfRule type="cellIs" dxfId="340" priority="879" operator="lessThan">
      <formula>0</formula>
    </cfRule>
  </conditionalFormatting>
  <conditionalFormatting sqref="B373">
    <cfRule type="cellIs" dxfId="339" priority="916" operator="lessThan">
      <formula>0</formula>
    </cfRule>
  </conditionalFormatting>
  <conditionalFormatting sqref="R576">
    <cfRule type="cellIs" dxfId="338" priority="1001" operator="lessThan">
      <formula>0</formula>
    </cfRule>
  </conditionalFormatting>
  <conditionalFormatting sqref="P688:P691">
    <cfRule type="cellIs" dxfId="337" priority="131" operator="lessThan">
      <formula>0</formula>
    </cfRule>
  </conditionalFormatting>
  <conditionalFormatting sqref="S582:T582 S577:T580">
    <cfRule type="cellIs" dxfId="336" priority="1002" operator="lessThan">
      <formula>0</formula>
    </cfRule>
  </conditionalFormatting>
  <conditionalFormatting sqref="B522:O522">
    <cfRule type="cellIs" dxfId="335" priority="413" operator="lessThan">
      <formula>0</formula>
    </cfRule>
  </conditionalFormatting>
  <conditionalFormatting sqref="N355:O355">
    <cfRule type="cellIs" dxfId="334" priority="844" operator="lessThan">
      <formula>0</formula>
    </cfRule>
  </conditionalFormatting>
  <conditionalFormatting sqref="B506">
    <cfRule type="cellIs" dxfId="333" priority="1017" operator="lessThan">
      <formula>0</formula>
    </cfRule>
  </conditionalFormatting>
  <conditionalFormatting sqref="R636:R637 R641:R645">
    <cfRule type="cellIs" dxfId="332" priority="551" operator="lessThan">
      <formula>0</formula>
    </cfRule>
  </conditionalFormatting>
  <conditionalFormatting sqref="C365:I366">
    <cfRule type="cellIs" dxfId="331" priority="1035" operator="lessThan">
      <formula>0</formula>
    </cfRule>
  </conditionalFormatting>
  <conditionalFormatting sqref="P718">
    <cfRule type="cellIs" dxfId="330" priority="119" operator="lessThan">
      <formula>0</formula>
    </cfRule>
  </conditionalFormatting>
  <conditionalFormatting sqref="B635">
    <cfRule type="cellIs" dxfId="329" priority="966" operator="lessThan">
      <formula>0</formula>
    </cfRule>
  </conditionalFormatting>
  <conditionalFormatting sqref="B599:B602">
    <cfRule type="cellIs" dxfId="328" priority="893" operator="lessThan">
      <formula>0</formula>
    </cfRule>
  </conditionalFormatting>
  <conditionalFormatting sqref="C601:I602">
    <cfRule type="cellIs" dxfId="327" priority="1028" operator="lessThan">
      <formula>0</formula>
    </cfRule>
  </conditionalFormatting>
  <conditionalFormatting sqref="C606:I606">
    <cfRule type="cellIs" dxfId="326" priority="987" operator="lessThan">
      <formula>0</formula>
    </cfRule>
  </conditionalFormatting>
  <conditionalFormatting sqref="R599:R602">
    <cfRule type="cellIs" dxfId="325" priority="1083" operator="lessThan">
      <formula>0</formula>
    </cfRule>
  </conditionalFormatting>
  <conditionalFormatting sqref="B461:B464">
    <cfRule type="cellIs" dxfId="324" priority="682" operator="lessThan">
      <formula>0</formula>
    </cfRule>
  </conditionalFormatting>
  <conditionalFormatting sqref="P373:Q373">
    <cfRule type="cellIs" dxfId="323" priority="315" operator="lessThan">
      <formula>0</formula>
    </cfRule>
    <cfRule type="cellIs" dxfId="322" priority="316" operator="lessThan">
      <formula>0</formula>
    </cfRule>
  </conditionalFormatting>
  <conditionalFormatting sqref="H409">
    <cfRule type="cellIs" dxfId="321" priority="827" operator="lessThan">
      <formula>0</formula>
    </cfRule>
  </conditionalFormatting>
  <conditionalFormatting sqref="B605:B608">
    <cfRule type="cellIs" dxfId="320" priority="885" operator="lessThan">
      <formula>0</formula>
    </cfRule>
  </conditionalFormatting>
  <conditionalFormatting sqref="R539">
    <cfRule type="cellIs" dxfId="319" priority="1245" operator="lessThan">
      <formula>0</formula>
    </cfRule>
  </conditionalFormatting>
  <conditionalFormatting sqref="C588:M588 C574:M574 C559:M559 C551:M551">
    <cfRule type="cellIs" dxfId="318" priority="534" operator="lessThan">
      <formula>0</formula>
    </cfRule>
  </conditionalFormatting>
  <conditionalFormatting sqref="R384:R385">
    <cfRule type="cellIs" dxfId="317" priority="582" operator="lessThan">
      <formula>0</formula>
    </cfRule>
  </conditionalFormatting>
  <conditionalFormatting sqref="C584:C587 C570:C573 C555:C558 C547:C550">
    <cfRule type="expression" dxfId="316" priority="532">
      <formula>C547/B547&gt;1</formula>
    </cfRule>
    <cfRule type="expression" dxfId="315" priority="533">
      <formula>C547/B547&lt;1</formula>
    </cfRule>
  </conditionalFormatting>
  <conditionalFormatting sqref="B507:B510">
    <cfRule type="expression" dxfId="314" priority="537">
      <formula>B507/#REF!&gt;1</formula>
    </cfRule>
    <cfRule type="expression" dxfId="313" priority="538">
      <formula>B507/#REF!&lt;1</formula>
    </cfRule>
    <cfRule type="cellIs" dxfId="312" priority="539" operator="lessThan">
      <formula>0</formula>
    </cfRule>
  </conditionalFormatting>
  <conditionalFormatting sqref="R621:R624">
    <cfRule type="cellIs" dxfId="311" priority="1063" operator="lessThan">
      <formula>0</formula>
    </cfRule>
  </conditionalFormatting>
  <conditionalFormatting sqref="P605:Q607">
    <cfRule type="cellIs" dxfId="310" priority="359" operator="lessThan">
      <formula>0</formula>
    </cfRule>
    <cfRule type="cellIs" dxfId="309" priority="360" operator="lessThan">
      <formula>0</formula>
    </cfRule>
  </conditionalFormatting>
  <conditionalFormatting sqref="C621:O624">
    <cfRule type="cellIs" dxfId="308" priority="1061" operator="lessThan">
      <formula>0</formula>
    </cfRule>
  </conditionalFormatting>
  <conditionalFormatting sqref="B592">
    <cfRule type="cellIs" dxfId="307" priority="1085" operator="lessThan">
      <formula>0</formula>
    </cfRule>
  </conditionalFormatting>
  <conditionalFormatting sqref="C607:I607">
    <cfRule type="cellIs" dxfId="306" priority="989" operator="lessThan">
      <formula>0</formula>
    </cfRule>
  </conditionalFormatting>
  <conditionalFormatting sqref="P371:Q371">
    <cfRule type="cellIs" dxfId="305" priority="353" operator="lessThan">
      <formula>0</formula>
    </cfRule>
  </conditionalFormatting>
  <conditionalFormatting sqref="P426:Q426">
    <cfRule type="cellIs" dxfId="304" priority="265" operator="lessThan">
      <formula>0</formula>
    </cfRule>
  </conditionalFormatting>
  <conditionalFormatting sqref="H439">
    <cfRule type="cellIs" dxfId="303" priority="749" operator="lessThan">
      <formula>0</formula>
    </cfRule>
  </conditionalFormatting>
  <conditionalFormatting sqref="N452:O452">
    <cfRule type="cellIs" dxfId="302" priority="704" operator="lessThan">
      <formula>0</formula>
    </cfRule>
    <cfRule type="cellIs" dxfId="301" priority="705" operator="lessThan">
      <formula>0</formula>
    </cfRule>
  </conditionalFormatting>
  <conditionalFormatting sqref="B651 B641">
    <cfRule type="cellIs" dxfId="300" priority="525" operator="lessThan">
      <formula>0</formula>
    </cfRule>
  </conditionalFormatting>
  <conditionalFormatting sqref="H616">
    <cfRule type="cellIs" dxfId="299" priority="1066" operator="lessThan">
      <formula>0</formula>
    </cfRule>
  </conditionalFormatting>
  <conditionalFormatting sqref="S355:T355">
    <cfRule type="cellIs" dxfId="298" priority="1229" operator="lessThan">
      <formula>0</formula>
    </cfRule>
  </conditionalFormatting>
  <conditionalFormatting sqref="B383:B384">
    <cfRule type="cellIs" dxfId="297" priority="923" operator="lessThan">
      <formula>0</formula>
    </cfRule>
  </conditionalFormatting>
  <conditionalFormatting sqref="B380">
    <cfRule type="cellIs" dxfId="296" priority="1183" operator="lessThan">
      <formula>0</formula>
    </cfRule>
  </conditionalFormatting>
  <conditionalFormatting sqref="C595:I596">
    <cfRule type="cellIs" dxfId="295" priority="1031" operator="lessThan">
      <formula>0</formula>
    </cfRule>
  </conditionalFormatting>
  <conditionalFormatting sqref="B504:O504 B537 B568 B597">
    <cfRule type="expression" dxfId="294" priority="1277">
      <formula>B504/#REF!&gt;1</formula>
    </cfRule>
    <cfRule type="expression" dxfId="293" priority="1278">
      <formula>B504/#REF!&lt;1</formula>
    </cfRule>
  </conditionalFormatting>
  <conditionalFormatting sqref="S445:T446">
    <cfRule type="cellIs" dxfId="292" priority="1106" operator="lessThan">
      <formula>0</formula>
    </cfRule>
  </conditionalFormatting>
  <conditionalFormatting sqref="J607:O607 K605:O606">
    <cfRule type="cellIs" dxfId="291" priority="995" operator="lessThan">
      <formula>0</formula>
    </cfRule>
  </conditionalFormatting>
  <conditionalFormatting sqref="B397">
    <cfRule type="cellIs" dxfId="290" priority="920" operator="lessThan">
      <formula>0</formula>
    </cfRule>
  </conditionalFormatting>
  <conditionalFormatting sqref="B607:B608">
    <cfRule type="cellIs" dxfId="289" priority="886" operator="lessThan">
      <formula>0</formula>
    </cfRule>
  </conditionalFormatting>
  <conditionalFormatting sqref="N457:O457">
    <cfRule type="cellIs" dxfId="288" priority="690" operator="lessThan">
      <formula>0</formula>
    </cfRule>
  </conditionalFormatting>
  <conditionalFormatting sqref="I702:O702 R700:T703">
    <cfRule type="cellIs" dxfId="287" priority="432" operator="lessThan">
      <formula>0</formula>
    </cfRule>
  </conditionalFormatting>
  <conditionalFormatting sqref="P414:Q414">
    <cfRule type="cellIs" dxfId="286" priority="287" operator="lessThan">
      <formula>0</formula>
    </cfRule>
  </conditionalFormatting>
  <conditionalFormatting sqref="C588:I588 C584:C587 C574:I574 C570:C573 C559:I559 C555:C558 C551:I551 C547:C550">
    <cfRule type="cellIs" dxfId="285" priority="535" operator="lessThan">
      <formula>0</formula>
    </cfRule>
  </conditionalFormatting>
  <conditionalFormatting sqref="B530:O530">
    <cfRule type="cellIs" dxfId="284" priority="410" operator="lessThan">
      <formula>0</formula>
    </cfRule>
  </conditionalFormatting>
  <conditionalFormatting sqref="P547:Q550 P555:Q558 P570:Q573 P584:Q587">
    <cfRule type="cellIs" dxfId="283" priority="193" operator="lessThan">
      <formula>0</formula>
    </cfRule>
  </conditionalFormatting>
  <conditionalFormatting sqref="B375">
    <cfRule type="cellIs" dxfId="282" priority="925" operator="lessThan">
      <formula>0</formula>
    </cfRule>
  </conditionalFormatting>
  <conditionalFormatting sqref="R511:R512">
    <cfRule type="cellIs" dxfId="281" priority="566" operator="lessThan">
      <formula>0</formula>
    </cfRule>
  </conditionalFormatting>
  <conditionalFormatting sqref="P716:P719">
    <cfRule type="cellIs" dxfId="280" priority="120" operator="lessThan">
      <formula>0</formula>
    </cfRule>
  </conditionalFormatting>
  <conditionalFormatting sqref="H373">
    <cfRule type="cellIs" dxfId="279" priority="1121" operator="lessThan">
      <formula>0</formula>
    </cfRule>
  </conditionalFormatting>
  <conditionalFormatting sqref="B610">
    <cfRule type="cellIs" dxfId="278" priority="975" operator="lessThan">
      <formula>0</formula>
    </cfRule>
  </conditionalFormatting>
  <conditionalFormatting sqref="P704:P707">
    <cfRule type="cellIs" dxfId="277" priority="124" operator="lessThan">
      <formula>0</formula>
    </cfRule>
  </conditionalFormatting>
  <conditionalFormatting sqref="R416">
    <cfRule type="cellIs" dxfId="276" priority="952" operator="lessThan">
      <formula>0</formula>
    </cfRule>
  </conditionalFormatting>
  <conditionalFormatting sqref="N458:O458">
    <cfRule type="cellIs" dxfId="275" priority="688" operator="lessThan">
      <formula>0</formula>
    </cfRule>
    <cfRule type="cellIs" dxfId="274" priority="689" operator="lessThan">
      <formula>0</formula>
    </cfRule>
  </conditionalFormatting>
  <conditionalFormatting sqref="R603">
    <cfRule type="cellIs" dxfId="273" priority="554" operator="lessThan">
      <formula>0</formula>
    </cfRule>
  </conditionalFormatting>
  <conditionalFormatting sqref="B663 B665:B668 B670">
    <cfRule type="cellIs" dxfId="272" priority="880" operator="lessThan">
      <formula>0</formula>
    </cfRule>
  </conditionalFormatting>
  <conditionalFormatting sqref="I718:O718 R716:T719">
    <cfRule type="cellIs" dxfId="271" priority="426" operator="lessThan">
      <formula>0</formula>
    </cfRule>
  </conditionalFormatting>
  <conditionalFormatting sqref="R650">
    <cfRule type="cellIs" dxfId="270" priority="954" operator="lessThan">
      <formula>0</formula>
    </cfRule>
  </conditionalFormatting>
  <conditionalFormatting sqref="N420:O420">
    <cfRule type="cellIs" dxfId="269" priority="784" operator="lessThan">
      <formula>0</formula>
    </cfRule>
  </conditionalFormatting>
  <conditionalFormatting sqref="B627">
    <cfRule type="cellIs" dxfId="268" priority="906" operator="lessThan">
      <formula>0</formula>
    </cfRule>
  </conditionalFormatting>
  <conditionalFormatting sqref="R448:R450">
    <cfRule type="cellIs" dxfId="267" priority="1102" operator="lessThan">
      <formula>0</formula>
    </cfRule>
  </conditionalFormatting>
  <conditionalFormatting sqref="H427">
    <cfRule type="cellIs" dxfId="266" priority="779" operator="lessThan">
      <formula>0</formula>
    </cfRule>
  </conditionalFormatting>
  <conditionalFormatting sqref="I627 K626:O627 C628:O629">
    <cfRule type="cellIs" dxfId="265" priority="1050" operator="lessThan">
      <formula>0</formula>
    </cfRule>
  </conditionalFormatting>
  <conditionalFormatting sqref="I710:O710 R708:T711">
    <cfRule type="cellIs" dxfId="264" priority="546" operator="lessThan">
      <formula>0</formula>
    </cfRule>
  </conditionalFormatting>
  <conditionalFormatting sqref="I376 K375:O376 C377:M378">
    <cfRule type="cellIs" dxfId="263" priority="1197" operator="lessThan">
      <formula>0</formula>
    </cfRule>
  </conditionalFormatting>
  <conditionalFormatting sqref="B584">
    <cfRule type="cellIs" dxfId="262" priority="930" operator="lessThan">
      <formula>0</formula>
    </cfRule>
  </conditionalFormatting>
  <conditionalFormatting sqref="R374">
    <cfRule type="cellIs" dxfId="261" priority="1199" operator="lessThan">
      <formula>0</formula>
    </cfRule>
  </conditionalFormatting>
  <conditionalFormatting sqref="C385:M385">
    <cfRule type="cellIs" dxfId="260" priority="1157" operator="lessThan">
      <formula>0</formula>
    </cfRule>
  </conditionalFormatting>
  <conditionalFormatting sqref="P601:Q602 P599:Q599">
    <cfRule type="cellIs" dxfId="259" priority="367" operator="lessThan">
      <formula>0</formula>
    </cfRule>
    <cfRule type="cellIs" dxfId="258" priority="368" operator="lessThan">
      <formula>0</formula>
    </cfRule>
  </conditionalFormatting>
  <conditionalFormatting sqref="R369:R373">
    <cfRule type="cellIs" dxfId="257" priority="584" operator="lessThan">
      <formula>0</formula>
    </cfRule>
  </conditionalFormatting>
  <conditionalFormatting sqref="H445">
    <cfRule type="cellIs" dxfId="256" priority="733" operator="lessThan">
      <formula>0</formula>
    </cfRule>
  </conditionalFormatting>
  <conditionalFormatting sqref="R408:R409">
    <cfRule type="cellIs" dxfId="255" priority="578" operator="lessThan">
      <formula>0</formula>
    </cfRule>
  </conditionalFormatting>
  <conditionalFormatting sqref="P458:Q458">
    <cfRule type="cellIs" dxfId="254" priority="210" operator="lessThan">
      <formula>0</formula>
    </cfRule>
    <cfRule type="cellIs" dxfId="253" priority="211" operator="lessThan">
      <formula>0</formula>
    </cfRule>
  </conditionalFormatting>
  <conditionalFormatting sqref="G512">
    <cfRule type="expression" dxfId="252" priority="662">
      <formula>G512/F512&gt;1</formula>
    </cfRule>
    <cfRule type="expression" dxfId="251" priority="663">
      <formula>G512/F512&lt;1</formula>
    </cfRule>
    <cfRule type="cellIs" dxfId="250" priority="664" operator="lessThan">
      <formula>0</formula>
    </cfRule>
  </conditionalFormatting>
  <conditionalFormatting sqref="N385:O385">
    <cfRule type="cellIs" dxfId="249" priority="834" operator="lessThan">
      <formula>0</formula>
    </cfRule>
    <cfRule type="cellIs" dxfId="248" priority="835" operator="lessThan">
      <formula>0</formula>
    </cfRule>
  </conditionalFormatting>
  <conditionalFormatting sqref="J595:O595 K593:O594 J596:M596">
    <cfRule type="cellIs" dxfId="247" priority="1091" operator="lessThan">
      <formula>0</formula>
    </cfRule>
  </conditionalFormatting>
  <conditionalFormatting sqref="R516:R519">
    <cfRule type="cellIs" dxfId="246" priority="1252" operator="lessThan">
      <formula>0</formula>
    </cfRule>
  </conditionalFormatting>
  <conditionalFormatting sqref="R562">
    <cfRule type="cellIs" dxfId="245" priority="1275" operator="lessThan">
      <formula>0</formula>
    </cfRule>
  </conditionalFormatting>
  <conditionalFormatting sqref="B447">
    <cfRule type="cellIs" dxfId="244" priority="1104" operator="lessThan">
      <formula>0</formula>
    </cfRule>
  </conditionalFormatting>
  <conditionalFormatting sqref="P584:Q587">
    <cfRule type="expression" dxfId="243" priority="191">
      <formula>P584/N584&gt;1</formula>
    </cfRule>
    <cfRule type="expression" dxfId="242" priority="192">
      <formula>P584/N584&lt;1</formula>
    </cfRule>
  </conditionalFormatting>
  <conditionalFormatting sqref="R402">
    <cfRule type="cellIs" dxfId="241" priority="579" operator="lessThan">
      <formula>0</formula>
    </cfRule>
  </conditionalFormatting>
  <conditionalFormatting sqref="N409:O409">
    <cfRule type="cellIs" dxfId="240" priority="814" operator="lessThan">
      <formula>0</formula>
    </cfRule>
    <cfRule type="cellIs" dxfId="239" priority="815" operator="lessThan">
      <formula>0</formula>
    </cfRule>
  </conditionalFormatting>
  <conditionalFormatting sqref="R349:T350 S351:T353">
    <cfRule type="cellIs" dxfId="238" priority="1236" operator="lessThan">
      <formula>0</formula>
    </cfRule>
  </conditionalFormatting>
  <conditionalFormatting sqref="S611:T613">
    <cfRule type="cellIs" dxfId="237" priority="986" operator="lessThan">
      <formula>0</formula>
    </cfRule>
  </conditionalFormatting>
  <conditionalFormatting sqref="P457:Q457">
    <cfRule type="cellIs" dxfId="236" priority="212" operator="lessThan">
      <formula>0</formula>
    </cfRule>
  </conditionalFormatting>
  <conditionalFormatting sqref="B531">
    <cfRule type="cellIs" dxfId="235" priority="1263" operator="lessThan">
      <formula>0</formula>
    </cfRule>
  </conditionalFormatting>
  <conditionalFormatting sqref="P710">
    <cfRule type="cellIs" dxfId="234" priority="198" operator="lessThan">
      <formula>0</formula>
    </cfRule>
  </conditionalFormatting>
  <conditionalFormatting sqref="R651">
    <cfRule type="cellIs" dxfId="233" priority="548" operator="lessThan">
      <formula>0</formula>
    </cfRule>
  </conditionalFormatting>
  <conditionalFormatting sqref="R440:T440 S441:T443">
    <cfRule type="cellIs" dxfId="232" priority="1114" operator="lessThan">
      <formula>0</formula>
    </cfRule>
  </conditionalFormatting>
  <conditionalFormatting sqref="N451:O451">
    <cfRule type="cellIs" dxfId="231" priority="706" operator="lessThan">
      <formula>0</formula>
    </cfRule>
  </conditionalFormatting>
  <conditionalFormatting sqref="I369">
    <cfRule type="cellIs" dxfId="230" priority="1206" operator="lessThan">
      <formula>0</formula>
    </cfRule>
  </conditionalFormatting>
  <conditionalFormatting sqref="B433">
    <cfRule type="cellIs" dxfId="229" priority="761" operator="lessThan">
      <formula>0</formula>
    </cfRule>
    <cfRule type="cellIs" dxfId="228" priority="762" operator="lessThan">
      <formula>0</formula>
    </cfRule>
  </conditionalFormatting>
  <conditionalFormatting sqref="J355:O355">
    <cfRule type="cellIs" dxfId="227" priority="1152" operator="lessThan">
      <formula>0</formula>
    </cfRule>
  </conditionalFormatting>
  <conditionalFormatting sqref="R608">
    <cfRule type="cellIs" dxfId="226" priority="553" operator="lessThan">
      <formula>0</formula>
    </cfRule>
  </conditionalFormatting>
  <conditionalFormatting sqref="H626">
    <cfRule type="cellIs" dxfId="225" priority="1042" operator="lessThan">
      <formula>0</formula>
    </cfRule>
  </conditionalFormatting>
  <conditionalFormatting sqref="R590">
    <cfRule type="cellIs" dxfId="224" priority="399" operator="lessThan">
      <formula>0</formula>
    </cfRule>
  </conditionalFormatting>
  <conditionalFormatting sqref="S385:T385">
    <cfRule type="cellIs" dxfId="223" priority="1182" operator="lessThan">
      <formula>0</formula>
    </cfRule>
  </conditionalFormatting>
  <conditionalFormatting sqref="I612 K611:O612 C613:O614">
    <cfRule type="cellIs" dxfId="222" priority="984" operator="lessThan">
      <formula>0</formula>
    </cfRule>
  </conditionalFormatting>
  <conditionalFormatting sqref="B392">
    <cfRule type="cellIs" dxfId="221" priority="1168" operator="lessThan">
      <formula>0</formula>
    </cfRule>
  </conditionalFormatting>
  <conditionalFormatting sqref="O348">
    <cfRule type="cellIs" dxfId="220" priority="91" operator="lessThan">
      <formula>0</formula>
    </cfRule>
    <cfRule type="cellIs" dxfId="219" priority="92" operator="lessThan">
      <formula>0</formula>
    </cfRule>
  </conditionalFormatting>
  <conditionalFormatting sqref="R484">
    <cfRule type="cellIs" dxfId="218" priority="386" operator="lessThan">
      <formula>0</formula>
    </cfRule>
  </conditionalFormatting>
  <conditionalFormatting sqref="R362">
    <cfRule type="cellIs" dxfId="217" priority="1217" operator="lessThan">
      <formula>0</formula>
    </cfRule>
  </conditionalFormatting>
  <conditionalFormatting sqref="C611:O614">
    <cfRule type="cellIs" dxfId="216" priority="983" operator="lessThan">
      <formula>0</formula>
    </cfRule>
  </conditionalFormatting>
  <conditionalFormatting sqref="P378:Q378">
    <cfRule type="cellIs" dxfId="215" priority="350" operator="lessThan">
      <formula>0</formula>
    </cfRule>
  </conditionalFormatting>
  <conditionalFormatting sqref="I381">
    <cfRule type="cellIs" dxfId="214" priority="1184" operator="lessThan">
      <formula>0</formula>
    </cfRule>
  </conditionalFormatting>
  <conditionalFormatting sqref="R555:R558">
    <cfRule type="cellIs" dxfId="213" priority="1238" operator="lessThan">
      <formula>0</formula>
    </cfRule>
  </conditionalFormatting>
  <conditionalFormatting sqref="P722">
    <cfRule type="cellIs" dxfId="212" priority="106" operator="lessThan">
      <formula>0</formula>
    </cfRule>
  </conditionalFormatting>
  <conditionalFormatting sqref="B370">
    <cfRule type="cellIs" dxfId="211" priority="927" operator="lessThan">
      <formula>0</formula>
    </cfRule>
  </conditionalFormatting>
  <conditionalFormatting sqref="P714">
    <cfRule type="cellIs" dxfId="210" priority="121" operator="lessThan">
      <formula>0</formula>
    </cfRule>
  </conditionalFormatting>
  <conditionalFormatting sqref="H458">
    <cfRule type="cellIs" dxfId="209" priority="701" operator="lessThan">
      <formula>0</formula>
    </cfRule>
  </conditionalFormatting>
  <conditionalFormatting sqref="R457:R458">
    <cfRule type="cellIs" dxfId="208" priority="570" operator="lessThan">
      <formula>0</formula>
    </cfRule>
  </conditionalFormatting>
  <conditionalFormatting sqref="N445:O445">
    <cfRule type="cellIs" dxfId="207" priority="720" operator="lessThan">
      <formula>0</formula>
    </cfRule>
    <cfRule type="cellIs" dxfId="206" priority="721" operator="lessThan">
      <formula>0</formula>
    </cfRule>
  </conditionalFormatting>
  <conditionalFormatting sqref="R574:R575">
    <cfRule type="cellIs" dxfId="205" priority="558" operator="lessThan">
      <formula>0</formula>
    </cfRule>
  </conditionalFormatting>
  <conditionalFormatting sqref="R546">
    <cfRule type="cellIs" dxfId="204" priority="1014" operator="lessThan">
      <formula>0</formula>
    </cfRule>
  </conditionalFormatting>
  <conditionalFormatting sqref="N371:O371">
    <cfRule type="cellIs" dxfId="203" priority="938" operator="lessThan">
      <formula>0</formula>
    </cfRule>
  </conditionalFormatting>
  <conditionalFormatting sqref="C427:M427">
    <cfRule type="cellIs" dxfId="202" priority="780" operator="lessThan">
      <formula>0</formula>
    </cfRule>
    <cfRule type="cellIs" dxfId="201" priority="781" operator="lessThan">
      <formula>0</formula>
    </cfRule>
  </conditionalFormatting>
  <conditionalFormatting sqref="P680:P683">
    <cfRule type="cellIs" dxfId="200" priority="135" operator="lessThan">
      <formula>0</formula>
    </cfRule>
  </conditionalFormatting>
  <conditionalFormatting sqref="B630 R630:T631 R635:T635 S632:T634 S636:T637 N658:O658 C663:O663 I664:O670 C665:H668 I659:O660 C670:H670 S648:T652 B672:O675 B708:O711 B641 R653:T653 S654:T658 R659:T671 R641:T647 B655:O657 H650:O650 B642:O645 J652:O653">
    <cfRule type="cellIs" dxfId="199" priority="968" operator="lessThan">
      <formula>0</formula>
    </cfRule>
  </conditionalFormatting>
  <conditionalFormatting sqref="H385">
    <cfRule type="cellIs" dxfId="198" priority="1126" operator="lessThan">
      <formula>0</formula>
    </cfRule>
  </conditionalFormatting>
  <conditionalFormatting sqref="S599:T601">
    <cfRule type="cellIs" dxfId="197" priority="1084" operator="lessThan">
      <formula>0</formula>
    </cfRule>
  </conditionalFormatting>
  <conditionalFormatting sqref="S486:T490">
    <cfRule type="cellIs" dxfId="196" priority="384" operator="lessThan">
      <formula>0</formula>
    </cfRule>
  </conditionalFormatting>
  <conditionalFormatting sqref="R405:R407">
    <cfRule type="cellIs" dxfId="195" priority="1147" operator="lessThan">
      <formula>0</formula>
    </cfRule>
  </conditionalFormatting>
  <conditionalFormatting sqref="R357:R360">
    <cfRule type="cellIs" dxfId="194" priority="1222" operator="lessThan">
      <formula>0</formula>
    </cfRule>
  </conditionalFormatting>
  <conditionalFormatting sqref="P702">
    <cfRule type="cellIs" dxfId="193" priority="125" operator="lessThan">
      <formula>0</formula>
    </cfRule>
  </conditionalFormatting>
  <conditionalFormatting sqref="B505:O505">
    <cfRule type="cellIs" dxfId="192" priority="419" operator="lessThan">
      <formula>0</formula>
    </cfRule>
  </conditionalFormatting>
  <conditionalFormatting sqref="P690">
    <cfRule type="cellIs" dxfId="191" priority="130" operator="lessThan">
      <formula>0</formula>
    </cfRule>
  </conditionalFormatting>
  <conditionalFormatting sqref="R505">
    <cfRule type="cellIs" dxfId="190" priority="420" operator="lessThan">
      <formula>0</formula>
    </cfRule>
  </conditionalFormatting>
  <conditionalFormatting sqref="S540:T543 B539">
    <cfRule type="cellIs" dxfId="189" priority="1246" operator="lessThan">
      <formula>0</formula>
    </cfRule>
  </conditionalFormatting>
  <conditionalFormatting sqref="R351:R354">
    <cfRule type="cellIs" dxfId="188" priority="1234" operator="lessThan">
      <formula>0</formula>
    </cfRule>
  </conditionalFormatting>
  <conditionalFormatting sqref="P375:Q376">
    <cfRule type="cellIs" dxfId="187" priority="373" operator="lessThan">
      <formula>0</formula>
    </cfRule>
  </conditionalFormatting>
  <conditionalFormatting sqref="N378:O378">
    <cfRule type="cellIs" dxfId="186" priority="873" operator="lessThan">
      <formula>0</formula>
    </cfRule>
  </conditionalFormatting>
  <conditionalFormatting sqref="S504:T504">
    <cfRule type="cellIs" dxfId="185" priority="1016" operator="lessThan">
      <formula>0</formula>
    </cfRule>
  </conditionalFormatting>
  <conditionalFormatting sqref="H361">
    <cfRule type="cellIs" dxfId="184" priority="1123" operator="lessThan">
      <formula>0</formula>
    </cfRule>
  </conditionalFormatting>
  <conditionalFormatting sqref="R692:T695 I694:P694">
    <cfRule type="cellIs" dxfId="183" priority="436" operator="lessThan">
      <formula>0</formula>
    </cfRule>
  </conditionalFormatting>
  <conditionalFormatting sqref="C355:I355">
    <cfRule type="cellIs" dxfId="182" priority="1036" operator="lessThan">
      <formula>0</formula>
    </cfRule>
  </conditionalFormatting>
  <conditionalFormatting sqref="J352">
    <cfRule type="cellIs" dxfId="181" priority="1227" operator="lessThan">
      <formula>0</formula>
    </cfRule>
  </conditionalFormatting>
  <conditionalFormatting sqref="B404">
    <cfRule type="cellIs" dxfId="180" priority="1143" operator="lessThan">
      <formula>0</formula>
    </cfRule>
  </conditionalFormatting>
  <conditionalFormatting sqref="R444:R445">
    <cfRule type="cellIs" dxfId="179" priority="572" operator="lessThan">
      <formula>0</formula>
    </cfRule>
  </conditionalFormatting>
  <conditionalFormatting sqref="R528:R529">
    <cfRule type="cellIs" dxfId="178" priority="564" operator="lessThan">
      <formula>0</formula>
    </cfRule>
  </conditionalFormatting>
  <conditionalFormatting sqref="R355">
    <cfRule type="cellIs" dxfId="177" priority="1228" operator="lessThan">
      <formula>0</formula>
    </cfRule>
  </conditionalFormatting>
  <conditionalFormatting sqref="B700:O703">
    <cfRule type="cellIs" dxfId="176" priority="433" operator="lessThan">
      <formula>0</formula>
    </cfRule>
  </conditionalFormatting>
  <conditionalFormatting sqref="P445:Q445">
    <cfRule type="cellIs" dxfId="175" priority="232" operator="lessThan">
      <formula>0</formula>
    </cfRule>
    <cfRule type="cellIs" dxfId="174" priority="233" operator="lessThan">
      <formula>0</formula>
    </cfRule>
  </conditionalFormatting>
  <conditionalFormatting sqref="S547:T550 S552:T552 S554:T560">
    <cfRule type="cellIs" dxfId="173" priority="1015" operator="lessThan">
      <formula>0</formula>
    </cfRule>
  </conditionalFormatting>
  <conditionalFormatting sqref="N444:O444">
    <cfRule type="cellIs" dxfId="172" priority="722" operator="lessThan">
      <formula>0</formula>
    </cfRule>
  </conditionalFormatting>
  <conditionalFormatting sqref="J600">
    <cfRule type="cellIs" dxfId="171" priority="1080" operator="lessThan">
      <formula>0</formula>
    </cfRule>
  </conditionalFormatting>
  <conditionalFormatting sqref="R399:R401">
    <cfRule type="cellIs" dxfId="170" priority="1161" operator="lessThan">
      <formula>0</formula>
    </cfRule>
  </conditionalFormatting>
  <conditionalFormatting sqref="B621:B624">
    <cfRule type="cellIs" dxfId="169" priority="910" operator="lessThan">
      <formula>0</formula>
    </cfRule>
  </conditionalFormatting>
  <conditionalFormatting sqref="B611:B614">
    <cfRule type="cellIs" dxfId="168" priority="882" operator="lessThan">
      <formula>0</formula>
    </cfRule>
  </conditionalFormatting>
  <conditionalFormatting sqref="P538:Q538">
    <cfRule type="cellIs" dxfId="167" priority="113" operator="lessThan">
      <formula>0</formula>
    </cfRule>
  </conditionalFormatting>
  <conditionalFormatting sqref="R361">
    <cfRule type="cellIs" dxfId="166" priority="586" operator="lessThan">
      <formula>0</formula>
    </cfRule>
  </conditionalFormatting>
  <conditionalFormatting sqref="R410:T410 S411:T413">
    <cfRule type="cellIs" dxfId="165" priority="1142" operator="lessThan">
      <formula>0</formula>
    </cfRule>
  </conditionalFormatting>
  <conditionalFormatting sqref="C627:J627">
    <cfRule type="cellIs" dxfId="164" priority="1047" operator="lessThan">
      <formula>0</formula>
    </cfRule>
  </conditionalFormatting>
  <conditionalFormatting sqref="C397:M397">
    <cfRule type="cellIs" dxfId="163" priority="1164" operator="lessThan">
      <formula>0</formula>
    </cfRule>
  </conditionalFormatting>
  <conditionalFormatting sqref="R422">
    <cfRule type="cellIs" dxfId="162" priority="945" operator="lessThan">
      <formula>0</formula>
    </cfRule>
  </conditionalFormatting>
  <conditionalFormatting sqref="C352:I352">
    <cfRule type="cellIs" dxfId="161" priority="1037" operator="lessThan">
      <formula>0</formula>
    </cfRule>
  </conditionalFormatting>
  <conditionalFormatting sqref="S415:T415">
    <cfRule type="cellIs" dxfId="160" priority="1139" operator="lessThan">
      <formula>0</formula>
    </cfRule>
  </conditionalFormatting>
  <conditionalFormatting sqref="R473:T473 B473">
    <cfRule type="cellIs" dxfId="159" priority="393" operator="lessThan">
      <formula>0</formula>
    </cfRule>
  </conditionalFormatting>
  <conditionalFormatting sqref="I626">
    <cfRule type="cellIs" dxfId="158" priority="1048" operator="lessThan">
      <formula>0</formula>
    </cfRule>
  </conditionalFormatting>
  <conditionalFormatting sqref="B376">
    <cfRule type="cellIs" dxfId="157" priority="924" operator="lessThan">
      <formula>0</formula>
    </cfRule>
  </conditionalFormatting>
  <conditionalFormatting sqref="R434">
    <cfRule type="cellIs" dxfId="156" priority="1119" operator="lessThan">
      <formula>0</formula>
    </cfRule>
  </conditionalFormatting>
  <conditionalFormatting sqref="R581:R582">
    <cfRule type="cellIs" dxfId="155" priority="557" operator="lessThan">
      <formula>0</formula>
    </cfRule>
  </conditionalFormatting>
  <conditionalFormatting sqref="P399:P401 Q399 P393:Q395 P387:Q389 P381:Q383 P375:Q377 P369:Q371 P363:Q363 P405:Q407 P411:Q413 P417:Q419 P423:Q425 P429:Q431 P433:Q433 P435:Q437 P441:Q443 P448:Q450 P454:Q456 P504:Q504 P552:Q552 P560:Q560 P575:Q575 P589:Q589 P621:Q624 Q364:Q365">
    <cfRule type="cellIs" dxfId="154" priority="379" operator="lessThan">
      <formula>0</formula>
    </cfRule>
  </conditionalFormatting>
  <conditionalFormatting sqref="R428">
    <cfRule type="cellIs" dxfId="153" priority="1134" operator="lessThan">
      <formula>0</formula>
    </cfRule>
  </conditionalFormatting>
  <conditionalFormatting sqref="R616:R619">
    <cfRule type="cellIs" dxfId="152" priority="1075" operator="lessThan">
      <formula>0</formula>
    </cfRule>
  </conditionalFormatting>
  <conditionalFormatting sqref="H627:H629">
    <cfRule type="cellIs" dxfId="151" priority="1044" operator="lessThan">
      <formula>0</formula>
    </cfRule>
  </conditionalFormatting>
  <conditionalFormatting sqref="P561:Q561">
    <cfRule type="cellIs" dxfId="150" priority="111" operator="lessThan">
      <formula>0</formula>
    </cfRule>
  </conditionalFormatting>
  <conditionalFormatting sqref="S590:T590">
    <cfRule type="cellIs" dxfId="149" priority="400" operator="lessThan">
      <formula>0</formula>
    </cfRule>
  </conditionalFormatting>
  <conditionalFormatting sqref="N372:O372">
    <cfRule type="cellIs" dxfId="148" priority="874" operator="lessThan">
      <formula>0</formula>
    </cfRule>
  </conditionalFormatting>
  <conditionalFormatting sqref="B680:O683">
    <cfRule type="cellIs" dxfId="147" priority="443" operator="lessThan">
      <formula>0</formula>
    </cfRule>
  </conditionalFormatting>
  <conditionalFormatting sqref="C599:I602">
    <cfRule type="cellIs" dxfId="146" priority="1027" operator="lessThan">
      <formula>0</formula>
    </cfRule>
  </conditionalFormatting>
  <conditionalFormatting sqref="C391:M391">
    <cfRule type="cellIs" dxfId="145" priority="1158" operator="lessThan">
      <formula>0</formula>
    </cfRule>
  </conditionalFormatting>
  <conditionalFormatting sqref="P513:Q513">
    <cfRule type="cellIs" dxfId="144" priority="116" operator="lessThan">
      <formula>0</formula>
    </cfRule>
  </conditionalFormatting>
  <conditionalFormatting sqref="N384:O384">
    <cfRule type="cellIs" dxfId="143" priority="872" operator="lessThan">
      <formula>0</formula>
    </cfRule>
  </conditionalFormatting>
  <conditionalFormatting sqref="B523 B515">
    <cfRule type="cellIs" dxfId="142" priority="1265" operator="lessThan">
      <formula>0</formula>
    </cfRule>
  </conditionalFormatting>
  <conditionalFormatting sqref="S444:T444">
    <cfRule type="cellIs" dxfId="141" priority="1109" operator="lessThan">
      <formula>0</formula>
    </cfRule>
    <cfRule type="cellIs" dxfId="140" priority="1110" operator="lessThan">
      <formula>0</formula>
    </cfRule>
  </conditionalFormatting>
  <conditionalFormatting sqref="P522:Q522">
    <cfRule type="cellIs" dxfId="139" priority="115" operator="lessThan">
      <formula>0</formula>
    </cfRule>
  </conditionalFormatting>
  <conditionalFormatting sqref="S522:T522">
    <cfRule type="cellIs" dxfId="138" priority="415" operator="lessThan">
      <formula>0</formula>
    </cfRule>
  </conditionalFormatting>
  <conditionalFormatting sqref="B594">
    <cfRule type="cellIs" dxfId="137" priority="895" operator="lessThan">
      <formula>0</formula>
    </cfRule>
  </conditionalFormatting>
  <conditionalFormatting sqref="R451:R452">
    <cfRule type="cellIs" dxfId="136" priority="571" operator="lessThan">
      <formula>0</formula>
    </cfRule>
  </conditionalFormatting>
  <conditionalFormatting sqref="R386:T386 S387:T389">
    <cfRule type="cellIs" dxfId="135" priority="1178" operator="lessThan">
      <formula>0</formula>
    </cfRule>
  </conditionalFormatting>
  <conditionalFormatting sqref="S466:T466">
    <cfRule type="cellIs" dxfId="134" priority="424" operator="lessThan">
      <formula>0</formula>
    </cfRule>
  </conditionalFormatting>
  <conditionalFormatting sqref="P678">
    <cfRule type="cellIs" dxfId="133" priority="136" operator="lessThan">
      <formula>0</formula>
    </cfRule>
  </conditionalFormatting>
  <conditionalFormatting sqref="R375:R377">
    <cfRule type="cellIs" dxfId="132" priority="1198" operator="lessThan">
      <formula>0</formula>
    </cfRule>
  </conditionalFormatting>
  <conditionalFormatting sqref="R434:T434 S435:T437">
    <cfRule type="cellIs" dxfId="131" priority="1120" operator="lessThan">
      <formula>0</formula>
    </cfRule>
  </conditionalFormatting>
  <conditionalFormatting sqref="S454:T456">
    <cfRule type="cellIs" dxfId="130" priority="1099" operator="lessThan">
      <formula>0</formula>
    </cfRule>
  </conditionalFormatting>
  <conditionalFormatting sqref="H391">
    <cfRule type="cellIs" dxfId="129" priority="1128" operator="lessThan">
      <formula>0</formula>
    </cfRule>
  </conditionalFormatting>
  <conditionalFormatting sqref="J605:O607">
    <cfRule type="cellIs" dxfId="128" priority="994" operator="lessThan">
      <formula>0</formula>
    </cfRule>
  </conditionalFormatting>
  <conditionalFormatting sqref="R551:R552">
    <cfRule type="cellIs" dxfId="127" priority="561" operator="lessThan">
      <formula>0</formula>
    </cfRule>
  </conditionalFormatting>
  <conditionalFormatting sqref="R491:T491">
    <cfRule type="cellIs" dxfId="126" priority="397" operator="lessThan">
      <formula>0</formula>
    </cfRule>
  </conditionalFormatting>
  <conditionalFormatting sqref="B603">
    <cfRule type="cellIs" dxfId="125" priority="890" operator="lessThan">
      <formula>0</formula>
    </cfRule>
    <cfRule type="cellIs" dxfId="124" priority="891" operator="lessThan">
      <formula>0</formula>
    </cfRule>
  </conditionalFormatting>
  <conditionalFormatting sqref="B626:B629">
    <cfRule type="cellIs" dxfId="123" priority="907" operator="lessThan">
      <formula>0</formula>
    </cfRule>
  </conditionalFormatting>
  <conditionalFormatting sqref="P381:Q383">
    <cfRule type="cellIs" dxfId="122" priority="372" operator="lessThan">
      <formula>0</formula>
    </cfRule>
  </conditionalFormatting>
  <conditionalFormatting sqref="R380">
    <cfRule type="cellIs" dxfId="121" priority="1188" operator="lessThan">
      <formula>0</formula>
    </cfRule>
  </conditionalFormatting>
  <conditionalFormatting sqref="P451:Q451">
    <cfRule type="cellIs" dxfId="120" priority="223" operator="lessThan">
      <formula>0</formula>
    </cfRule>
  </conditionalFormatting>
  <conditionalFormatting sqref="B403">
    <cfRule type="cellIs" dxfId="119" priority="1150" operator="lessThan">
      <formula>0</formula>
    </cfRule>
  </conditionalFormatting>
  <conditionalFormatting sqref="B704:O707">
    <cfRule type="cellIs" dxfId="118" priority="431" operator="lessThan">
      <formula>0</formula>
    </cfRule>
  </conditionalFormatting>
  <conditionalFormatting sqref="C612:J612">
    <cfRule type="cellIs" dxfId="117" priority="981" operator="lessThan">
      <formula>0</formula>
    </cfRule>
  </conditionalFormatting>
  <conditionalFormatting sqref="R632:R634">
    <cfRule type="cellIs" dxfId="116" priority="552" operator="lessThan">
      <formula>0</formula>
    </cfRule>
  </conditionalFormatting>
  <conditionalFormatting sqref="R485:T485 B485">
    <cfRule type="cellIs" dxfId="115" priority="385" operator="lessThan">
      <formula>0</formula>
    </cfRule>
  </conditionalFormatting>
  <conditionalFormatting sqref="N365:O365">
    <cfRule type="cellIs" dxfId="114" priority="939" operator="lessThan">
      <formula>0</formula>
    </cfRule>
  </conditionalFormatting>
  <conditionalFormatting sqref="I682:O682 R680:T683">
    <cfRule type="cellIs" dxfId="113" priority="442" operator="lessThan">
      <formula>0</formula>
    </cfRule>
  </conditionalFormatting>
  <conditionalFormatting sqref="P530:Q530">
    <cfRule type="cellIs" dxfId="112" priority="114" operator="lessThan">
      <formula>0</formula>
    </cfRule>
  </conditionalFormatting>
  <conditionalFormatting sqref="S373:T373">
    <cfRule type="cellIs" dxfId="111" priority="1204" operator="lessThan">
      <formula>0</formula>
    </cfRule>
  </conditionalFormatting>
  <conditionalFormatting sqref="P596:Q596">
    <cfRule type="cellIs" dxfId="110" priority="201" operator="lessThan">
      <formula>0</formula>
    </cfRule>
  </conditionalFormatting>
  <conditionalFormatting sqref="J599:O599 J601:O602 J600:M600">
    <cfRule type="cellIs" dxfId="109" priority="1081" operator="lessThan">
      <formula>0</formula>
    </cfRule>
  </conditionalFormatting>
  <conditionalFormatting sqref="R392:T392 S393:T395">
    <cfRule type="cellIs" dxfId="108" priority="1171" operator="lessThan">
      <formula>0</formula>
    </cfRule>
  </conditionalFormatting>
  <conditionalFormatting sqref="C381:J381">
    <cfRule type="cellIs" dxfId="107" priority="1185" operator="lessThan">
      <formula>0</formula>
    </cfRule>
  </conditionalFormatting>
  <conditionalFormatting sqref="J363">
    <cfRule type="cellIs" dxfId="106" priority="1215" operator="lessThan">
      <formula>0</formula>
    </cfRule>
  </conditionalFormatting>
  <conditionalFormatting sqref="C369:J369">
    <cfRule type="cellIs" dxfId="105" priority="1207" operator="lessThan">
      <formula>0</formula>
    </cfRule>
  </conditionalFormatting>
  <conditionalFormatting sqref="R472">
    <cfRule type="cellIs" dxfId="104" priority="568" operator="lessThan">
      <formula>0</formula>
    </cfRule>
  </conditionalFormatting>
  <conditionalFormatting sqref="R561">
    <cfRule type="cellIs" dxfId="103" priority="402" operator="lessThan">
      <formula>0</formula>
    </cfRule>
  </conditionalFormatting>
  <conditionalFormatting sqref="S468:T472">
    <cfRule type="cellIs" dxfId="102" priority="1237" operator="lessThan">
      <formula>0</formula>
    </cfRule>
  </conditionalFormatting>
  <conditionalFormatting sqref="I616">
    <cfRule type="cellIs" dxfId="101" priority="1072" operator="lessThan">
      <formula>0</formula>
    </cfRule>
  </conditionalFormatting>
  <conditionalFormatting sqref="B617">
    <cfRule type="cellIs" dxfId="100" priority="912" operator="lessThan">
      <formula>0</formula>
    </cfRule>
  </conditionalFormatting>
  <conditionalFormatting sqref="P700:P703">
    <cfRule type="cellIs" dxfId="99" priority="126" operator="lessThan">
      <formula>0</formula>
    </cfRule>
  </conditionalFormatting>
  <conditionalFormatting sqref="B618:B619">
    <cfRule type="cellIs" dxfId="98" priority="914" operator="lessThan">
      <formula>0</formula>
    </cfRule>
  </conditionalFormatting>
  <conditionalFormatting sqref="C367:I367">
    <cfRule type="cellIs" dxfId="97" priority="1032" operator="lessThan">
      <formula>0</formula>
    </cfRule>
  </conditionalFormatting>
  <conditionalFormatting sqref="H626:H629">
    <cfRule type="cellIs" dxfId="96" priority="1043" operator="lessThan">
      <formula>0</formula>
    </cfRule>
  </conditionalFormatting>
  <conditionalFormatting sqref="B514">
    <cfRule type="cellIs" dxfId="95" priority="1264" operator="lessThan">
      <formula>0</formula>
    </cfRule>
  </conditionalFormatting>
  <conditionalFormatting sqref="B367">
    <cfRule type="cellIs" dxfId="94" priority="898" operator="lessThan">
      <formula>0</formula>
    </cfRule>
  </conditionalFormatting>
  <conditionalFormatting sqref="P377:Q377">
    <cfRule type="cellIs" dxfId="93" priority="352" operator="lessThan">
      <formula>0</formula>
    </cfRule>
  </conditionalFormatting>
  <conditionalFormatting sqref="H621">
    <cfRule type="cellIs" dxfId="92" priority="1054" operator="lessThan">
      <formula>0</formula>
    </cfRule>
  </conditionalFormatting>
  <conditionalFormatting sqref="C370:J370">
    <cfRule type="cellIs" dxfId="91" priority="1203" operator="lessThan">
      <formula>0</formula>
    </cfRule>
  </conditionalFormatting>
  <conditionalFormatting sqref="S561:T561">
    <cfRule type="cellIs" dxfId="90" priority="403" operator="lessThan">
      <formula>0</formula>
    </cfRule>
  </conditionalFormatting>
  <conditionalFormatting sqref="B671">
    <cfRule type="cellIs" dxfId="89" priority="963" operator="lessThan">
      <formula>0</formula>
    </cfRule>
  </conditionalFormatting>
  <conditionalFormatting sqref="B538:O538">
    <cfRule type="cellIs" dxfId="88" priority="407" operator="lessThan">
      <formula>0</formula>
    </cfRule>
  </conditionalFormatting>
  <conditionalFormatting sqref="R349:R350">
    <cfRule type="cellIs" dxfId="87" priority="1235" operator="lessThan">
      <formula>0</formula>
    </cfRule>
  </conditionalFormatting>
  <conditionalFormatting sqref="R507:R510">
    <cfRule type="cellIs" dxfId="86" priority="1018" operator="lessThan">
      <formula>0</formula>
    </cfRule>
  </conditionalFormatting>
  <conditionalFormatting sqref="B720:O723">
    <cfRule type="cellIs" dxfId="85" priority="109" operator="lessThan">
      <formula>0</formula>
    </cfRule>
  </conditionalFormatting>
  <conditionalFormatting sqref="S499:T502">
    <cfRule type="cellIs" dxfId="84" priority="1268" operator="lessThan">
      <formula>0</formula>
    </cfRule>
  </conditionalFormatting>
  <conditionalFormatting sqref="B571:B573">
    <cfRule type="cellIs" dxfId="83" priority="889" operator="lessThan">
      <formula>0</formula>
    </cfRule>
  </conditionalFormatting>
  <conditionalFormatting sqref="J367:M367">
    <cfRule type="cellIs" dxfId="82" priority="1154" operator="lessThan">
      <formula>0</formula>
    </cfRule>
  </conditionalFormatting>
  <conditionalFormatting sqref="R466">
    <cfRule type="cellIs" dxfId="81" priority="423" operator="lessThan">
      <formula>0</formula>
    </cfRule>
  </conditionalFormatting>
  <conditionalFormatting sqref="R514:R515">
    <cfRule type="cellIs" dxfId="80" priority="1272" operator="lessThan">
      <formula>0</formula>
    </cfRule>
  </conditionalFormatting>
  <conditionalFormatting sqref="R362:T362 S363:T365">
    <cfRule type="cellIs" dxfId="79" priority="1218" operator="lessThan">
      <formula>0</formula>
    </cfRule>
  </conditionalFormatting>
  <conditionalFormatting sqref="B688:O691">
    <cfRule type="cellIs" dxfId="78" priority="439" operator="lessThan">
      <formula>0</formula>
    </cfRule>
  </conditionalFormatting>
  <conditionalFormatting sqref="B622">
    <cfRule type="cellIs" dxfId="77" priority="909" operator="lessThan">
      <formula>0</formula>
    </cfRule>
  </conditionalFormatting>
  <conditionalFormatting sqref="H616:H619">
    <cfRule type="cellIs" dxfId="76" priority="1067" operator="lessThan">
      <formula>0</formula>
    </cfRule>
  </conditionalFormatting>
  <conditionalFormatting sqref="Q639:Q640">
    <cfRule type="cellIs" dxfId="75" priority="70" operator="lessThan">
      <formula>0</formula>
    </cfRule>
  </conditionalFormatting>
  <conditionalFormatting sqref="Q659:Q660">
    <cfRule type="cellIs" dxfId="74" priority="69" operator="lessThan">
      <formula>0</formula>
    </cfRule>
  </conditionalFormatting>
  <conditionalFormatting sqref="Q682">
    <cfRule type="cellIs" dxfId="73" priority="57" operator="lessThan">
      <formula>0</formula>
    </cfRule>
  </conditionalFormatting>
  <conditionalFormatting sqref="Q712:Q715">
    <cfRule type="cellIs" dxfId="72" priority="45" operator="lessThan">
      <formula>0</formula>
    </cfRule>
  </conditionalFormatting>
  <conditionalFormatting sqref="Q649">
    <cfRule type="cellIs" dxfId="71" priority="36" operator="lessThan">
      <formula>0</formula>
    </cfRule>
  </conditionalFormatting>
  <conditionalFormatting sqref="Q702">
    <cfRule type="cellIs" dxfId="70" priority="48" operator="lessThan">
      <formula>0</formula>
    </cfRule>
  </conditionalFormatting>
  <conditionalFormatting sqref="Q694">
    <cfRule type="cellIs" dxfId="69" priority="64" operator="lessThan">
      <formula>0</formula>
    </cfRule>
  </conditionalFormatting>
  <conditionalFormatting sqref="Q348">
    <cfRule type="cellIs" dxfId="68" priority="81" operator="lessThan">
      <formula>0</formula>
    </cfRule>
    <cfRule type="cellIs" dxfId="67" priority="82" operator="lessThan">
      <formula>0</formula>
    </cfRule>
  </conditionalFormatting>
  <conditionalFormatting sqref="Q397">
    <cfRule type="cellIs" dxfId="66" priority="73" operator="lessThan">
      <formula>0</formula>
    </cfRule>
    <cfRule type="cellIs" dxfId="65" priority="74" operator="lessThan">
      <formula>0</formula>
    </cfRule>
  </conditionalFormatting>
  <conditionalFormatting sqref="Q379">
    <cfRule type="cellIs" dxfId="64" priority="75" operator="lessThan">
      <formula>0</formula>
    </cfRule>
    <cfRule type="cellIs" dxfId="63" priority="76" operator="lessThan">
      <formula>0</formula>
    </cfRule>
  </conditionalFormatting>
  <conditionalFormatting sqref="Q706">
    <cfRule type="cellIs" dxfId="62" priority="46" operator="lessThan">
      <formula>0</formula>
    </cfRule>
  </conditionalFormatting>
  <conditionalFormatting sqref="Q639:Q640">
    <cfRule type="expression" dxfId="61" priority="71">
      <formula>Q639/O639&gt;1</formula>
    </cfRule>
    <cfRule type="expression" dxfId="60" priority="72">
      <formula>Q639/O639&lt;1</formula>
    </cfRule>
  </conditionalFormatting>
  <conditionalFormatting sqref="Q663 Q665:Q670">
    <cfRule type="cellIs" dxfId="59" priority="66" operator="lessThan">
      <formula>0</formula>
    </cfRule>
  </conditionalFormatting>
  <conditionalFormatting sqref="Q676:Q679">
    <cfRule type="cellIs" dxfId="58" priority="60" operator="lessThan">
      <formula>0</formula>
    </cfRule>
  </conditionalFormatting>
  <conditionalFormatting sqref="Q661">
    <cfRule type="cellIs" dxfId="57" priority="79" operator="lessThan">
      <formula>0</formula>
    </cfRule>
  </conditionalFormatting>
  <conditionalFormatting sqref="Q678">
    <cfRule type="cellIs" dxfId="56" priority="59" operator="lessThan">
      <formula>0</formula>
    </cfRule>
  </conditionalFormatting>
  <conditionalFormatting sqref="Q690">
    <cfRule type="cellIs" dxfId="55" priority="53" operator="lessThan">
      <formula>0</formula>
    </cfRule>
  </conditionalFormatting>
  <conditionalFormatting sqref="Q688:Q691">
    <cfRule type="cellIs" dxfId="54" priority="54" operator="lessThan">
      <formula>0</formula>
    </cfRule>
  </conditionalFormatting>
  <conditionalFormatting sqref="Q694">
    <cfRule type="cellIs" dxfId="53" priority="65" operator="lessThan">
      <formula>0</formula>
    </cfRule>
  </conditionalFormatting>
  <conditionalFormatting sqref="Q674">
    <cfRule type="cellIs" dxfId="52" priority="62" operator="lessThan">
      <formula>0</formula>
    </cfRule>
  </conditionalFormatting>
  <conditionalFormatting sqref="P364:P366">
    <cfRule type="cellIs" dxfId="51" priority="68" operator="lessThan">
      <formula>0</formula>
    </cfRule>
  </conditionalFormatting>
  <conditionalFormatting sqref="Q684:Q687">
    <cfRule type="cellIs" dxfId="50" priority="56" operator="lessThan">
      <formula>0</formula>
    </cfRule>
  </conditionalFormatting>
  <conditionalFormatting sqref="Q710">
    <cfRule type="cellIs" dxfId="49" priority="61" operator="lessThan">
      <formula>0</formula>
    </cfRule>
  </conditionalFormatting>
  <conditionalFormatting sqref="Q680:Q683">
    <cfRule type="cellIs" dxfId="48" priority="58" operator="lessThan">
      <formula>0</formula>
    </cfRule>
  </conditionalFormatting>
  <conditionalFormatting sqref="P358:P360">
    <cfRule type="cellIs" dxfId="47" priority="67" operator="lessThan">
      <formula>0</formula>
    </cfRule>
  </conditionalFormatting>
  <conditionalFormatting sqref="Q700:Q703">
    <cfRule type="cellIs" dxfId="46" priority="49" operator="lessThan">
      <formula>0</formula>
    </cfRule>
  </conditionalFormatting>
  <conditionalFormatting sqref="Q400:Q401">
    <cfRule type="cellIs" dxfId="45" priority="83" operator="lessThan">
      <formula>0</formula>
    </cfRule>
  </conditionalFormatting>
  <conditionalFormatting sqref="Q704:Q707">
    <cfRule type="cellIs" dxfId="44" priority="47" operator="lessThan">
      <formula>0</formula>
    </cfRule>
  </conditionalFormatting>
  <conditionalFormatting sqref="Q692:Q693 Q695">
    <cfRule type="cellIs" dxfId="43" priority="52" operator="lessThan">
      <formula>0</formula>
    </cfRule>
  </conditionalFormatting>
  <conditionalFormatting sqref="Q696:Q699">
    <cfRule type="cellIs" dxfId="42" priority="51" operator="lessThan">
      <formula>0</formula>
    </cfRule>
  </conditionalFormatting>
  <conditionalFormatting sqref="Q698">
    <cfRule type="cellIs" dxfId="41" priority="50" operator="lessThan">
      <formula>0</formula>
    </cfRule>
  </conditionalFormatting>
  <conditionalFormatting sqref="Q672:Q675 Q708:Q711">
    <cfRule type="cellIs" dxfId="40" priority="63" operator="lessThan">
      <formula>0</formula>
    </cfRule>
  </conditionalFormatting>
  <conditionalFormatting sqref="Q686">
    <cfRule type="cellIs" dxfId="39" priority="55" operator="lessThan">
      <formula>0</formula>
    </cfRule>
  </conditionalFormatting>
  <conditionalFormatting sqref="Q720:Q723">
    <cfRule type="cellIs" dxfId="38" priority="41" operator="lessThan">
      <formula>0</formula>
    </cfRule>
  </conditionalFormatting>
  <conditionalFormatting sqref="Q718">
    <cfRule type="cellIs" dxfId="37" priority="42" operator="lessThan">
      <formula>0</formula>
    </cfRule>
  </conditionalFormatting>
  <conditionalFormatting sqref="Q716:Q719">
    <cfRule type="cellIs" dxfId="36" priority="43" operator="lessThan">
      <formula>0</formula>
    </cfRule>
  </conditionalFormatting>
  <conditionalFormatting sqref="Q722">
    <cfRule type="cellIs" dxfId="35" priority="40" operator="lessThan">
      <formula>0</formula>
    </cfRule>
  </conditionalFormatting>
  <conditionalFormatting sqref="Q714">
    <cfRule type="cellIs" dxfId="34" priority="44" operator="lessThan">
      <formula>0</formula>
    </cfRule>
  </conditionalFormatting>
  <conditionalFormatting sqref="Q649">
    <cfRule type="expression" dxfId="33" priority="37">
      <formula>Q649/O649&gt;1</formula>
    </cfRule>
    <cfRule type="expression" dxfId="32" priority="38">
      <formula>Q649/O649&lt;1</formula>
    </cfRule>
  </conditionalFormatting>
  <conditionalFormatting sqref="Q650">
    <cfRule type="cellIs" dxfId="31" priority="39" operator="lessThan">
      <formula>0</formula>
    </cfRule>
  </conditionalFormatting>
  <conditionalFormatting sqref="Y661:AA661">
    <cfRule type="cellIs" dxfId="30" priority="35" operator="lessThan">
      <formula>0</formula>
    </cfRule>
  </conditionalFormatting>
  <conditionalFormatting sqref="Y650">
    <cfRule type="cellIs" dxfId="29" priority="34" operator="lessThan">
      <formula>0</formula>
    </cfRule>
  </conditionalFormatting>
  <conditionalFormatting sqref="W646:W648 W650:W651 W655:W656 W653 W658 W660:W661">
    <cfRule type="cellIs" dxfId="28" priority="33" operator="lessThan">
      <formula>0</formula>
    </cfRule>
  </conditionalFormatting>
  <conditionalFormatting sqref="Q651">
    <cfRule type="cellIs" dxfId="27" priority="30" operator="lessThan">
      <formula>0</formula>
    </cfRule>
  </conditionalFormatting>
  <conditionalFormatting sqref="Q651">
    <cfRule type="expression" dxfId="26" priority="31">
      <formula>Q651/O651&gt;1</formula>
    </cfRule>
    <cfRule type="expression" dxfId="25" priority="32">
      <formula>Q651/O651&lt;1</formula>
    </cfRule>
  </conditionalFormatting>
  <conditionalFormatting sqref="H647:Q647">
    <cfRule type="cellIs" dxfId="24" priority="29" operator="lessThan">
      <formula>0</formula>
    </cfRule>
  </conditionalFormatting>
  <conditionalFormatting sqref="B650:G650">
    <cfRule type="expression" dxfId="23" priority="26">
      <formula>B650/A650&gt;1</formula>
    </cfRule>
    <cfRule type="expression" dxfId="22" priority="27">
      <formula>B650/A650&lt;1</formula>
    </cfRule>
    <cfRule type="cellIs" dxfId="21" priority="28" operator="lessThan">
      <formula>0</formula>
    </cfRule>
  </conditionalFormatting>
  <conditionalFormatting sqref="Q366">
    <cfRule type="cellIs" dxfId="20" priority="22" operator="lessThan">
      <formula>0</formula>
    </cfRule>
  </conditionalFormatting>
  <conditionalFormatting sqref="B659:G660">
    <cfRule type="expression" dxfId="19" priority="19">
      <formula>B659/A659&gt;1</formula>
    </cfRule>
    <cfRule type="expression" dxfId="18" priority="20">
      <formula>B659/A659&lt;1</formula>
    </cfRule>
    <cfRule type="cellIs" dxfId="17" priority="21" operator="lessThan">
      <formula>0</formula>
    </cfRule>
  </conditionalFormatting>
  <conditionalFormatting sqref="B661:G661">
    <cfRule type="expression" dxfId="16" priority="16">
      <formula>B661/A661&gt;1</formula>
    </cfRule>
    <cfRule type="expression" dxfId="15" priority="17">
      <formula>B661/A661&lt;1</formula>
    </cfRule>
    <cfRule type="cellIs" dxfId="14" priority="18" operator="lessThan">
      <formula>0</formula>
    </cfRule>
  </conditionalFormatting>
  <conditionalFormatting sqref="P661">
    <cfRule type="cellIs" dxfId="13" priority="14" operator="lessThan">
      <formula>0</formula>
    </cfRule>
  </conditionalFormatting>
  <conditionalFormatting sqref="I661:O661">
    <cfRule type="cellIs" dxfId="12" priority="15" operator="lessThan">
      <formula>0</formula>
    </cfRule>
  </conditionalFormatting>
  <conditionalFormatting sqref="X661">
    <cfRule type="cellIs" dxfId="11" priority="13" operator="lessThan">
      <formula>0</formula>
    </cfRule>
  </conditionalFormatting>
  <conditionalFormatting sqref="W654:X654">
    <cfRule type="cellIs" dxfId="10" priority="12" operator="lessThan">
      <formula>0</formula>
    </cfRule>
  </conditionalFormatting>
  <conditionalFormatting sqref="W670:AA670">
    <cfRule type="cellIs" dxfId="9" priority="1" operator="lessThan">
      <formula>0</formula>
    </cfRule>
  </conditionalFormatting>
  <conditionalFormatting sqref="R597">
    <cfRule type="expression" dxfId="8" priority="5">
      <formula>R597/P597&gt;1</formula>
    </cfRule>
    <cfRule type="expression" dxfId="7" priority="6">
      <formula>R597/P597&lt;1</formula>
    </cfRule>
    <cfRule type="cellIs" dxfId="6" priority="7" operator="lessThan">
      <formula>0</formula>
    </cfRule>
  </conditionalFormatting>
  <conditionalFormatting sqref="R593:R595">
    <cfRule type="cellIs" dxfId="5" priority="9" operator="lessThan">
      <formula>0</formula>
    </cfRule>
    <cfRule type="cellIs" dxfId="4" priority="10" operator="lessThan">
      <formula>0</formula>
    </cfRule>
  </conditionalFormatting>
  <conditionalFormatting sqref="R596">
    <cfRule type="cellIs" dxfId="3" priority="8" operator="lessThan">
      <formula>0</formula>
    </cfRule>
  </conditionalFormatting>
  <conditionalFormatting sqref="R655:R657">
    <cfRule type="cellIs" dxfId="2" priority="4" operator="lessThan">
      <formula>0</formula>
    </cfRule>
  </conditionalFormatting>
  <conditionalFormatting sqref="R658">
    <cfRule type="cellIs" dxfId="1" priority="3" operator="lessThan">
      <formula>0</formula>
    </cfRule>
  </conditionalFormatting>
  <conditionalFormatting sqref="V67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M7" sqref="M7"/>
    </sheetView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5"/>
  <sheetViews>
    <sheetView zoomScale="85" zoomScaleNormal="85" workbookViewId="0">
      <selection activeCell="B47" sqref="B47"/>
    </sheetView>
  </sheetViews>
  <sheetFormatPr defaultRowHeight="15.05" x14ac:dyDescent="0.3"/>
  <cols>
    <col min="2" max="2" width="97.109375" style="1" customWidth="1"/>
  </cols>
  <sheetData>
    <row r="2" spans="2:2" x14ac:dyDescent="0.3">
      <c r="B2" s="1" t="s">
        <v>0</v>
      </c>
    </row>
    <row r="3" spans="2:2" x14ac:dyDescent="0.3">
      <c r="B3" s="1" t="s">
        <v>1</v>
      </c>
    </row>
    <row r="4" spans="2:2" x14ac:dyDescent="0.3">
      <c r="B4" s="1" t="s">
        <v>2</v>
      </c>
    </row>
    <row r="5" spans="2:2" x14ac:dyDescent="0.3">
      <c r="B5" s="273" t="s">
        <v>3</v>
      </c>
    </row>
    <row r="6" spans="2:2" x14ac:dyDescent="0.3">
      <c r="B6" s="1" t="s">
        <v>349</v>
      </c>
    </row>
    <row r="8" spans="2:2" x14ac:dyDescent="0.3">
      <c r="B8" s="1" t="s">
        <v>4</v>
      </c>
    </row>
    <row r="9" spans="2:2" x14ac:dyDescent="0.3">
      <c r="B9" s="1" t="s">
        <v>5</v>
      </c>
    </row>
    <row r="10" spans="2:2" x14ac:dyDescent="0.3">
      <c r="B10" s="1" t="s">
        <v>6</v>
      </c>
    </row>
    <row r="11" spans="2:2" x14ac:dyDescent="0.3">
      <c r="B11" s="1" t="s">
        <v>7</v>
      </c>
    </row>
    <row r="12" spans="2:2" x14ac:dyDescent="0.3">
      <c r="B12" s="1" t="s">
        <v>8</v>
      </c>
    </row>
    <row r="13" spans="2:2" x14ac:dyDescent="0.3">
      <c r="B13" s="1" t="s">
        <v>9</v>
      </c>
    </row>
    <row r="14" spans="2:2" x14ac:dyDescent="0.3">
      <c r="B14" s="1" t="s">
        <v>10</v>
      </c>
    </row>
    <row r="15" spans="2:2" x14ac:dyDescent="0.3">
      <c r="B15" s="1" t="s">
        <v>11</v>
      </c>
    </row>
    <row r="16" spans="2:2" x14ac:dyDescent="0.3">
      <c r="B16" s="1" t="s">
        <v>12</v>
      </c>
    </row>
    <row r="17" spans="2:4" x14ac:dyDescent="0.3">
      <c r="B17" s="1" t="s">
        <v>13</v>
      </c>
    </row>
    <row r="18" spans="2:4" x14ac:dyDescent="0.3">
      <c r="B18" s="1" t="s">
        <v>14</v>
      </c>
    </row>
    <row r="19" spans="2:4" ht="30.15" x14ac:dyDescent="0.3">
      <c r="B19" s="1" t="s">
        <v>15</v>
      </c>
      <c r="D19">
        <f>8000/15</f>
        <v>533.33333333333337</v>
      </c>
    </row>
    <row r="20" spans="2:4" x14ac:dyDescent="0.3">
      <c r="B20" s="1" t="s">
        <v>16</v>
      </c>
    </row>
    <row r="21" spans="2:4" x14ac:dyDescent="0.3">
      <c r="B21" s="1" t="s">
        <v>13</v>
      </c>
    </row>
    <row r="22" spans="2:4" ht="30.15" x14ac:dyDescent="0.3">
      <c r="B22" s="265" t="s">
        <v>350</v>
      </c>
      <c r="C22">
        <v>460</v>
      </c>
    </row>
    <row r="23" spans="2:4" x14ac:dyDescent="0.3">
      <c r="B23" s="265" t="s">
        <v>17</v>
      </c>
      <c r="C23">
        <f>7.7*4</f>
        <v>30.8</v>
      </c>
    </row>
    <row r="24" spans="2:4" x14ac:dyDescent="0.3">
      <c r="B24" s="1" t="s">
        <v>351</v>
      </c>
    </row>
    <row r="25" spans="2:4" x14ac:dyDescent="0.3">
      <c r="B25" s="1" t="s">
        <v>18</v>
      </c>
    </row>
    <row r="26" spans="2:4" x14ac:dyDescent="0.3">
      <c r="B26" s="1" t="s">
        <v>19</v>
      </c>
    </row>
    <row r="27" spans="2:4" x14ac:dyDescent="0.3">
      <c r="B27" s="1" t="s">
        <v>347</v>
      </c>
    </row>
    <row r="28" spans="2:4" x14ac:dyDescent="0.3">
      <c r="B28" s="1" t="s">
        <v>13</v>
      </c>
    </row>
    <row r="29" spans="2:4" x14ac:dyDescent="0.3">
      <c r="B29" s="1" t="s">
        <v>20</v>
      </c>
    </row>
    <row r="30" spans="2:4" x14ac:dyDescent="0.3">
      <c r="B30" s="1" t="s">
        <v>21</v>
      </c>
    </row>
    <row r="31" spans="2:4" x14ac:dyDescent="0.3">
      <c r="B31" s="1" t="s">
        <v>22</v>
      </c>
    </row>
    <row r="32" spans="2:4" x14ac:dyDescent="0.3">
      <c r="B32" s="265" t="s">
        <v>23</v>
      </c>
    </row>
    <row r="33" spans="2:2" x14ac:dyDescent="0.3">
      <c r="B33" s="1" t="s">
        <v>13</v>
      </c>
    </row>
    <row r="34" spans="2:2" x14ac:dyDescent="0.3">
      <c r="B34" s="1" t="s">
        <v>24</v>
      </c>
    </row>
    <row r="35" spans="2:2" x14ac:dyDescent="0.3">
      <c r="B35" s="1" t="s">
        <v>13</v>
      </c>
    </row>
    <row r="36" spans="2:2" x14ac:dyDescent="0.3">
      <c r="B36" s="1" t="s">
        <v>25</v>
      </c>
    </row>
    <row r="37" spans="2:2" x14ac:dyDescent="0.3">
      <c r="B37" s="1" t="s">
        <v>352</v>
      </c>
    </row>
    <row r="38" spans="2:2" x14ac:dyDescent="0.3">
      <c r="B38" s="1" t="s">
        <v>353</v>
      </c>
    </row>
    <row r="39" spans="2:2" x14ac:dyDescent="0.3">
      <c r="B39" s="1" t="s">
        <v>26</v>
      </c>
    </row>
    <row r="42" spans="2:2" x14ac:dyDescent="0.3">
      <c r="B42" s="272" t="s">
        <v>27</v>
      </c>
    </row>
    <row r="43" spans="2:2" x14ac:dyDescent="0.3">
      <c r="B43" s="1" t="s">
        <v>13</v>
      </c>
    </row>
    <row r="44" spans="2:2" x14ac:dyDescent="0.3">
      <c r="B44" s="1" t="s">
        <v>28</v>
      </c>
    </row>
    <row r="45" spans="2:2" x14ac:dyDescent="0.3">
      <c r="B45" s="26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ICHI</vt:lpstr>
      <vt:lpstr>Sheet2</vt:lpstr>
      <vt:lpstr>OPPday Q2-23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SHW</dc:creator>
  <cp:lastModifiedBy>SHW</cp:lastModifiedBy>
  <cp:lastPrinted>2023-08-30T08:29:59Z</cp:lastPrinted>
  <dcterms:created xsi:type="dcterms:W3CDTF">2023-08-29T07:05:15Z</dcterms:created>
  <dcterms:modified xsi:type="dcterms:W3CDTF">2023-08-30T08:31:19Z</dcterms:modified>
</cp:coreProperties>
</file>